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考核\考核调整\2018.11\"/>
    </mc:Choice>
  </mc:AlternateContent>
  <bookViews>
    <workbookView xWindow="0" yWindow="0" windowWidth="28695" windowHeight="12630" tabRatio="753"/>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利润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s>
  <definedNames>
    <definedName name="_xlnm._FilterDatabase" localSheetId="4" hidden="1">人数【人力发】!$A$5:$V$5</definedName>
  </definedNames>
  <calcPr calcId="152511"/>
</workbook>
</file>

<file path=xl/calcChain.xml><?xml version="1.0" encoding="utf-8"?>
<calcChain xmlns="http://schemas.openxmlformats.org/spreadsheetml/2006/main">
  <c r="C37" i="2" l="1"/>
  <c r="C55" i="2" s="1"/>
  <c r="C58" i="2" s="1"/>
  <c r="C47" i="2"/>
  <c r="K70" i="1"/>
  <c r="E47" i="2"/>
  <c r="C52" i="2"/>
  <c r="G17" i="3" l="1"/>
  <c r="B4" i="3" l="1"/>
  <c r="B3" i="3"/>
  <c r="B6" i="3"/>
  <c r="B8" i="3"/>
  <c r="B9" i="3"/>
  <c r="B10" i="3"/>
  <c r="B11" i="3"/>
  <c r="B12" i="3"/>
  <c r="B13" i="3"/>
  <c r="B14" i="3"/>
  <c r="B15" i="3"/>
  <c r="B16" i="3"/>
  <c r="B5" i="3"/>
  <c r="B7" i="3" l="1"/>
  <c r="B17" i="3" s="1"/>
  <c r="N137" i="10"/>
  <c r="N21" i="10"/>
  <c r="N7" i="10"/>
  <c r="D21" i="3" l="1"/>
  <c r="E52" i="2" l="1"/>
  <c r="M7" i="10" l="1"/>
  <c r="M21" i="10" l="1"/>
  <c r="M137" i="10"/>
  <c r="F41" i="2"/>
  <c r="E19" i="9"/>
  <c r="E20" i="9"/>
  <c r="E21" i="9"/>
  <c r="E22" i="9"/>
  <c r="E23" i="9"/>
  <c r="E24" i="9"/>
  <c r="E25" i="9"/>
  <c r="E26" i="9"/>
  <c r="E27" i="9"/>
  <c r="E28" i="9"/>
  <c r="E29" i="9"/>
  <c r="E30" i="9"/>
  <c r="E31" i="9"/>
  <c r="E32" i="9"/>
  <c r="E10" i="9"/>
  <c r="E11" i="9"/>
  <c r="E12" i="9"/>
  <c r="E13" i="9"/>
  <c r="E14" i="9"/>
  <c r="E15" i="9"/>
  <c r="E16" i="9"/>
  <c r="E17" i="9"/>
  <c r="E18" i="9"/>
  <c r="E9" i="9"/>
  <c r="E33" i="9"/>
  <c r="R26" i="10" l="1"/>
  <c r="AC5" i="6" l="1"/>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4" i="6"/>
  <c r="L37" i="10"/>
  <c r="L21" i="10"/>
  <c r="L65" i="10"/>
  <c r="L7" i="10"/>
  <c r="L137" i="10"/>
  <c r="Q25" i="10" l="1"/>
  <c r="AC52" i="6"/>
  <c r="L66" i="10"/>
  <c r="EJ106" i="7" l="1"/>
  <c r="EI106" i="7"/>
  <c r="EH106" i="7"/>
  <c r="EG106" i="7"/>
  <c r="EF106" i="7"/>
  <c r="EE106" i="7"/>
  <c r="ED106" i="7"/>
  <c r="EJ105" i="7"/>
  <c r="EI105" i="7"/>
  <c r="EH105" i="7"/>
  <c r="EG105" i="7"/>
  <c r="EF105" i="7"/>
  <c r="EE105" i="7"/>
  <c r="ED105" i="7"/>
  <c r="EJ104" i="7"/>
  <c r="EI104" i="7"/>
  <c r="EH104" i="7"/>
  <c r="EG104" i="7"/>
  <c r="EF104" i="7"/>
  <c r="EE104" i="7"/>
  <c r="ED104" i="7"/>
  <c r="EJ103" i="7"/>
  <c r="EI103" i="7"/>
  <c r="EH103" i="7"/>
  <c r="EG103" i="7"/>
  <c r="EF103" i="7"/>
  <c r="EE103" i="7"/>
  <c r="ED103" i="7"/>
  <c r="EJ102" i="7"/>
  <c r="EI102" i="7"/>
  <c r="EH102" i="7"/>
  <c r="EG102" i="7"/>
  <c r="EF102" i="7"/>
  <c r="EE102" i="7"/>
  <c r="ED102" i="7"/>
  <c r="EJ101" i="7"/>
  <c r="EI101" i="7"/>
  <c r="EH101" i="7"/>
  <c r="EG101" i="7"/>
  <c r="EF101" i="7"/>
  <c r="EE101" i="7"/>
  <c r="ED101" i="7"/>
  <c r="EJ100" i="7"/>
  <c r="EI100" i="7"/>
  <c r="EH100" i="7"/>
  <c r="EG100" i="7"/>
  <c r="EF100" i="7"/>
  <c r="EE100" i="7"/>
  <c r="ED100" i="7"/>
  <c r="EJ99" i="7"/>
  <c r="EI99" i="7"/>
  <c r="EH99" i="7"/>
  <c r="EG99" i="7"/>
  <c r="EF99" i="7"/>
  <c r="EE99" i="7"/>
  <c r="ED99" i="7"/>
  <c r="EJ98" i="7"/>
  <c r="EI98" i="7"/>
  <c r="EH98" i="7"/>
  <c r="EG98" i="7"/>
  <c r="EF98" i="7"/>
  <c r="EE98" i="7"/>
  <c r="ED98" i="7"/>
  <c r="EJ97" i="7"/>
  <c r="EI97" i="7"/>
  <c r="EH97" i="7"/>
  <c r="EG97" i="7"/>
  <c r="EF97" i="7"/>
  <c r="EE97" i="7"/>
  <c r="ED97" i="7"/>
  <c r="EJ96" i="7"/>
  <c r="EI96" i="7"/>
  <c r="EH96" i="7"/>
  <c r="EG96" i="7"/>
  <c r="EF96" i="7"/>
  <c r="EE96" i="7"/>
  <c r="ED96" i="7"/>
  <c r="EJ95" i="7"/>
  <c r="EI95" i="7"/>
  <c r="EH95" i="7"/>
  <c r="EG95" i="7"/>
  <c r="EF95" i="7"/>
  <c r="EE95" i="7"/>
  <c r="ED95" i="7"/>
  <c r="EJ94" i="7"/>
  <c r="EI94" i="7"/>
  <c r="EH94" i="7"/>
  <c r="EG94" i="7"/>
  <c r="EF94" i="7"/>
  <c r="EE94" i="7"/>
  <c r="ED94" i="7"/>
  <c r="EJ93" i="7"/>
  <c r="EI93" i="7"/>
  <c r="EH93" i="7"/>
  <c r="EG93" i="7"/>
  <c r="EF93" i="7"/>
  <c r="EE93" i="7"/>
  <c r="ED93" i="7"/>
  <c r="EJ92" i="7"/>
  <c r="EI92" i="7"/>
  <c r="EH92" i="7"/>
  <c r="EG92" i="7"/>
  <c r="EF92" i="7"/>
  <c r="EE92" i="7"/>
  <c r="ED92" i="7"/>
  <c r="EJ91" i="7"/>
  <c r="EI91" i="7"/>
  <c r="EH91" i="7"/>
  <c r="EG91" i="7"/>
  <c r="EF91" i="7"/>
  <c r="EE91" i="7"/>
  <c r="ED91" i="7"/>
  <c r="EJ90" i="7"/>
  <c r="EI90" i="7"/>
  <c r="EH90" i="7"/>
  <c r="EG90" i="7"/>
  <c r="EF90" i="7"/>
  <c r="EE90" i="7"/>
  <c r="ED90" i="7"/>
  <c r="EJ89" i="7"/>
  <c r="EI89" i="7"/>
  <c r="EH89" i="7"/>
  <c r="EG89" i="7"/>
  <c r="EF89" i="7"/>
  <c r="EE89" i="7"/>
  <c r="ED89" i="7"/>
  <c r="EJ88" i="7"/>
  <c r="EI88" i="7"/>
  <c r="EH88" i="7"/>
  <c r="EG88" i="7"/>
  <c r="EF88" i="7"/>
  <c r="EE88" i="7"/>
  <c r="ED88" i="7"/>
  <c r="EJ87" i="7"/>
  <c r="EI87" i="7"/>
  <c r="EH87" i="7"/>
  <c r="EG87" i="7"/>
  <c r="EF87" i="7"/>
  <c r="EE87" i="7"/>
  <c r="ED87" i="7"/>
  <c r="EJ86" i="7"/>
  <c r="EI86" i="7"/>
  <c r="EH86" i="7"/>
  <c r="EG86" i="7"/>
  <c r="EF86" i="7"/>
  <c r="EE86" i="7"/>
  <c r="ED86" i="7"/>
  <c r="EJ85" i="7"/>
  <c r="EI85" i="7"/>
  <c r="EH85" i="7"/>
  <c r="EG85" i="7"/>
  <c r="EF85" i="7"/>
  <c r="EE85" i="7"/>
  <c r="ED85" i="7"/>
  <c r="EJ84" i="7"/>
  <c r="EI84" i="7"/>
  <c r="EH84" i="7"/>
  <c r="EG84" i="7"/>
  <c r="EF84" i="7"/>
  <c r="EE84" i="7"/>
  <c r="ED84" i="7"/>
  <c r="EJ83" i="7"/>
  <c r="EI83" i="7"/>
  <c r="EH83" i="7"/>
  <c r="EG83" i="7"/>
  <c r="EF83" i="7"/>
  <c r="EE83" i="7"/>
  <c r="ED83" i="7"/>
  <c r="EJ82" i="7"/>
  <c r="EI82" i="7"/>
  <c r="EH82" i="7"/>
  <c r="EG82" i="7"/>
  <c r="EF82" i="7"/>
  <c r="EE82" i="7"/>
  <c r="ED82" i="7"/>
  <c r="EJ81" i="7"/>
  <c r="EI81" i="7"/>
  <c r="EH81" i="7"/>
  <c r="EG81" i="7"/>
  <c r="EF81" i="7"/>
  <c r="EE81" i="7"/>
  <c r="ED81" i="7"/>
  <c r="EJ80" i="7"/>
  <c r="EI80" i="7"/>
  <c r="EH80" i="7"/>
  <c r="EG80" i="7"/>
  <c r="EF80" i="7"/>
  <c r="EE80" i="7"/>
  <c r="ED80" i="7"/>
  <c r="EJ79" i="7"/>
  <c r="EI79" i="7"/>
  <c r="EH79" i="7"/>
  <c r="EG79" i="7"/>
  <c r="EF79" i="7"/>
  <c r="EE79" i="7"/>
  <c r="ED79" i="7"/>
  <c r="EJ78" i="7"/>
  <c r="EI78" i="7"/>
  <c r="EH78" i="7"/>
  <c r="EG78" i="7"/>
  <c r="EF78" i="7"/>
  <c r="EE78" i="7"/>
  <c r="ED78" i="7"/>
  <c r="EJ77" i="7"/>
  <c r="EI77" i="7"/>
  <c r="EH77" i="7"/>
  <c r="EG77" i="7"/>
  <c r="EF77" i="7"/>
  <c r="EE77" i="7"/>
  <c r="ED77" i="7"/>
  <c r="EJ76" i="7"/>
  <c r="EI76" i="7"/>
  <c r="EH76" i="7"/>
  <c r="EG76" i="7"/>
  <c r="EF76" i="7"/>
  <c r="EE76" i="7"/>
  <c r="ED76" i="7"/>
  <c r="EJ75" i="7"/>
  <c r="EI75" i="7"/>
  <c r="EH75" i="7"/>
  <c r="EG75" i="7"/>
  <c r="EF75" i="7"/>
  <c r="EE75" i="7"/>
  <c r="ED75" i="7"/>
  <c r="EJ74" i="7"/>
  <c r="EI74" i="7"/>
  <c r="EH74" i="7"/>
  <c r="EG74" i="7"/>
  <c r="EF74" i="7"/>
  <c r="EE74" i="7"/>
  <c r="ED74" i="7"/>
  <c r="EJ73" i="7"/>
  <c r="EI73" i="7"/>
  <c r="EH73" i="7"/>
  <c r="EG73" i="7"/>
  <c r="EF73" i="7"/>
  <c r="EE73" i="7"/>
  <c r="ED73" i="7"/>
  <c r="EJ72" i="7"/>
  <c r="EI72" i="7"/>
  <c r="EH72" i="7"/>
  <c r="EG72" i="7"/>
  <c r="EF72" i="7"/>
  <c r="EE72" i="7"/>
  <c r="ED72" i="7"/>
  <c r="EJ71" i="7"/>
  <c r="EI71" i="7"/>
  <c r="EH71" i="7"/>
  <c r="EG71" i="7"/>
  <c r="EF71" i="7"/>
  <c r="EE71" i="7"/>
  <c r="ED71" i="7"/>
  <c r="EJ70" i="7"/>
  <c r="EI70" i="7"/>
  <c r="EH70" i="7"/>
  <c r="EG70" i="7"/>
  <c r="EF70" i="7"/>
  <c r="EE70" i="7"/>
  <c r="ED70" i="7"/>
  <c r="EJ69" i="7"/>
  <c r="EI69" i="7"/>
  <c r="EH69" i="7"/>
  <c r="EG69" i="7"/>
  <c r="EF69" i="7"/>
  <c r="EE69" i="7"/>
  <c r="ED69" i="7"/>
  <c r="EJ68" i="7"/>
  <c r="EI68" i="7"/>
  <c r="EH68" i="7"/>
  <c r="EG68" i="7"/>
  <c r="EF68" i="7"/>
  <c r="EE68" i="7"/>
  <c r="ED68" i="7"/>
  <c r="EJ67" i="7"/>
  <c r="EI67" i="7"/>
  <c r="EH67" i="7"/>
  <c r="EG67" i="7"/>
  <c r="EF67" i="7"/>
  <c r="EE67" i="7"/>
  <c r="ED67" i="7"/>
  <c r="EJ66" i="7"/>
  <c r="EI66" i="7"/>
  <c r="EH66" i="7"/>
  <c r="EG66" i="7"/>
  <c r="EF66" i="7"/>
  <c r="EE66" i="7"/>
  <c r="ED66" i="7"/>
  <c r="EJ65" i="7"/>
  <c r="EI65" i="7"/>
  <c r="EH65" i="7"/>
  <c r="EG65" i="7"/>
  <c r="EF65" i="7"/>
  <c r="EE65" i="7"/>
  <c r="ED65" i="7"/>
  <c r="EJ64" i="7"/>
  <c r="EI64" i="7"/>
  <c r="EH64" i="7"/>
  <c r="EG64" i="7"/>
  <c r="EF64" i="7"/>
  <c r="EE64" i="7"/>
  <c r="ED64" i="7"/>
  <c r="EJ63" i="7"/>
  <c r="EI63" i="7"/>
  <c r="EH63" i="7"/>
  <c r="EG63" i="7"/>
  <c r="EF63" i="7"/>
  <c r="EE63" i="7"/>
  <c r="ED63" i="7"/>
  <c r="EJ62" i="7"/>
  <c r="EI62" i="7"/>
  <c r="EH62" i="7"/>
  <c r="EG62" i="7"/>
  <c r="EF62" i="7"/>
  <c r="EE62" i="7"/>
  <c r="ED62" i="7"/>
  <c r="EJ61" i="7"/>
  <c r="EI61" i="7"/>
  <c r="EH61" i="7"/>
  <c r="EG61" i="7"/>
  <c r="EF61" i="7"/>
  <c r="EE61" i="7"/>
  <c r="ED61" i="7"/>
  <c r="EJ60" i="7"/>
  <c r="EI60" i="7"/>
  <c r="EH60" i="7"/>
  <c r="EG60" i="7"/>
  <c r="EF60" i="7"/>
  <c r="EE60" i="7"/>
  <c r="ED60" i="7"/>
  <c r="EJ59" i="7"/>
  <c r="EI59" i="7"/>
  <c r="EH59" i="7"/>
  <c r="EG59" i="7"/>
  <c r="EF59" i="7"/>
  <c r="EE59" i="7"/>
  <c r="ED59" i="7"/>
  <c r="EJ58" i="7"/>
  <c r="EI58" i="7"/>
  <c r="EH58" i="7"/>
  <c r="EG58" i="7"/>
  <c r="EF58" i="7"/>
  <c r="EE58" i="7"/>
  <c r="ED58" i="7"/>
  <c r="EJ57" i="7"/>
  <c r="EI57" i="7"/>
  <c r="EH57" i="7"/>
  <c r="EG57" i="7"/>
  <c r="EF57" i="7"/>
  <c r="EE57" i="7"/>
  <c r="ED57" i="7"/>
  <c r="EJ56" i="7"/>
  <c r="EI56" i="7"/>
  <c r="EH56" i="7"/>
  <c r="EG56" i="7"/>
  <c r="EF56" i="7"/>
  <c r="EE56" i="7"/>
  <c r="ED56" i="7"/>
  <c r="EJ55" i="7"/>
  <c r="EI55" i="7"/>
  <c r="EH55" i="7"/>
  <c r="EG55" i="7"/>
  <c r="EF55" i="7"/>
  <c r="EE55" i="7"/>
  <c r="ED55" i="7"/>
  <c r="EJ54" i="7"/>
  <c r="EI54" i="7"/>
  <c r="EH54" i="7"/>
  <c r="EG54" i="7"/>
  <c r="EF54" i="7"/>
  <c r="EE54" i="7"/>
  <c r="ED54" i="7"/>
  <c r="EJ53" i="7"/>
  <c r="EI53" i="7"/>
  <c r="EH53" i="7"/>
  <c r="EG53" i="7"/>
  <c r="EF53" i="7"/>
  <c r="EE53" i="7"/>
  <c r="ED53" i="7"/>
  <c r="EJ52" i="7"/>
  <c r="EI52" i="7"/>
  <c r="EH52" i="7"/>
  <c r="EG52" i="7"/>
  <c r="EF52" i="7"/>
  <c r="EE52" i="7"/>
  <c r="ED52" i="7"/>
  <c r="EJ51" i="7"/>
  <c r="EI51" i="7"/>
  <c r="EH51" i="7"/>
  <c r="EG51" i="7"/>
  <c r="EF51" i="7"/>
  <c r="EE51" i="7"/>
  <c r="ED51" i="7"/>
  <c r="EJ50" i="7"/>
  <c r="EI50" i="7"/>
  <c r="EH50" i="7"/>
  <c r="EG50" i="7"/>
  <c r="EF50" i="7"/>
  <c r="EE50" i="7"/>
  <c r="ED50" i="7"/>
  <c r="EJ49" i="7"/>
  <c r="EI49" i="7"/>
  <c r="EH49" i="7"/>
  <c r="EG49" i="7"/>
  <c r="EF49" i="7"/>
  <c r="EE49" i="7"/>
  <c r="ED49" i="7"/>
  <c r="EJ48" i="7"/>
  <c r="EI48" i="7"/>
  <c r="EH48" i="7"/>
  <c r="EG48" i="7"/>
  <c r="EF48" i="7"/>
  <c r="EE48" i="7"/>
  <c r="ED48" i="7"/>
  <c r="EJ47" i="7"/>
  <c r="EI47" i="7"/>
  <c r="EH47" i="7"/>
  <c r="EG47" i="7"/>
  <c r="EF47" i="7"/>
  <c r="EE47" i="7"/>
  <c r="ED47" i="7"/>
  <c r="EJ46" i="7"/>
  <c r="EI46" i="7"/>
  <c r="EH46" i="7"/>
  <c r="EG46" i="7"/>
  <c r="EF46" i="7"/>
  <c r="EE46" i="7"/>
  <c r="ED46" i="7"/>
  <c r="EJ45" i="7"/>
  <c r="EI45" i="7"/>
  <c r="EH45" i="7"/>
  <c r="EG45" i="7"/>
  <c r="EF45" i="7"/>
  <c r="EE45" i="7"/>
  <c r="ED45" i="7"/>
  <c r="EJ44" i="7"/>
  <c r="EI44" i="7"/>
  <c r="EH44" i="7"/>
  <c r="EG44" i="7"/>
  <c r="EF44" i="7"/>
  <c r="EE44" i="7"/>
  <c r="ED44" i="7"/>
  <c r="EJ43" i="7"/>
  <c r="EI43" i="7"/>
  <c r="EH43" i="7"/>
  <c r="EG43" i="7"/>
  <c r="EF43" i="7"/>
  <c r="EE43" i="7"/>
  <c r="ED43" i="7"/>
  <c r="EJ42" i="7"/>
  <c r="EI42" i="7"/>
  <c r="EH42" i="7"/>
  <c r="EG42" i="7"/>
  <c r="EF42" i="7"/>
  <c r="EE42" i="7"/>
  <c r="ED42" i="7"/>
  <c r="EJ41" i="7"/>
  <c r="EI41" i="7"/>
  <c r="EH41" i="7"/>
  <c r="EG41" i="7"/>
  <c r="EF41" i="7"/>
  <c r="EE41" i="7"/>
  <c r="ED41" i="7"/>
  <c r="EJ40" i="7"/>
  <c r="EI40" i="7"/>
  <c r="EH40" i="7"/>
  <c r="EG40" i="7"/>
  <c r="EF40" i="7"/>
  <c r="EE40" i="7"/>
  <c r="ED40" i="7"/>
  <c r="EJ39" i="7"/>
  <c r="EI39" i="7"/>
  <c r="EH39" i="7"/>
  <c r="EG39" i="7"/>
  <c r="EF39" i="7"/>
  <c r="EE39" i="7"/>
  <c r="ED39" i="7"/>
  <c r="EJ38" i="7"/>
  <c r="EI38" i="7"/>
  <c r="EH38" i="7"/>
  <c r="EG38" i="7"/>
  <c r="EF38" i="7"/>
  <c r="EE38" i="7"/>
  <c r="ED38" i="7"/>
  <c r="EJ37" i="7"/>
  <c r="EI37" i="7"/>
  <c r="EH37" i="7"/>
  <c r="EG37" i="7"/>
  <c r="EF37" i="7"/>
  <c r="EE37" i="7"/>
  <c r="ED37" i="7"/>
  <c r="EJ36" i="7"/>
  <c r="EI36" i="7"/>
  <c r="EH36" i="7"/>
  <c r="EG36" i="7"/>
  <c r="EF36" i="7"/>
  <c r="EE36" i="7"/>
  <c r="ED36" i="7"/>
  <c r="EJ35" i="7"/>
  <c r="EI35" i="7"/>
  <c r="EH35" i="7"/>
  <c r="EG35" i="7"/>
  <c r="EF35" i="7"/>
  <c r="EE35" i="7"/>
  <c r="ED35" i="7"/>
  <c r="EJ34" i="7"/>
  <c r="EI34" i="7"/>
  <c r="EH34" i="7"/>
  <c r="EG34" i="7"/>
  <c r="EF34" i="7"/>
  <c r="EE34" i="7"/>
  <c r="ED34" i="7"/>
  <c r="EJ33" i="7"/>
  <c r="EI33" i="7"/>
  <c r="EH33" i="7"/>
  <c r="EG33" i="7"/>
  <c r="EF33" i="7"/>
  <c r="EE33" i="7"/>
  <c r="ED33" i="7"/>
  <c r="EJ32" i="7"/>
  <c r="EI32" i="7"/>
  <c r="EH32" i="7"/>
  <c r="EG32" i="7"/>
  <c r="EF32" i="7"/>
  <c r="EE32" i="7"/>
  <c r="ED32" i="7"/>
  <c r="EJ31" i="7"/>
  <c r="EI31" i="7"/>
  <c r="EH31" i="7"/>
  <c r="EG31" i="7"/>
  <c r="EF31" i="7"/>
  <c r="EE31" i="7"/>
  <c r="ED31" i="7"/>
  <c r="EJ30" i="7"/>
  <c r="EI30" i="7"/>
  <c r="EH30" i="7"/>
  <c r="EG30" i="7"/>
  <c r="EF30" i="7"/>
  <c r="EE30" i="7"/>
  <c r="ED30" i="7"/>
  <c r="EJ29" i="7"/>
  <c r="EI29" i="7"/>
  <c r="EH29" i="7"/>
  <c r="EG29" i="7"/>
  <c r="EF29" i="7"/>
  <c r="EE29" i="7"/>
  <c r="ED29" i="7"/>
  <c r="EJ28" i="7"/>
  <c r="EI28" i="7"/>
  <c r="EH28" i="7"/>
  <c r="EG28" i="7"/>
  <c r="EF28" i="7"/>
  <c r="EE28" i="7"/>
  <c r="ED28" i="7"/>
  <c r="EJ27" i="7"/>
  <c r="EI27" i="7"/>
  <c r="EH27" i="7"/>
  <c r="EG27" i="7"/>
  <c r="EF27" i="7"/>
  <c r="EE27" i="7"/>
  <c r="ED27" i="7"/>
  <c r="EJ26" i="7"/>
  <c r="EI26" i="7"/>
  <c r="EH26" i="7"/>
  <c r="EG26" i="7"/>
  <c r="EF26" i="7"/>
  <c r="EE26" i="7"/>
  <c r="ED26" i="7"/>
  <c r="EJ25" i="7"/>
  <c r="EI25" i="7"/>
  <c r="EH25" i="7"/>
  <c r="EG25" i="7"/>
  <c r="EF25" i="7"/>
  <c r="EE25" i="7"/>
  <c r="ED25" i="7"/>
  <c r="EJ24" i="7"/>
  <c r="EI24" i="7"/>
  <c r="EH24" i="7"/>
  <c r="EG24" i="7"/>
  <c r="EF24" i="7"/>
  <c r="EE24" i="7"/>
  <c r="ED24" i="7"/>
  <c r="EJ23" i="7"/>
  <c r="EI23" i="7"/>
  <c r="EH23" i="7"/>
  <c r="EG23" i="7"/>
  <c r="EF23" i="7"/>
  <c r="EE23" i="7"/>
  <c r="ED23" i="7"/>
  <c r="EJ22" i="7"/>
  <c r="EI22" i="7"/>
  <c r="EH22" i="7"/>
  <c r="EG22" i="7"/>
  <c r="EF22" i="7"/>
  <c r="EE22" i="7"/>
  <c r="ED22" i="7"/>
  <c r="EJ21" i="7"/>
  <c r="EI21" i="7"/>
  <c r="EH21" i="7"/>
  <c r="EG21" i="7"/>
  <c r="EF21" i="7"/>
  <c r="EE21" i="7"/>
  <c r="ED21" i="7"/>
  <c r="EJ20" i="7"/>
  <c r="EI20" i="7"/>
  <c r="EH20" i="7"/>
  <c r="EG20" i="7"/>
  <c r="EF20" i="7"/>
  <c r="EE20" i="7"/>
  <c r="ED20" i="7"/>
  <c r="EJ19" i="7"/>
  <c r="EI19" i="7"/>
  <c r="EH19" i="7"/>
  <c r="EG19" i="7"/>
  <c r="EF19" i="7"/>
  <c r="EE19" i="7"/>
  <c r="ED19" i="7"/>
  <c r="EJ18" i="7"/>
  <c r="EI18" i="7"/>
  <c r="EH18" i="7"/>
  <c r="EG18" i="7"/>
  <c r="EF18" i="7"/>
  <c r="EE18" i="7"/>
  <c r="ED18" i="7"/>
  <c r="EJ17" i="7"/>
  <c r="EI17" i="7"/>
  <c r="EH17" i="7"/>
  <c r="EG17" i="7"/>
  <c r="EF17" i="7"/>
  <c r="EE17" i="7"/>
  <c r="ED17" i="7"/>
  <c r="EJ16" i="7"/>
  <c r="EI16" i="7"/>
  <c r="EH16" i="7"/>
  <c r="EG16" i="7"/>
  <c r="EF16" i="7"/>
  <c r="EE16" i="7"/>
  <c r="ED16" i="7"/>
  <c r="EJ15" i="7"/>
  <c r="EI15" i="7"/>
  <c r="EH15" i="7"/>
  <c r="EG15" i="7"/>
  <c r="EF15" i="7"/>
  <c r="EE15" i="7"/>
  <c r="ED15" i="7"/>
  <c r="EJ14" i="7"/>
  <c r="EI14" i="7"/>
  <c r="EH14" i="7"/>
  <c r="EG14" i="7"/>
  <c r="EF14" i="7"/>
  <c r="EE14" i="7"/>
  <c r="ED14" i="7"/>
  <c r="EJ13" i="7"/>
  <c r="EI13" i="7"/>
  <c r="EH13" i="7"/>
  <c r="EG13" i="7"/>
  <c r="EF13" i="7"/>
  <c r="EE13" i="7"/>
  <c r="ED13" i="7"/>
  <c r="EJ12" i="7"/>
  <c r="EI12" i="7"/>
  <c r="EH12" i="7"/>
  <c r="EG12" i="7"/>
  <c r="EF12" i="7"/>
  <c r="EE12" i="7"/>
  <c r="ED12" i="7"/>
  <c r="EJ11" i="7"/>
  <c r="EI11" i="7"/>
  <c r="EH11" i="7"/>
  <c r="EG11" i="7"/>
  <c r="EF11" i="7"/>
  <c r="EE11" i="7"/>
  <c r="ED11" i="7"/>
  <c r="EJ10" i="7"/>
  <c r="EI10" i="7"/>
  <c r="EH10" i="7"/>
  <c r="EG10" i="7"/>
  <c r="EF10" i="7"/>
  <c r="EE10" i="7"/>
  <c r="ED10" i="7"/>
  <c r="EJ9" i="7"/>
  <c r="EI9" i="7"/>
  <c r="EH9" i="7"/>
  <c r="EG9" i="7"/>
  <c r="EF9" i="7"/>
  <c r="EE9" i="7"/>
  <c r="ED9" i="7"/>
  <c r="EJ8" i="7"/>
  <c r="EI8" i="7"/>
  <c r="EH8" i="7"/>
  <c r="EG8" i="7"/>
  <c r="EF8" i="7"/>
  <c r="EE8" i="7"/>
  <c r="ED8" i="7"/>
  <c r="EJ7" i="7"/>
  <c r="EI7" i="7"/>
  <c r="EH7" i="7"/>
  <c r="EG7" i="7"/>
  <c r="EF7" i="7"/>
  <c r="EE7" i="7"/>
  <c r="ED7" i="7"/>
  <c r="EJ6" i="7"/>
  <c r="EI6" i="7"/>
  <c r="EH6" i="7"/>
  <c r="EG6" i="7"/>
  <c r="EF6" i="7"/>
  <c r="EE6" i="7"/>
  <c r="ED6" i="7"/>
  <c r="EJ5" i="7"/>
  <c r="EI5" i="7"/>
  <c r="EH5" i="7"/>
  <c r="EG5" i="7"/>
  <c r="EF5" i="7"/>
  <c r="EE5" i="7"/>
  <c r="ED5" i="7"/>
  <c r="EJ4" i="7"/>
  <c r="EI4" i="7"/>
  <c r="EH4" i="7"/>
  <c r="EG4" i="7"/>
  <c r="EF4" i="7"/>
  <c r="EE4" i="7"/>
  <c r="ED4" i="7"/>
  <c r="EJ3" i="7"/>
  <c r="EI3" i="7"/>
  <c r="EH3" i="7"/>
  <c r="EG3" i="7"/>
  <c r="EF3" i="7"/>
  <c r="EE3" i="7"/>
  <c r="ED3" i="7"/>
  <c r="E149" i="10" l="1"/>
  <c r="D149" i="10"/>
  <c r="D137" i="10"/>
  <c r="E137" i="10"/>
  <c r="J137" i="10"/>
  <c r="Q38" i="10"/>
  <c r="D65" i="10"/>
  <c r="J65" i="10"/>
  <c r="M65" i="10"/>
  <c r="N65" i="10"/>
  <c r="O65" i="10"/>
  <c r="P65" i="10"/>
  <c r="E65" i="10"/>
  <c r="E37" i="10"/>
  <c r="M37" i="10"/>
  <c r="N37" i="10"/>
  <c r="O37" i="10"/>
  <c r="P37" i="10"/>
  <c r="M66" i="10" l="1"/>
  <c r="M138" i="10" s="1"/>
  <c r="P66" i="10"/>
  <c r="O66" i="10"/>
  <c r="N66" i="10"/>
  <c r="N138" i="10" s="1"/>
  <c r="L138" i="10"/>
  <c r="L150" i="10" s="1"/>
  <c r="B21" i="10"/>
  <c r="C21" i="10"/>
  <c r="C65" i="10"/>
  <c r="B65" i="10"/>
  <c r="D37" i="10"/>
  <c r="C37" i="10"/>
  <c r="J37" i="10"/>
  <c r="J66" i="10" s="1"/>
  <c r="B37" i="10"/>
  <c r="B66" i="10" l="1"/>
  <c r="C66" i="10"/>
  <c r="E37" i="9" l="1"/>
  <c r="E36" i="9"/>
  <c r="E35" i="9"/>
  <c r="E8" i="9"/>
  <c r="E7" i="9"/>
  <c r="E6" i="9"/>
  <c r="E5" i="9"/>
  <c r="R60" i="3"/>
  <c r="Q60" i="3"/>
  <c r="P60" i="3"/>
  <c r="O60" i="3"/>
  <c r="N60" i="3"/>
  <c r="H60" i="3"/>
  <c r="G60" i="3"/>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K46" i="3" s="1"/>
  <c r="R45" i="3"/>
  <c r="Q45" i="3"/>
  <c r="P45" i="3"/>
  <c r="N45" i="3"/>
  <c r="O45" i="3" s="1"/>
  <c r="L45" i="3"/>
  <c r="H45" i="3"/>
  <c r="G45" i="3"/>
  <c r="E45" i="3"/>
  <c r="V44" i="3"/>
  <c r="T44" i="3"/>
  <c r="S44" i="3"/>
  <c r="K44" i="3"/>
  <c r="M44" i="3" s="1"/>
  <c r="I44" i="3"/>
  <c r="F44" i="3"/>
  <c r="T43" i="3"/>
  <c r="I43" i="3"/>
  <c r="D43" i="3"/>
  <c r="S43" i="3" s="1"/>
  <c r="V42" i="3"/>
  <c r="T42" i="3"/>
  <c r="S42" i="3"/>
  <c r="K42" i="3"/>
  <c r="M42" i="3" s="1"/>
  <c r="I42" i="3"/>
  <c r="F42" i="3"/>
  <c r="V41" i="3"/>
  <c r="S41" i="3"/>
  <c r="K41" i="3"/>
  <c r="M41" i="3" s="1"/>
  <c r="I41" i="3"/>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20" i="3"/>
  <c r="E13" i="3"/>
  <c r="D13" i="3"/>
  <c r="E12" i="3"/>
  <c r="D12" i="3"/>
  <c r="C9" i="3"/>
  <c r="E8" i="3"/>
  <c r="D8" i="3"/>
  <c r="D4" i="3"/>
  <c r="F4" i="3" s="1"/>
  <c r="D3" i="3"/>
  <c r="F3" i="3" s="1"/>
  <c r="N145" i="10"/>
  <c r="M145" i="10"/>
  <c r="L145" i="10"/>
  <c r="J145" i="10"/>
  <c r="E145" i="10"/>
  <c r="D145" i="10"/>
  <c r="C145" i="10"/>
  <c r="B145" i="10"/>
  <c r="N144" i="10"/>
  <c r="M144" i="10"/>
  <c r="L144" i="10"/>
  <c r="J144" i="10"/>
  <c r="E144" i="10"/>
  <c r="D144" i="10"/>
  <c r="C144" i="10"/>
  <c r="B144" i="10"/>
  <c r="N143" i="10"/>
  <c r="M143" i="10"/>
  <c r="L143" i="10"/>
  <c r="J143" i="10"/>
  <c r="E143" i="10"/>
  <c r="D143" i="10"/>
  <c r="C143" i="10"/>
  <c r="B143" i="10"/>
  <c r="N142" i="10"/>
  <c r="M142" i="10"/>
  <c r="L142" i="10"/>
  <c r="J142" i="10"/>
  <c r="E142" i="10"/>
  <c r="D142" i="10"/>
  <c r="C142" i="10"/>
  <c r="B142" i="10"/>
  <c r="N141" i="10"/>
  <c r="N146" i="10" s="1"/>
  <c r="M141" i="10"/>
  <c r="M146" i="10" s="1"/>
  <c r="L141" i="10"/>
  <c r="J141" i="10"/>
  <c r="J146" i="10" s="1"/>
  <c r="C141" i="10"/>
  <c r="B141" i="10"/>
  <c r="B139" i="10"/>
  <c r="E141" i="10"/>
  <c r="Q41" i="10"/>
  <c r="Q39" i="10"/>
  <c r="Q26" i="10"/>
  <c r="E21" i="10"/>
  <c r="D21" i="10"/>
  <c r="E7" i="10"/>
  <c r="K7" i="10"/>
  <c r="I7" i="10"/>
  <c r="H7" i="10"/>
  <c r="G7" i="10"/>
  <c r="F7" i="10"/>
  <c r="AC107" i="6"/>
  <c r="AC164" i="6" s="1"/>
  <c r="AB107" i="6"/>
  <c r="AB164" i="6" s="1"/>
  <c r="AA107" i="6"/>
  <c r="AA164" i="6" s="1"/>
  <c r="Z107" i="6"/>
  <c r="Z164" i="6" s="1"/>
  <c r="Y107" i="6"/>
  <c r="Y164" i="6" s="1"/>
  <c r="X107" i="6"/>
  <c r="X164" i="6" s="1"/>
  <c r="W107" i="6"/>
  <c r="W164" i="6" s="1"/>
  <c r="V107" i="6"/>
  <c r="V164" i="6" s="1"/>
  <c r="U107" i="6"/>
  <c r="U164" i="6" s="1"/>
  <c r="T107" i="6"/>
  <c r="T164" i="6" s="1"/>
  <c r="S107" i="6"/>
  <c r="S164" i="6" s="1"/>
  <c r="R107" i="6"/>
  <c r="R164" i="6" s="1"/>
  <c r="Q107" i="6"/>
  <c r="Q164" i="6" s="1"/>
  <c r="P107" i="6"/>
  <c r="P164" i="6" s="1"/>
  <c r="O107" i="6"/>
  <c r="O164" i="6" s="1"/>
  <c r="N107" i="6"/>
  <c r="N164" i="6" s="1"/>
  <c r="M107" i="6"/>
  <c r="M164" i="6" s="1"/>
  <c r="L107" i="6"/>
  <c r="L164" i="6" s="1"/>
  <c r="K107" i="6"/>
  <c r="K164" i="6" s="1"/>
  <c r="J107" i="6"/>
  <c r="J164" i="6" s="1"/>
  <c r="I107" i="6"/>
  <c r="I164" i="6" s="1"/>
  <c r="H107" i="6"/>
  <c r="H164" i="6" s="1"/>
  <c r="G107" i="6"/>
  <c r="G164" i="6" s="1"/>
  <c r="F107" i="6"/>
  <c r="F164" i="6" s="1"/>
  <c r="E107" i="6"/>
  <c r="E164" i="6" s="1"/>
  <c r="D107" i="6"/>
  <c r="D164" i="6" s="1"/>
  <c r="C107" i="6"/>
  <c r="C164" i="6" s="1"/>
  <c r="AC55" i="6"/>
  <c r="AC64" i="6" s="1"/>
  <c r="AB55" i="6"/>
  <c r="AB78" i="6" s="1"/>
  <c r="AA55" i="6"/>
  <c r="AA63" i="6" s="1"/>
  <c r="Z55" i="6"/>
  <c r="Z67" i="6" s="1"/>
  <c r="Y55" i="6"/>
  <c r="Y67" i="6" s="1"/>
  <c r="X55" i="6"/>
  <c r="X80" i="6" s="1"/>
  <c r="W55" i="6"/>
  <c r="W65" i="6" s="1"/>
  <c r="V55" i="6"/>
  <c r="U55" i="6"/>
  <c r="T55" i="6"/>
  <c r="T82" i="6" s="1"/>
  <c r="S55" i="6"/>
  <c r="S63" i="6" s="1"/>
  <c r="R55" i="6"/>
  <c r="R67" i="6" s="1"/>
  <c r="Q55" i="6"/>
  <c r="P55" i="6"/>
  <c r="P76" i="6" s="1"/>
  <c r="O55" i="6"/>
  <c r="O65" i="6" s="1"/>
  <c r="N55" i="6"/>
  <c r="M55" i="6"/>
  <c r="M67" i="6" s="1"/>
  <c r="L55" i="6"/>
  <c r="K55" i="6"/>
  <c r="K63" i="6" s="1"/>
  <c r="J55" i="6"/>
  <c r="J67" i="6" s="1"/>
  <c r="I55" i="6"/>
  <c r="I64" i="6" s="1"/>
  <c r="H55" i="6"/>
  <c r="G55" i="6"/>
  <c r="G65" i="6" s="1"/>
  <c r="F55" i="6"/>
  <c r="D55" i="6"/>
  <c r="C55" i="6"/>
  <c r="E54" i="6"/>
  <c r="AB51" i="6"/>
  <c r="E51" i="6" s="1"/>
  <c r="AA51" i="6"/>
  <c r="Z51" i="6"/>
  <c r="Y51" i="6"/>
  <c r="X51" i="6"/>
  <c r="W51" i="6"/>
  <c r="V51" i="6"/>
  <c r="T51" i="6"/>
  <c r="S51" i="6"/>
  <c r="R51" i="6"/>
  <c r="P51" i="6"/>
  <c r="O51" i="6"/>
  <c r="N51" i="6"/>
  <c r="M51" i="6"/>
  <c r="K51" i="6"/>
  <c r="J51" i="6"/>
  <c r="I51" i="6"/>
  <c r="G51" i="6"/>
  <c r="F51" i="6"/>
  <c r="D51" i="6"/>
  <c r="AB50" i="6"/>
  <c r="E50" i="6" s="1"/>
  <c r="AA50" i="6"/>
  <c r="Z50" i="6"/>
  <c r="Y50" i="6"/>
  <c r="X50" i="6"/>
  <c r="W50" i="6"/>
  <c r="V50" i="6"/>
  <c r="T50" i="6"/>
  <c r="S50" i="6"/>
  <c r="R50" i="6"/>
  <c r="P50" i="6"/>
  <c r="O50" i="6"/>
  <c r="N50" i="6"/>
  <c r="M50" i="6"/>
  <c r="K50" i="6"/>
  <c r="J50" i="6"/>
  <c r="I50" i="6"/>
  <c r="G50" i="6"/>
  <c r="F50" i="6"/>
  <c r="D50" i="6"/>
  <c r="D154" i="6" s="1"/>
  <c r="D211" i="6" s="1"/>
  <c r="AB49" i="6"/>
  <c r="E49" i="6" s="1"/>
  <c r="AA49" i="6"/>
  <c r="Z49" i="6"/>
  <c r="Y49" i="6"/>
  <c r="X49" i="6"/>
  <c r="W49" i="6"/>
  <c r="V49" i="6"/>
  <c r="T49" i="6"/>
  <c r="S49" i="6"/>
  <c r="R49" i="6"/>
  <c r="P49" i="6"/>
  <c r="O49" i="6"/>
  <c r="N49" i="6"/>
  <c r="M49" i="6"/>
  <c r="K49" i="6"/>
  <c r="J49" i="6"/>
  <c r="I49" i="6"/>
  <c r="G49" i="6"/>
  <c r="F49" i="6"/>
  <c r="D49" i="6"/>
  <c r="D153" i="6" s="1"/>
  <c r="D210" i="6" s="1"/>
  <c r="AB48" i="6"/>
  <c r="E48" i="6" s="1"/>
  <c r="AA48" i="6"/>
  <c r="Z48" i="6"/>
  <c r="Y48" i="6"/>
  <c r="X48" i="6"/>
  <c r="W48" i="6"/>
  <c r="V48" i="6"/>
  <c r="T48" i="6"/>
  <c r="S48" i="6"/>
  <c r="R48" i="6"/>
  <c r="P48" i="6"/>
  <c r="O48" i="6"/>
  <c r="N48" i="6"/>
  <c r="M48" i="6"/>
  <c r="K48" i="6"/>
  <c r="J48" i="6"/>
  <c r="I48" i="6"/>
  <c r="G48" i="6"/>
  <c r="F48" i="6"/>
  <c r="D48" i="6"/>
  <c r="AB47" i="6"/>
  <c r="E47" i="6" s="1"/>
  <c r="AA47" i="6"/>
  <c r="Z47" i="6"/>
  <c r="Y47" i="6"/>
  <c r="X47" i="6"/>
  <c r="W47" i="6"/>
  <c r="V47" i="6"/>
  <c r="T47" i="6"/>
  <c r="S47" i="6"/>
  <c r="R47" i="6"/>
  <c r="P47" i="6"/>
  <c r="O47" i="6"/>
  <c r="N47" i="6"/>
  <c r="M47" i="6"/>
  <c r="K47" i="6"/>
  <c r="J47" i="6"/>
  <c r="I47" i="6"/>
  <c r="G47" i="6"/>
  <c r="F47" i="6"/>
  <c r="D47" i="6"/>
  <c r="AB46" i="6"/>
  <c r="E46" i="6" s="1"/>
  <c r="AA46" i="6"/>
  <c r="Z46" i="6"/>
  <c r="Y46" i="6"/>
  <c r="X46" i="6"/>
  <c r="W46" i="6"/>
  <c r="V46" i="6"/>
  <c r="T46" i="6"/>
  <c r="S46" i="6"/>
  <c r="R46" i="6"/>
  <c r="P46" i="6"/>
  <c r="O46" i="6"/>
  <c r="N46" i="6"/>
  <c r="M46" i="6"/>
  <c r="K46" i="6"/>
  <c r="J46" i="6"/>
  <c r="I46" i="6"/>
  <c r="G46" i="6"/>
  <c r="F46" i="6"/>
  <c r="D46" i="6"/>
  <c r="D150" i="6" s="1"/>
  <c r="D207" i="6" s="1"/>
  <c r="AB45" i="6"/>
  <c r="E45" i="6" s="1"/>
  <c r="AA45" i="6"/>
  <c r="Z45" i="6"/>
  <c r="Y45" i="6"/>
  <c r="X45" i="6"/>
  <c r="W45" i="6"/>
  <c r="V45" i="6"/>
  <c r="T45" i="6"/>
  <c r="S45" i="6"/>
  <c r="R45" i="6"/>
  <c r="P45" i="6"/>
  <c r="O45" i="6"/>
  <c r="N45" i="6"/>
  <c r="M45" i="6"/>
  <c r="K45" i="6"/>
  <c r="J45" i="6"/>
  <c r="I45" i="6"/>
  <c r="G45" i="6"/>
  <c r="F45" i="6"/>
  <c r="D45" i="6"/>
  <c r="D149" i="6" s="1"/>
  <c r="D206" i="6" s="1"/>
  <c r="AB44" i="6"/>
  <c r="E44" i="6" s="1"/>
  <c r="AA44" i="6"/>
  <c r="Z44" i="6"/>
  <c r="Y44" i="6"/>
  <c r="X44" i="6"/>
  <c r="W44" i="6"/>
  <c r="V44" i="6"/>
  <c r="T44" i="6"/>
  <c r="S44" i="6"/>
  <c r="R44" i="6"/>
  <c r="P44" i="6"/>
  <c r="O44" i="6"/>
  <c r="N44" i="6"/>
  <c r="M44" i="6"/>
  <c r="K44" i="6"/>
  <c r="J44" i="6"/>
  <c r="I44" i="6"/>
  <c r="G44" i="6"/>
  <c r="F44" i="6"/>
  <c r="D44" i="6"/>
  <c r="AB43" i="6"/>
  <c r="E43" i="6" s="1"/>
  <c r="AA43" i="6"/>
  <c r="Z43" i="6"/>
  <c r="Y43" i="6"/>
  <c r="X43" i="6"/>
  <c r="W43" i="6"/>
  <c r="V43" i="6"/>
  <c r="T43" i="6"/>
  <c r="S43" i="6"/>
  <c r="R43" i="6"/>
  <c r="P43" i="6"/>
  <c r="O43" i="6"/>
  <c r="N43" i="6"/>
  <c r="M43" i="6"/>
  <c r="K43" i="6"/>
  <c r="J43" i="6"/>
  <c r="I43" i="6"/>
  <c r="G43" i="6"/>
  <c r="F43" i="6"/>
  <c r="D43" i="6"/>
  <c r="AB42" i="6"/>
  <c r="E42" i="6" s="1"/>
  <c r="AA42" i="6"/>
  <c r="Z42" i="6"/>
  <c r="Y42" i="6"/>
  <c r="X42" i="6"/>
  <c r="W42" i="6"/>
  <c r="V42" i="6"/>
  <c r="T42" i="6"/>
  <c r="S42" i="6"/>
  <c r="R42" i="6"/>
  <c r="P42" i="6"/>
  <c r="O42" i="6"/>
  <c r="N42" i="6"/>
  <c r="M42" i="6"/>
  <c r="K42" i="6"/>
  <c r="J42" i="6"/>
  <c r="I42" i="6"/>
  <c r="G42" i="6"/>
  <c r="F42" i="6"/>
  <c r="D42" i="6"/>
  <c r="D146" i="6" s="1"/>
  <c r="D203" i="6" s="1"/>
  <c r="AB41" i="6"/>
  <c r="E41" i="6" s="1"/>
  <c r="AA41" i="6"/>
  <c r="Z41" i="6"/>
  <c r="Y41" i="6"/>
  <c r="X41" i="6"/>
  <c r="W41" i="6"/>
  <c r="V41" i="6"/>
  <c r="T41" i="6"/>
  <c r="S41" i="6"/>
  <c r="R41" i="6"/>
  <c r="P41" i="6"/>
  <c r="O41" i="6"/>
  <c r="N41" i="6"/>
  <c r="M41" i="6"/>
  <c r="K41" i="6"/>
  <c r="J41" i="6"/>
  <c r="I41" i="6"/>
  <c r="G41" i="6"/>
  <c r="F41" i="6"/>
  <c r="D41" i="6"/>
  <c r="D145" i="6" s="1"/>
  <c r="D202" i="6" s="1"/>
  <c r="AB40" i="6"/>
  <c r="E40" i="6" s="1"/>
  <c r="AA40" i="6"/>
  <c r="Z40" i="6"/>
  <c r="Y40" i="6"/>
  <c r="X40" i="6"/>
  <c r="W40" i="6"/>
  <c r="V40" i="6"/>
  <c r="T40" i="6"/>
  <c r="S40" i="6"/>
  <c r="R40" i="6"/>
  <c r="P40" i="6"/>
  <c r="O40" i="6"/>
  <c r="N40" i="6"/>
  <c r="M40" i="6"/>
  <c r="K40" i="6"/>
  <c r="J40" i="6"/>
  <c r="I40" i="6"/>
  <c r="G40" i="6"/>
  <c r="F40" i="6"/>
  <c r="D40" i="6"/>
  <c r="AB39" i="6"/>
  <c r="E39" i="6" s="1"/>
  <c r="AA39" i="6"/>
  <c r="Z39" i="6"/>
  <c r="Y39" i="6"/>
  <c r="X39" i="6"/>
  <c r="W39" i="6"/>
  <c r="V39" i="6"/>
  <c r="T39" i="6"/>
  <c r="S39" i="6"/>
  <c r="R39" i="6"/>
  <c r="P39" i="6"/>
  <c r="O39" i="6"/>
  <c r="N39" i="6"/>
  <c r="M39" i="6"/>
  <c r="K39" i="6"/>
  <c r="J39" i="6"/>
  <c r="I39" i="6"/>
  <c r="G39" i="6"/>
  <c r="F39" i="6"/>
  <c r="D39" i="6"/>
  <c r="D143" i="6" s="1"/>
  <c r="D200" i="6" s="1"/>
  <c r="AB38" i="6"/>
  <c r="E38" i="6" s="1"/>
  <c r="AA38" i="6"/>
  <c r="Z38" i="6"/>
  <c r="Y38" i="6"/>
  <c r="X38" i="6"/>
  <c r="W38" i="6"/>
  <c r="V38" i="6"/>
  <c r="T38" i="6"/>
  <c r="S38" i="6"/>
  <c r="R38" i="6"/>
  <c r="P38" i="6"/>
  <c r="O38" i="6"/>
  <c r="N38" i="6"/>
  <c r="M38" i="6"/>
  <c r="K38" i="6"/>
  <c r="J38" i="6"/>
  <c r="I38" i="6"/>
  <c r="G38" i="6"/>
  <c r="F38" i="6"/>
  <c r="D38" i="6"/>
  <c r="D142" i="6" s="1"/>
  <c r="D199" i="6" s="1"/>
  <c r="AB37" i="6"/>
  <c r="E37" i="6" s="1"/>
  <c r="AA37" i="6"/>
  <c r="Z37" i="6"/>
  <c r="Y37" i="6"/>
  <c r="X37" i="6"/>
  <c r="W37" i="6"/>
  <c r="V37" i="6"/>
  <c r="T37" i="6"/>
  <c r="S37" i="6"/>
  <c r="R37" i="6"/>
  <c r="P37" i="6"/>
  <c r="O37" i="6"/>
  <c r="N37" i="6"/>
  <c r="M37" i="6"/>
  <c r="K37" i="6"/>
  <c r="J37" i="6"/>
  <c r="I37" i="6"/>
  <c r="G37" i="6"/>
  <c r="F37" i="6"/>
  <c r="D37" i="6"/>
  <c r="D141" i="6" s="1"/>
  <c r="D198" i="6" s="1"/>
  <c r="AB36" i="6"/>
  <c r="E36" i="6" s="1"/>
  <c r="AA36" i="6"/>
  <c r="Z36" i="6"/>
  <c r="Y36" i="6"/>
  <c r="X36" i="6"/>
  <c r="W36" i="6"/>
  <c r="V36" i="6"/>
  <c r="T36" i="6"/>
  <c r="S36" i="6"/>
  <c r="R36" i="6"/>
  <c r="P36" i="6"/>
  <c r="O36" i="6"/>
  <c r="N36" i="6"/>
  <c r="M36" i="6"/>
  <c r="K36" i="6"/>
  <c r="J36" i="6"/>
  <c r="I36" i="6"/>
  <c r="G36" i="6"/>
  <c r="F36" i="6"/>
  <c r="D36" i="6"/>
  <c r="AB35" i="6"/>
  <c r="E35" i="6" s="1"/>
  <c r="AA35" i="6"/>
  <c r="Z35" i="6"/>
  <c r="Y35" i="6"/>
  <c r="X35" i="6"/>
  <c r="W35" i="6"/>
  <c r="V35" i="6"/>
  <c r="T35" i="6"/>
  <c r="S35" i="6"/>
  <c r="R35" i="6"/>
  <c r="P35" i="6"/>
  <c r="O35" i="6"/>
  <c r="N35" i="6"/>
  <c r="M35" i="6"/>
  <c r="K35" i="6"/>
  <c r="J35" i="6"/>
  <c r="I35" i="6"/>
  <c r="G35" i="6"/>
  <c r="F35" i="6"/>
  <c r="D35" i="6"/>
  <c r="AB34" i="6"/>
  <c r="E34" i="6" s="1"/>
  <c r="AA34" i="6"/>
  <c r="Z34" i="6"/>
  <c r="Y34" i="6"/>
  <c r="X34" i="6"/>
  <c r="W34" i="6"/>
  <c r="V34" i="6"/>
  <c r="T34" i="6"/>
  <c r="S34" i="6"/>
  <c r="R34" i="6"/>
  <c r="P34" i="6"/>
  <c r="O34" i="6"/>
  <c r="N34" i="6"/>
  <c r="M34" i="6"/>
  <c r="K34" i="6"/>
  <c r="J34" i="6"/>
  <c r="I34" i="6"/>
  <c r="G34" i="6"/>
  <c r="F34" i="6"/>
  <c r="D34" i="6"/>
  <c r="AB33" i="6"/>
  <c r="E33" i="6" s="1"/>
  <c r="AA33" i="6"/>
  <c r="Z33" i="6"/>
  <c r="Y33" i="6"/>
  <c r="X33" i="6"/>
  <c r="W33" i="6"/>
  <c r="V33" i="6"/>
  <c r="T33" i="6"/>
  <c r="S33" i="6"/>
  <c r="R33" i="6"/>
  <c r="P33" i="6"/>
  <c r="O33" i="6"/>
  <c r="N33" i="6"/>
  <c r="M33" i="6"/>
  <c r="K33" i="6"/>
  <c r="J33" i="6"/>
  <c r="I33" i="6"/>
  <c r="G33" i="6"/>
  <c r="F33" i="6"/>
  <c r="D33" i="6"/>
  <c r="D137" i="6" s="1"/>
  <c r="D194" i="6" s="1"/>
  <c r="AB32" i="6"/>
  <c r="E32" i="6" s="1"/>
  <c r="AA32" i="6"/>
  <c r="Z32" i="6"/>
  <c r="Y32" i="6"/>
  <c r="X32" i="6"/>
  <c r="W32" i="6"/>
  <c r="V32" i="6"/>
  <c r="T32" i="6"/>
  <c r="S32" i="6"/>
  <c r="R32" i="6"/>
  <c r="P32" i="6"/>
  <c r="O32" i="6"/>
  <c r="N32" i="6"/>
  <c r="M32" i="6"/>
  <c r="K32" i="6"/>
  <c r="J32" i="6"/>
  <c r="I32" i="6"/>
  <c r="G32" i="6"/>
  <c r="F32" i="6"/>
  <c r="D32" i="6"/>
  <c r="AB31" i="6"/>
  <c r="E31" i="6" s="1"/>
  <c r="AA31" i="6"/>
  <c r="Z31" i="6"/>
  <c r="Y31" i="6"/>
  <c r="X31" i="6"/>
  <c r="W31" i="6"/>
  <c r="V31" i="6"/>
  <c r="T31" i="6"/>
  <c r="S31" i="6"/>
  <c r="R31" i="6"/>
  <c r="P31" i="6"/>
  <c r="O31" i="6"/>
  <c r="N31" i="6"/>
  <c r="M31" i="6"/>
  <c r="K31" i="6"/>
  <c r="J31" i="6"/>
  <c r="I31" i="6"/>
  <c r="G31" i="6"/>
  <c r="F31" i="6"/>
  <c r="D31" i="6"/>
  <c r="AB30" i="6"/>
  <c r="E30" i="6" s="1"/>
  <c r="AA30" i="6"/>
  <c r="Z30" i="6"/>
  <c r="Y30" i="6"/>
  <c r="X30" i="6"/>
  <c r="W30" i="6"/>
  <c r="V30" i="6"/>
  <c r="T30" i="6"/>
  <c r="S30" i="6"/>
  <c r="R30" i="6"/>
  <c r="P30" i="6"/>
  <c r="O30" i="6"/>
  <c r="N30" i="6"/>
  <c r="M30" i="6"/>
  <c r="K30" i="6"/>
  <c r="J30" i="6"/>
  <c r="I30" i="6"/>
  <c r="G30" i="6"/>
  <c r="F30" i="6"/>
  <c r="D30" i="6"/>
  <c r="D134" i="6" s="1"/>
  <c r="D191" i="6" s="1"/>
  <c r="AB29" i="6"/>
  <c r="E29" i="6" s="1"/>
  <c r="AA29" i="6"/>
  <c r="Z29" i="6"/>
  <c r="Y29" i="6"/>
  <c r="X29" i="6"/>
  <c r="W29" i="6"/>
  <c r="V29" i="6"/>
  <c r="T29" i="6"/>
  <c r="S29" i="6"/>
  <c r="R29" i="6"/>
  <c r="P29" i="6"/>
  <c r="O29" i="6"/>
  <c r="N29" i="6"/>
  <c r="M29" i="6"/>
  <c r="K29" i="6"/>
  <c r="J29" i="6"/>
  <c r="I29" i="6"/>
  <c r="G29" i="6"/>
  <c r="F29" i="6"/>
  <c r="D29" i="6"/>
  <c r="D133" i="6" s="1"/>
  <c r="D190" i="6" s="1"/>
  <c r="AB28" i="6"/>
  <c r="E28" i="6" s="1"/>
  <c r="AA28" i="6"/>
  <c r="Z28" i="6"/>
  <c r="Y28" i="6"/>
  <c r="X28" i="6"/>
  <c r="W28" i="6"/>
  <c r="V28" i="6"/>
  <c r="T28" i="6"/>
  <c r="S28" i="6"/>
  <c r="R28" i="6"/>
  <c r="P28" i="6"/>
  <c r="O28" i="6"/>
  <c r="N28" i="6"/>
  <c r="M28" i="6"/>
  <c r="K28" i="6"/>
  <c r="J28" i="6"/>
  <c r="I28" i="6"/>
  <c r="G28" i="6"/>
  <c r="F28" i="6"/>
  <c r="D28" i="6"/>
  <c r="AB27" i="6"/>
  <c r="E27" i="6" s="1"/>
  <c r="AA27" i="6"/>
  <c r="Z27" i="6"/>
  <c r="Y27" i="6"/>
  <c r="X27" i="6"/>
  <c r="W27" i="6"/>
  <c r="V27" i="6"/>
  <c r="T27" i="6"/>
  <c r="S27" i="6"/>
  <c r="R27" i="6"/>
  <c r="P27" i="6"/>
  <c r="O27" i="6"/>
  <c r="N27" i="6"/>
  <c r="M27" i="6"/>
  <c r="K27" i="6"/>
  <c r="J27" i="6"/>
  <c r="I27" i="6"/>
  <c r="G27" i="6"/>
  <c r="F27" i="6"/>
  <c r="D27" i="6"/>
  <c r="D131" i="6" s="1"/>
  <c r="D188" i="6" s="1"/>
  <c r="AB26" i="6"/>
  <c r="E26" i="6" s="1"/>
  <c r="AA26" i="6"/>
  <c r="Z26" i="6"/>
  <c r="Y26" i="6"/>
  <c r="X26" i="6"/>
  <c r="W26" i="6"/>
  <c r="V26" i="6"/>
  <c r="T26" i="6"/>
  <c r="S26" i="6"/>
  <c r="R26" i="6"/>
  <c r="P26" i="6"/>
  <c r="O26" i="6"/>
  <c r="N26" i="6"/>
  <c r="M26" i="6"/>
  <c r="K26" i="6"/>
  <c r="J26" i="6"/>
  <c r="I26" i="6"/>
  <c r="G26" i="6"/>
  <c r="F26" i="6"/>
  <c r="D26" i="6"/>
  <c r="AB25" i="6"/>
  <c r="E25" i="6" s="1"/>
  <c r="AA25" i="6"/>
  <c r="Z25" i="6"/>
  <c r="Y25" i="6"/>
  <c r="X25" i="6"/>
  <c r="W25" i="6"/>
  <c r="V25" i="6"/>
  <c r="T25" i="6"/>
  <c r="S25" i="6"/>
  <c r="R25" i="6"/>
  <c r="P25" i="6"/>
  <c r="O25" i="6"/>
  <c r="N25" i="6"/>
  <c r="M25" i="6"/>
  <c r="K25" i="6"/>
  <c r="J25" i="6"/>
  <c r="I25" i="6"/>
  <c r="G25" i="6"/>
  <c r="F25" i="6"/>
  <c r="D25" i="6"/>
  <c r="D129" i="6" s="1"/>
  <c r="D186" i="6" s="1"/>
  <c r="AB24" i="6"/>
  <c r="E24" i="6" s="1"/>
  <c r="AA24" i="6"/>
  <c r="Z24" i="6"/>
  <c r="Y24" i="6"/>
  <c r="X24" i="6"/>
  <c r="W24" i="6"/>
  <c r="V24" i="6"/>
  <c r="T24" i="6"/>
  <c r="S24" i="6"/>
  <c r="R24" i="6"/>
  <c r="P24" i="6"/>
  <c r="O24" i="6"/>
  <c r="N24" i="6"/>
  <c r="M24" i="6"/>
  <c r="K24" i="6"/>
  <c r="J24" i="6"/>
  <c r="I24" i="6"/>
  <c r="G24" i="6"/>
  <c r="F24" i="6"/>
  <c r="D24" i="6"/>
  <c r="AB23" i="6"/>
  <c r="E23" i="6" s="1"/>
  <c r="AA23" i="6"/>
  <c r="Z23" i="6"/>
  <c r="Y23" i="6"/>
  <c r="X23" i="6"/>
  <c r="W23" i="6"/>
  <c r="V23" i="6"/>
  <c r="T23" i="6"/>
  <c r="S23" i="6"/>
  <c r="R23" i="6"/>
  <c r="P23" i="6"/>
  <c r="O23" i="6"/>
  <c r="N23" i="6"/>
  <c r="M23" i="6"/>
  <c r="K23" i="6"/>
  <c r="J23" i="6"/>
  <c r="I23" i="6"/>
  <c r="G23" i="6"/>
  <c r="F23" i="6"/>
  <c r="D23" i="6"/>
  <c r="D127" i="6" s="1"/>
  <c r="D184" i="6" s="1"/>
  <c r="AB22" i="6"/>
  <c r="E22" i="6" s="1"/>
  <c r="AA22" i="6"/>
  <c r="Z22" i="6"/>
  <c r="Y22" i="6"/>
  <c r="X22" i="6"/>
  <c r="W22" i="6"/>
  <c r="V22" i="6"/>
  <c r="T22" i="6"/>
  <c r="S22" i="6"/>
  <c r="R22" i="6"/>
  <c r="P22" i="6"/>
  <c r="O22" i="6"/>
  <c r="N22" i="6"/>
  <c r="M22" i="6"/>
  <c r="K22" i="6"/>
  <c r="J22" i="6"/>
  <c r="I22" i="6"/>
  <c r="G22" i="6"/>
  <c r="F22" i="6"/>
  <c r="D22" i="6"/>
  <c r="D126" i="6" s="1"/>
  <c r="D183" i="6" s="1"/>
  <c r="AB21" i="6"/>
  <c r="E21" i="6" s="1"/>
  <c r="AA21" i="6"/>
  <c r="Z21" i="6"/>
  <c r="Y21" i="6"/>
  <c r="X21" i="6"/>
  <c r="W21" i="6"/>
  <c r="V21" i="6"/>
  <c r="T21" i="6"/>
  <c r="S21" i="6"/>
  <c r="R21" i="6"/>
  <c r="P21" i="6"/>
  <c r="O21" i="6"/>
  <c r="N21" i="6"/>
  <c r="M21" i="6"/>
  <c r="K21" i="6"/>
  <c r="J21" i="6"/>
  <c r="I21" i="6"/>
  <c r="G21" i="6"/>
  <c r="F21" i="6"/>
  <c r="D21" i="6"/>
  <c r="AB20" i="6"/>
  <c r="E20" i="6" s="1"/>
  <c r="AA20" i="6"/>
  <c r="Z20" i="6"/>
  <c r="Y20" i="6"/>
  <c r="X20" i="6"/>
  <c r="W20" i="6"/>
  <c r="V20" i="6"/>
  <c r="T20" i="6"/>
  <c r="S20" i="6"/>
  <c r="R20" i="6"/>
  <c r="P20" i="6"/>
  <c r="O20" i="6"/>
  <c r="N20" i="6"/>
  <c r="M20" i="6"/>
  <c r="K20" i="6"/>
  <c r="J20" i="6"/>
  <c r="I20" i="6"/>
  <c r="G20" i="6"/>
  <c r="F20" i="6"/>
  <c r="D20" i="6"/>
  <c r="AB19" i="6"/>
  <c r="E19" i="6" s="1"/>
  <c r="AA19" i="6"/>
  <c r="Z19" i="6"/>
  <c r="Y19" i="6"/>
  <c r="X19" i="6"/>
  <c r="W19" i="6"/>
  <c r="V19" i="6"/>
  <c r="T19" i="6"/>
  <c r="S19" i="6"/>
  <c r="R19" i="6"/>
  <c r="P19" i="6"/>
  <c r="O19" i="6"/>
  <c r="N19" i="6"/>
  <c r="M19" i="6"/>
  <c r="K19" i="6"/>
  <c r="J19" i="6"/>
  <c r="I19" i="6"/>
  <c r="G19" i="6"/>
  <c r="F19" i="6"/>
  <c r="D19" i="6"/>
  <c r="AB18" i="6"/>
  <c r="E18" i="6" s="1"/>
  <c r="AA18" i="6"/>
  <c r="Z18" i="6"/>
  <c r="Y18" i="6"/>
  <c r="X18" i="6"/>
  <c r="W18" i="6"/>
  <c r="V18" i="6"/>
  <c r="T18" i="6"/>
  <c r="S18" i="6"/>
  <c r="R18" i="6"/>
  <c r="P18" i="6"/>
  <c r="O18" i="6"/>
  <c r="N18" i="6"/>
  <c r="M18" i="6"/>
  <c r="K18" i="6"/>
  <c r="J18" i="6"/>
  <c r="I18" i="6"/>
  <c r="G18" i="6"/>
  <c r="F18" i="6"/>
  <c r="D18" i="6"/>
  <c r="D122" i="6" s="1"/>
  <c r="D179" i="6" s="1"/>
  <c r="AB17" i="6"/>
  <c r="E17" i="6" s="1"/>
  <c r="AA17" i="6"/>
  <c r="Z17" i="6"/>
  <c r="Y17" i="6"/>
  <c r="X17" i="6"/>
  <c r="W17" i="6"/>
  <c r="V17" i="6"/>
  <c r="T17" i="6"/>
  <c r="S17" i="6"/>
  <c r="R17" i="6"/>
  <c r="P17" i="6"/>
  <c r="O17" i="6"/>
  <c r="N17" i="6"/>
  <c r="M17" i="6"/>
  <c r="K17" i="6"/>
  <c r="J17" i="6"/>
  <c r="I17" i="6"/>
  <c r="G17" i="6"/>
  <c r="F17" i="6"/>
  <c r="D17" i="6"/>
  <c r="AB16" i="6"/>
  <c r="E16" i="6" s="1"/>
  <c r="AA16" i="6"/>
  <c r="Z16" i="6"/>
  <c r="Y16" i="6"/>
  <c r="X16" i="6"/>
  <c r="W16" i="6"/>
  <c r="V16" i="6"/>
  <c r="T16" i="6"/>
  <c r="S16" i="6"/>
  <c r="R16" i="6"/>
  <c r="P16" i="6"/>
  <c r="O16" i="6"/>
  <c r="N16" i="6"/>
  <c r="M16" i="6"/>
  <c r="K16" i="6"/>
  <c r="J16" i="6"/>
  <c r="I16" i="6"/>
  <c r="G16" i="6"/>
  <c r="F16" i="6"/>
  <c r="D16" i="6"/>
  <c r="AB15" i="6"/>
  <c r="E15" i="6" s="1"/>
  <c r="AA15" i="6"/>
  <c r="Z15" i="6"/>
  <c r="Y15" i="6"/>
  <c r="X15" i="6"/>
  <c r="W15" i="6"/>
  <c r="V15" i="6"/>
  <c r="T15" i="6"/>
  <c r="S15" i="6"/>
  <c r="R15" i="6"/>
  <c r="P15" i="6"/>
  <c r="O15" i="6"/>
  <c r="N15" i="6"/>
  <c r="M15" i="6"/>
  <c r="K15" i="6"/>
  <c r="J15" i="6"/>
  <c r="I15" i="6"/>
  <c r="G15" i="6"/>
  <c r="F15" i="6"/>
  <c r="D15" i="6"/>
  <c r="D119" i="6" s="1"/>
  <c r="AB14" i="6"/>
  <c r="E14" i="6" s="1"/>
  <c r="AA14" i="6"/>
  <c r="Z14" i="6"/>
  <c r="Y14" i="6"/>
  <c r="X14" i="6"/>
  <c r="W14" i="6"/>
  <c r="V14" i="6"/>
  <c r="T14" i="6"/>
  <c r="S14" i="6"/>
  <c r="R14" i="6"/>
  <c r="P14" i="6"/>
  <c r="O14" i="6"/>
  <c r="N14" i="6"/>
  <c r="M14" i="6"/>
  <c r="K14" i="6"/>
  <c r="J14" i="6"/>
  <c r="I14" i="6"/>
  <c r="G14" i="6"/>
  <c r="F14" i="6"/>
  <c r="D14" i="6"/>
  <c r="AB13" i="6"/>
  <c r="E13" i="6" s="1"/>
  <c r="AA13" i="6"/>
  <c r="Z13" i="6"/>
  <c r="Y13" i="6"/>
  <c r="X13" i="6"/>
  <c r="W13" i="6"/>
  <c r="V13" i="6"/>
  <c r="T13" i="6"/>
  <c r="S13" i="6"/>
  <c r="R13" i="6"/>
  <c r="P13" i="6"/>
  <c r="O13" i="6"/>
  <c r="N13" i="6"/>
  <c r="M13" i="6"/>
  <c r="K13" i="6"/>
  <c r="J13" i="6"/>
  <c r="I13" i="6"/>
  <c r="G13" i="6"/>
  <c r="F13" i="6"/>
  <c r="D13" i="6"/>
  <c r="AB12" i="6"/>
  <c r="E12" i="6" s="1"/>
  <c r="AA12" i="6"/>
  <c r="Z12" i="6"/>
  <c r="Y12" i="6"/>
  <c r="X12" i="6"/>
  <c r="W12" i="6"/>
  <c r="V12" i="6"/>
  <c r="T12" i="6"/>
  <c r="S12" i="6"/>
  <c r="R12" i="6"/>
  <c r="P12" i="6"/>
  <c r="O12" i="6"/>
  <c r="N12" i="6"/>
  <c r="M12" i="6"/>
  <c r="K12" i="6"/>
  <c r="J12" i="6"/>
  <c r="I12" i="6"/>
  <c r="G12" i="6"/>
  <c r="F12" i="6"/>
  <c r="D12" i="6"/>
  <c r="D116" i="6" s="1"/>
  <c r="D173" i="6" s="1"/>
  <c r="AB11" i="6"/>
  <c r="E11" i="6" s="1"/>
  <c r="AA11" i="6"/>
  <c r="Z11" i="6"/>
  <c r="Y11" i="6"/>
  <c r="X11" i="6"/>
  <c r="W11" i="6"/>
  <c r="V11" i="6"/>
  <c r="T11" i="6"/>
  <c r="S11" i="6"/>
  <c r="R11" i="6"/>
  <c r="P11" i="6"/>
  <c r="O11" i="6"/>
  <c r="N11" i="6"/>
  <c r="M11" i="6"/>
  <c r="K11" i="6"/>
  <c r="J11" i="6"/>
  <c r="I11" i="6"/>
  <c r="G11" i="6"/>
  <c r="F11" i="6"/>
  <c r="D11" i="6"/>
  <c r="AB10" i="6"/>
  <c r="E10" i="6" s="1"/>
  <c r="AA10" i="6"/>
  <c r="Z10" i="6"/>
  <c r="Y10" i="6"/>
  <c r="X10" i="6"/>
  <c r="W10" i="6"/>
  <c r="V10" i="6"/>
  <c r="T10" i="6"/>
  <c r="S10" i="6"/>
  <c r="R10" i="6"/>
  <c r="P10" i="6"/>
  <c r="O10" i="6"/>
  <c r="N10" i="6"/>
  <c r="M10" i="6"/>
  <c r="K10" i="6"/>
  <c r="J10" i="6"/>
  <c r="I10" i="6"/>
  <c r="G10" i="6"/>
  <c r="F10" i="6"/>
  <c r="D10" i="6"/>
  <c r="D114" i="6" s="1"/>
  <c r="D171" i="6" s="1"/>
  <c r="AB9" i="6"/>
  <c r="E9" i="6" s="1"/>
  <c r="AA9" i="6"/>
  <c r="Z9" i="6"/>
  <c r="Y9" i="6"/>
  <c r="X9" i="6"/>
  <c r="W9" i="6"/>
  <c r="V9" i="6"/>
  <c r="T9" i="6"/>
  <c r="S9" i="6"/>
  <c r="R9" i="6"/>
  <c r="P9" i="6"/>
  <c r="O9" i="6"/>
  <c r="N9" i="6"/>
  <c r="M9" i="6"/>
  <c r="K9" i="6"/>
  <c r="J9" i="6"/>
  <c r="I9" i="6"/>
  <c r="G9" i="6"/>
  <c r="F9" i="6"/>
  <c r="D9" i="6"/>
  <c r="D113" i="6" s="1"/>
  <c r="D170" i="6" s="1"/>
  <c r="AB8" i="6"/>
  <c r="E8" i="6" s="1"/>
  <c r="AA8" i="6"/>
  <c r="Z8" i="6"/>
  <c r="Y8" i="6"/>
  <c r="X8" i="6"/>
  <c r="W8" i="6"/>
  <c r="V8" i="6"/>
  <c r="T8" i="6"/>
  <c r="S8" i="6"/>
  <c r="R8" i="6"/>
  <c r="P8" i="6"/>
  <c r="O8" i="6"/>
  <c r="N8" i="6"/>
  <c r="M8" i="6"/>
  <c r="K8" i="6"/>
  <c r="J8" i="6"/>
  <c r="I8" i="6"/>
  <c r="G8" i="6"/>
  <c r="F8" i="6"/>
  <c r="D8" i="6"/>
  <c r="D112" i="6" s="1"/>
  <c r="D169" i="6" s="1"/>
  <c r="AB7" i="6"/>
  <c r="E7" i="6" s="1"/>
  <c r="AA7" i="6"/>
  <c r="Z7" i="6"/>
  <c r="Y7" i="6"/>
  <c r="X7" i="6"/>
  <c r="W7" i="6"/>
  <c r="V7" i="6"/>
  <c r="T7" i="6"/>
  <c r="S7" i="6"/>
  <c r="R7" i="6"/>
  <c r="P7" i="6"/>
  <c r="O7" i="6"/>
  <c r="N7" i="6"/>
  <c r="M7" i="6"/>
  <c r="K7" i="6"/>
  <c r="J7" i="6"/>
  <c r="I7" i="6"/>
  <c r="G7" i="6"/>
  <c r="F7" i="6"/>
  <c r="D7" i="6"/>
  <c r="AB6" i="6"/>
  <c r="E6" i="6" s="1"/>
  <c r="AA6" i="6"/>
  <c r="Z6" i="6"/>
  <c r="Y6" i="6"/>
  <c r="X6" i="6"/>
  <c r="W6" i="6"/>
  <c r="V6" i="6"/>
  <c r="T6" i="6"/>
  <c r="S6" i="6"/>
  <c r="R6" i="6"/>
  <c r="P6" i="6"/>
  <c r="O6" i="6"/>
  <c r="N6" i="6"/>
  <c r="M6" i="6"/>
  <c r="K6" i="6"/>
  <c r="J6" i="6"/>
  <c r="I6" i="6"/>
  <c r="G6" i="6"/>
  <c r="F6" i="6"/>
  <c r="D6" i="6"/>
  <c r="AB5" i="6"/>
  <c r="E5" i="6" s="1"/>
  <c r="AA5" i="6"/>
  <c r="Z5" i="6"/>
  <c r="Y5" i="6"/>
  <c r="X5" i="6"/>
  <c r="W5" i="6"/>
  <c r="V5" i="6"/>
  <c r="T5" i="6"/>
  <c r="S5" i="6"/>
  <c r="R5" i="6"/>
  <c r="P5" i="6"/>
  <c r="O5" i="6"/>
  <c r="N5" i="6"/>
  <c r="M5" i="6"/>
  <c r="K5" i="6"/>
  <c r="J5" i="6"/>
  <c r="I5" i="6"/>
  <c r="G5" i="6"/>
  <c r="F5" i="6"/>
  <c r="D5" i="6"/>
  <c r="D109" i="6" s="1"/>
  <c r="D166" i="6" s="1"/>
  <c r="AB4" i="6"/>
  <c r="E4" i="6" s="1"/>
  <c r="AA4" i="6"/>
  <c r="Z4" i="6"/>
  <c r="Y4" i="6"/>
  <c r="X4" i="6"/>
  <c r="W4" i="6"/>
  <c r="V4" i="6"/>
  <c r="T4" i="6"/>
  <c r="S4" i="6"/>
  <c r="R4" i="6"/>
  <c r="P4" i="6"/>
  <c r="O4" i="6"/>
  <c r="N4" i="6"/>
  <c r="M4" i="6"/>
  <c r="K4" i="6"/>
  <c r="J4" i="6"/>
  <c r="I4" i="6"/>
  <c r="G4" i="6"/>
  <c r="F4" i="6"/>
  <c r="D4" i="6"/>
  <c r="C131" i="2"/>
  <c r="S128" i="2"/>
  <c r="D128" i="2"/>
  <c r="C128" i="2"/>
  <c r="B128" i="2"/>
  <c r="AB93" i="2"/>
  <c r="AB128" i="2" s="1"/>
  <c r="AA93" i="2"/>
  <c r="AA128" i="2" s="1"/>
  <c r="Z93" i="2"/>
  <c r="Z128" i="2" s="1"/>
  <c r="Y93" i="2"/>
  <c r="Y128" i="2" s="1"/>
  <c r="X93" i="2"/>
  <c r="X128" i="2" s="1"/>
  <c r="W93" i="2"/>
  <c r="W128" i="2" s="1"/>
  <c r="V93" i="2"/>
  <c r="V128" i="2" s="1"/>
  <c r="U93" i="2"/>
  <c r="U128" i="2" s="1"/>
  <c r="R93" i="2"/>
  <c r="Q93" i="2"/>
  <c r="Q128" i="2" s="1"/>
  <c r="O93" i="2"/>
  <c r="O128" i="2" s="1"/>
  <c r="N93" i="2"/>
  <c r="N128" i="2" s="1"/>
  <c r="M93" i="2"/>
  <c r="M128" i="2" s="1"/>
  <c r="L93" i="2"/>
  <c r="J93" i="2"/>
  <c r="J128" i="2" s="1"/>
  <c r="I93" i="2"/>
  <c r="I128" i="2" s="1"/>
  <c r="H93" i="2"/>
  <c r="F93" i="2"/>
  <c r="F128" i="2" s="1"/>
  <c r="E93" i="2"/>
  <c r="E128" i="2" s="1"/>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V58" i="2"/>
  <c r="U58" i="2"/>
  <c r="S58" i="2"/>
  <c r="R58" i="2"/>
  <c r="Q58" i="2"/>
  <c r="O58" i="2"/>
  <c r="N58" i="2"/>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V55" i="2"/>
  <c r="U55" i="2"/>
  <c r="S55" i="2"/>
  <c r="R55" i="2"/>
  <c r="Q55" i="2"/>
  <c r="O55" i="2"/>
  <c r="N55" i="2"/>
  <c r="M55" i="2"/>
  <c r="L55" i="2"/>
  <c r="J55" i="2"/>
  <c r="I55" i="2"/>
  <c r="H55" i="2"/>
  <c r="F55" i="2"/>
  <c r="AB54" i="2"/>
  <c r="AA54" i="2"/>
  <c r="Z54" i="2"/>
  <c r="Y54" i="2"/>
  <c r="X54" i="2"/>
  <c r="W54" i="2"/>
  <c r="V54" i="2"/>
  <c r="U54" i="2"/>
  <c r="S54" i="2"/>
  <c r="R54" i="2"/>
  <c r="Q54" i="2"/>
  <c r="O54" i="2"/>
  <c r="N54" i="2"/>
  <c r="M54" i="2"/>
  <c r="L54" i="2"/>
  <c r="J54" i="2"/>
  <c r="I54" i="2"/>
  <c r="H54" i="2"/>
  <c r="F54" i="2"/>
  <c r="E54" i="2"/>
  <c r="AB53" i="2"/>
  <c r="AA53" i="2"/>
  <c r="Z53" i="2"/>
  <c r="Y53" i="2"/>
  <c r="X53" i="2"/>
  <c r="W53" i="2"/>
  <c r="V53" i="2"/>
  <c r="U53" i="2"/>
  <c r="S53" i="2"/>
  <c r="R53" i="2"/>
  <c r="Q53" i="2"/>
  <c r="O53" i="2"/>
  <c r="N53" i="2"/>
  <c r="M53" i="2"/>
  <c r="L53" i="2"/>
  <c r="J53" i="2"/>
  <c r="I53" i="2"/>
  <c r="H53" i="2"/>
  <c r="F53" i="2"/>
  <c r="E53" i="2"/>
  <c r="AB52" i="2"/>
  <c r="AA52" i="2"/>
  <c r="Z52" i="2"/>
  <c r="Y52" i="2"/>
  <c r="X52" i="2"/>
  <c r="W52" i="2"/>
  <c r="V52" i="2"/>
  <c r="U52" i="2"/>
  <c r="S52" i="2"/>
  <c r="R52" i="2"/>
  <c r="Q52" i="2"/>
  <c r="O52" i="2"/>
  <c r="N52" i="2"/>
  <c r="M52" i="2"/>
  <c r="L52" i="2"/>
  <c r="J52" i="2"/>
  <c r="I52" i="2"/>
  <c r="H52" i="2"/>
  <c r="F52" i="2"/>
  <c r="AB51" i="2"/>
  <c r="AA51" i="2"/>
  <c r="Z51" i="2"/>
  <c r="Y51" i="2"/>
  <c r="X51" i="2"/>
  <c r="W51" i="2"/>
  <c r="V51" i="2"/>
  <c r="U51" i="2"/>
  <c r="S51" i="2"/>
  <c r="R51" i="2"/>
  <c r="Q51" i="2"/>
  <c r="O51" i="2"/>
  <c r="N51" i="2"/>
  <c r="M51" i="2"/>
  <c r="L51" i="2"/>
  <c r="J51" i="2"/>
  <c r="I51" i="2"/>
  <c r="H51" i="2"/>
  <c r="F51" i="2"/>
  <c r="E51" i="2"/>
  <c r="E50" i="2" s="1"/>
  <c r="AB50" i="2"/>
  <c r="AA50" i="2"/>
  <c r="Z50" i="2"/>
  <c r="Y50" i="2"/>
  <c r="X50" i="2"/>
  <c r="V50" i="2"/>
  <c r="U50" i="2"/>
  <c r="S50" i="2"/>
  <c r="R50" i="2"/>
  <c r="Q50" i="2"/>
  <c r="O50" i="2"/>
  <c r="N50" i="2"/>
  <c r="M50" i="2"/>
  <c r="L50" i="2"/>
  <c r="J50" i="2"/>
  <c r="I50" i="2"/>
  <c r="H50" i="2"/>
  <c r="F50" i="2"/>
  <c r="AB49" i="2"/>
  <c r="AA49" i="2"/>
  <c r="Z49" i="2"/>
  <c r="Y49" i="2"/>
  <c r="X49" i="2"/>
  <c r="W49" i="2"/>
  <c r="V49" i="2"/>
  <c r="U49" i="2"/>
  <c r="S49" i="2"/>
  <c r="R49" i="2"/>
  <c r="Q49" i="2"/>
  <c r="O49" i="2"/>
  <c r="N49" i="2"/>
  <c r="M49" i="2"/>
  <c r="L49" i="2"/>
  <c r="J49" i="2"/>
  <c r="I49" i="2"/>
  <c r="H49" i="2"/>
  <c r="F49" i="2"/>
  <c r="E49" i="2"/>
  <c r="AB48" i="2"/>
  <c r="AA48" i="2"/>
  <c r="Z48" i="2"/>
  <c r="Y48" i="2"/>
  <c r="X48" i="2"/>
  <c r="W48" i="2"/>
  <c r="V48" i="2"/>
  <c r="U48" i="2"/>
  <c r="S48" i="2"/>
  <c r="R48" i="2"/>
  <c r="Q48" i="2"/>
  <c r="O48" i="2"/>
  <c r="N48" i="2"/>
  <c r="M48" i="2"/>
  <c r="L48" i="2"/>
  <c r="J48" i="2"/>
  <c r="I48" i="2"/>
  <c r="H48" i="2"/>
  <c r="F48" i="2"/>
  <c r="E48" i="2"/>
  <c r="AB47" i="2"/>
  <c r="AA47" i="2"/>
  <c r="Z47" i="2"/>
  <c r="Y47" i="2"/>
  <c r="X47" i="2"/>
  <c r="W47" i="2"/>
  <c r="V47" i="2"/>
  <c r="U47" i="2"/>
  <c r="S47" i="2"/>
  <c r="R47" i="2"/>
  <c r="Q47" i="2"/>
  <c r="O47" i="2"/>
  <c r="N47" i="2"/>
  <c r="M47" i="2"/>
  <c r="L47" i="2"/>
  <c r="J47" i="2"/>
  <c r="I47" i="2"/>
  <c r="H47" i="2"/>
  <c r="F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H45" i="2"/>
  <c r="F45" i="2"/>
  <c r="E45" i="2"/>
  <c r="AB44" i="2"/>
  <c r="AA44" i="2"/>
  <c r="Z44" i="2"/>
  <c r="Y44" i="2"/>
  <c r="X44" i="2"/>
  <c r="W44" i="2"/>
  <c r="V44" i="2"/>
  <c r="U44" i="2"/>
  <c r="S44" i="2"/>
  <c r="R44" i="2"/>
  <c r="Q44" i="2"/>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O38" i="2"/>
  <c r="N38" i="2"/>
  <c r="M38" i="2"/>
  <c r="L38" i="2"/>
  <c r="J38" i="2"/>
  <c r="I38" i="2"/>
  <c r="H38" i="2"/>
  <c r="F38" i="2"/>
  <c r="E38" i="2"/>
  <c r="AB37" i="2"/>
  <c r="AA37" i="2"/>
  <c r="Z37" i="2"/>
  <c r="Y37" i="2"/>
  <c r="X37" i="2"/>
  <c r="W37" i="2"/>
  <c r="V37" i="2"/>
  <c r="U37" i="2"/>
  <c r="S37" i="2"/>
  <c r="R37" i="2"/>
  <c r="Q37" i="2"/>
  <c r="O37" i="2"/>
  <c r="N37" i="2"/>
  <c r="M37" i="2"/>
  <c r="L37" i="2"/>
  <c r="J37" i="2"/>
  <c r="I37" i="2"/>
  <c r="H37" i="2"/>
  <c r="AB29" i="2"/>
  <c r="AA29" i="2"/>
  <c r="D29" i="2" s="1"/>
  <c r="Z29" i="2"/>
  <c r="Y29" i="2"/>
  <c r="X29" i="2"/>
  <c r="W29" i="2"/>
  <c r="V29" i="2"/>
  <c r="V92" i="2" s="1"/>
  <c r="U29" i="2"/>
  <c r="S29" i="2"/>
  <c r="R29" i="2"/>
  <c r="Q29" i="2"/>
  <c r="Q92" i="2" s="1"/>
  <c r="O29" i="2"/>
  <c r="N29" i="2"/>
  <c r="M29" i="2"/>
  <c r="L29" i="2"/>
  <c r="L92" i="2" s="1"/>
  <c r="J29" i="2"/>
  <c r="I29" i="2"/>
  <c r="H29" i="2"/>
  <c r="F29" i="2"/>
  <c r="F92" i="2" s="1"/>
  <c r="E29" i="2"/>
  <c r="C29" i="2"/>
  <c r="AB28" i="2"/>
  <c r="AA28" i="2"/>
  <c r="D28" i="2" s="1"/>
  <c r="Z28" i="2"/>
  <c r="Y28" i="2"/>
  <c r="X28" i="2"/>
  <c r="W28" i="2"/>
  <c r="V28" i="2"/>
  <c r="U28" i="2"/>
  <c r="S28" i="2"/>
  <c r="R28" i="2"/>
  <c r="Q28" i="2"/>
  <c r="O28" i="2"/>
  <c r="N28" i="2"/>
  <c r="M28" i="2"/>
  <c r="L28" i="2"/>
  <c r="J28" i="2"/>
  <c r="I28" i="2"/>
  <c r="H28" i="2"/>
  <c r="F28" i="2"/>
  <c r="E28" i="2"/>
  <c r="C28" i="2"/>
  <c r="C91" i="2" s="1"/>
  <c r="C126" i="2" s="1"/>
  <c r="AB27" i="2"/>
  <c r="AB90" i="2" s="1"/>
  <c r="AB125" i="2" s="1"/>
  <c r="AA27" i="2"/>
  <c r="D27" i="2" s="1"/>
  <c r="Z27" i="2"/>
  <c r="Y27" i="2"/>
  <c r="Y90" i="2" s="1"/>
  <c r="Y125" i="2" s="1"/>
  <c r="X27" i="2"/>
  <c r="X90" i="2" s="1"/>
  <c r="X125" i="2" s="1"/>
  <c r="W27" i="2"/>
  <c r="V27" i="2"/>
  <c r="U27" i="2"/>
  <c r="S27" i="2"/>
  <c r="R27" i="2"/>
  <c r="Q27" i="2"/>
  <c r="O27" i="2"/>
  <c r="N27" i="2"/>
  <c r="M27" i="2"/>
  <c r="L27" i="2"/>
  <c r="J27" i="2"/>
  <c r="I27" i="2"/>
  <c r="H27" i="2"/>
  <c r="F27" i="2"/>
  <c r="E27" i="2"/>
  <c r="C27" i="2"/>
  <c r="AB26" i="2"/>
  <c r="AA26" i="2"/>
  <c r="D26" i="2" s="1"/>
  <c r="Z26" i="2"/>
  <c r="Y26" i="2"/>
  <c r="X26" i="2"/>
  <c r="W26" i="2"/>
  <c r="V26" i="2"/>
  <c r="U26" i="2"/>
  <c r="S26" i="2"/>
  <c r="R26" i="2"/>
  <c r="Q26" i="2"/>
  <c r="O26" i="2"/>
  <c r="N26" i="2"/>
  <c r="M26" i="2"/>
  <c r="L26" i="2"/>
  <c r="J26" i="2"/>
  <c r="I26" i="2"/>
  <c r="H26" i="2"/>
  <c r="F26" i="2"/>
  <c r="E26" i="2"/>
  <c r="E89" i="2" s="1"/>
  <c r="E124" i="2" s="1"/>
  <c r="C26" i="2"/>
  <c r="C89" i="2" s="1"/>
  <c r="C124" i="2" s="1"/>
  <c r="AB25" i="2"/>
  <c r="AA25" i="2"/>
  <c r="D25" i="2" s="1"/>
  <c r="Z25" i="2"/>
  <c r="Y25" i="2"/>
  <c r="X25" i="2"/>
  <c r="W25" i="2"/>
  <c r="V25" i="2"/>
  <c r="U25" i="2"/>
  <c r="S25" i="2"/>
  <c r="R25" i="2"/>
  <c r="Q25" i="2"/>
  <c r="O25" i="2"/>
  <c r="N25" i="2"/>
  <c r="M25" i="2"/>
  <c r="L25" i="2"/>
  <c r="J25" i="2"/>
  <c r="I25" i="2"/>
  <c r="H25" i="2"/>
  <c r="F25" i="2"/>
  <c r="E25" i="2"/>
  <c r="C25" i="2"/>
  <c r="AB24" i="2"/>
  <c r="AA24" i="2"/>
  <c r="D24" i="2" s="1"/>
  <c r="Z24" i="2"/>
  <c r="Y24" i="2"/>
  <c r="X24" i="2"/>
  <c r="W24" i="2"/>
  <c r="V24" i="2"/>
  <c r="U24" i="2"/>
  <c r="S24" i="2"/>
  <c r="R24" i="2"/>
  <c r="Q24" i="2"/>
  <c r="O24" i="2"/>
  <c r="N24" i="2"/>
  <c r="M24" i="2"/>
  <c r="L24" i="2"/>
  <c r="J24" i="2"/>
  <c r="I24" i="2"/>
  <c r="H24" i="2"/>
  <c r="F24" i="2"/>
  <c r="E24" i="2"/>
  <c r="C24" i="2"/>
  <c r="C87" i="2" s="1"/>
  <c r="C122" i="2" s="1"/>
  <c r="AB23" i="2"/>
  <c r="AA23" i="2"/>
  <c r="D23" i="2" s="1"/>
  <c r="Z23" i="2"/>
  <c r="Y23" i="2"/>
  <c r="X23" i="2"/>
  <c r="W23" i="2"/>
  <c r="V23" i="2"/>
  <c r="U23" i="2"/>
  <c r="S23" i="2"/>
  <c r="R23" i="2"/>
  <c r="Q23" i="2"/>
  <c r="O23" i="2"/>
  <c r="N23" i="2"/>
  <c r="M23" i="2"/>
  <c r="L23" i="2"/>
  <c r="J23" i="2"/>
  <c r="I23" i="2"/>
  <c r="H23" i="2"/>
  <c r="F23" i="2"/>
  <c r="E23" i="2"/>
  <c r="C23" i="2"/>
  <c r="C86" i="2" s="1"/>
  <c r="C121" i="2" s="1"/>
  <c r="AB22" i="2"/>
  <c r="AA22" i="2"/>
  <c r="D22" i="2" s="1"/>
  <c r="Z22" i="2"/>
  <c r="Y22" i="2"/>
  <c r="X22" i="2"/>
  <c r="W22" i="2"/>
  <c r="V22" i="2"/>
  <c r="U22" i="2"/>
  <c r="S22" i="2"/>
  <c r="R22" i="2"/>
  <c r="Q22" i="2"/>
  <c r="O22" i="2"/>
  <c r="N22" i="2"/>
  <c r="M22" i="2"/>
  <c r="L22" i="2"/>
  <c r="J22" i="2"/>
  <c r="I22" i="2"/>
  <c r="H22" i="2"/>
  <c r="F22" i="2"/>
  <c r="E22" i="2"/>
  <c r="C22" i="2"/>
  <c r="AB21" i="2"/>
  <c r="AA21" i="2"/>
  <c r="D21" i="2" s="1"/>
  <c r="Z21" i="2"/>
  <c r="Y21" i="2"/>
  <c r="X21" i="2"/>
  <c r="W21" i="2"/>
  <c r="V21" i="2"/>
  <c r="U21" i="2"/>
  <c r="S21" i="2"/>
  <c r="R21" i="2"/>
  <c r="Q21" i="2"/>
  <c r="O21" i="2"/>
  <c r="N21" i="2"/>
  <c r="M21" i="2"/>
  <c r="L21" i="2"/>
  <c r="J21" i="2"/>
  <c r="I21" i="2"/>
  <c r="H21" i="2"/>
  <c r="F21" i="2"/>
  <c r="E21" i="2"/>
  <c r="C21" i="2"/>
  <c r="C84" i="2" s="1"/>
  <c r="C119" i="2" s="1"/>
  <c r="AB20" i="2"/>
  <c r="AA20" i="2"/>
  <c r="D20" i="2" s="1"/>
  <c r="Z20" i="2"/>
  <c r="Y20" i="2"/>
  <c r="X20" i="2"/>
  <c r="W20" i="2"/>
  <c r="V20" i="2"/>
  <c r="U20" i="2"/>
  <c r="S20" i="2"/>
  <c r="R20" i="2"/>
  <c r="Q20" i="2"/>
  <c r="O20" i="2"/>
  <c r="N20" i="2"/>
  <c r="M20" i="2"/>
  <c r="L20" i="2"/>
  <c r="J20" i="2"/>
  <c r="I20" i="2"/>
  <c r="H20" i="2"/>
  <c r="F20" i="2"/>
  <c r="E20" i="2"/>
  <c r="C20" i="2"/>
  <c r="C83" i="2" s="1"/>
  <c r="C118" i="2" s="1"/>
  <c r="AB19" i="2"/>
  <c r="AA19" i="2"/>
  <c r="D19" i="2" s="1"/>
  <c r="Z19" i="2"/>
  <c r="Y19" i="2"/>
  <c r="X19" i="2"/>
  <c r="W19" i="2"/>
  <c r="V19" i="2"/>
  <c r="U19" i="2"/>
  <c r="S19" i="2"/>
  <c r="R19" i="2"/>
  <c r="Q19" i="2"/>
  <c r="O19" i="2"/>
  <c r="N19" i="2"/>
  <c r="M19" i="2"/>
  <c r="L19" i="2"/>
  <c r="J19" i="2"/>
  <c r="I19" i="2"/>
  <c r="H19" i="2"/>
  <c r="F19" i="2"/>
  <c r="E19" i="2"/>
  <c r="E82" i="2" s="1"/>
  <c r="C19" i="2"/>
  <c r="AB18" i="2"/>
  <c r="AA18" i="2"/>
  <c r="D18" i="2" s="1"/>
  <c r="Z18" i="2"/>
  <c r="Y18" i="2"/>
  <c r="X18" i="2"/>
  <c r="W18" i="2"/>
  <c r="V18" i="2"/>
  <c r="U18" i="2"/>
  <c r="S18" i="2"/>
  <c r="R18" i="2"/>
  <c r="Q18" i="2"/>
  <c r="O18" i="2"/>
  <c r="N18" i="2"/>
  <c r="M18" i="2"/>
  <c r="L18" i="2"/>
  <c r="J18" i="2"/>
  <c r="I18" i="2"/>
  <c r="H18" i="2"/>
  <c r="F18" i="2"/>
  <c r="E18" i="2"/>
  <c r="C18" i="2"/>
  <c r="C81" i="2" s="1"/>
  <c r="C116" i="2" s="1"/>
  <c r="AB17" i="2"/>
  <c r="AA17" i="2"/>
  <c r="D17" i="2" s="1"/>
  <c r="Z17" i="2"/>
  <c r="Y17" i="2"/>
  <c r="X17" i="2"/>
  <c r="W17" i="2"/>
  <c r="V17" i="2"/>
  <c r="U17" i="2"/>
  <c r="S17" i="2"/>
  <c r="R17" i="2"/>
  <c r="Q17" i="2"/>
  <c r="O17" i="2"/>
  <c r="N17" i="2"/>
  <c r="M17" i="2"/>
  <c r="L17" i="2"/>
  <c r="J17" i="2"/>
  <c r="I17" i="2"/>
  <c r="H17" i="2"/>
  <c r="F17" i="2"/>
  <c r="E17" i="2"/>
  <c r="C17" i="2"/>
  <c r="AB16" i="2"/>
  <c r="AA16" i="2"/>
  <c r="D16" i="2" s="1"/>
  <c r="Z16" i="2"/>
  <c r="Y16" i="2"/>
  <c r="X16" i="2"/>
  <c r="W16" i="2"/>
  <c r="V16" i="2"/>
  <c r="U16" i="2"/>
  <c r="S16" i="2"/>
  <c r="R16" i="2"/>
  <c r="Q16" i="2"/>
  <c r="O16" i="2"/>
  <c r="N16" i="2"/>
  <c r="M16" i="2"/>
  <c r="L16" i="2"/>
  <c r="J16" i="2"/>
  <c r="I16" i="2"/>
  <c r="H16" i="2"/>
  <c r="F16" i="2"/>
  <c r="E16" i="2"/>
  <c r="C16" i="2"/>
  <c r="C79" i="2" s="1"/>
  <c r="C114" i="2" s="1"/>
  <c r="AB15" i="2"/>
  <c r="AA15" i="2"/>
  <c r="D15" i="2" s="1"/>
  <c r="Z15" i="2"/>
  <c r="Y15" i="2"/>
  <c r="X15" i="2"/>
  <c r="W15" i="2"/>
  <c r="V15" i="2"/>
  <c r="U15" i="2"/>
  <c r="S15" i="2"/>
  <c r="R15" i="2"/>
  <c r="Q15" i="2"/>
  <c r="O15" i="2"/>
  <c r="N15" i="2"/>
  <c r="M15" i="2"/>
  <c r="L15" i="2"/>
  <c r="J15" i="2"/>
  <c r="I15" i="2"/>
  <c r="H15" i="2"/>
  <c r="F15" i="2"/>
  <c r="E15" i="2"/>
  <c r="C15" i="2"/>
  <c r="C78" i="2" s="1"/>
  <c r="C113" i="2" s="1"/>
  <c r="AB14" i="2"/>
  <c r="AA14" i="2"/>
  <c r="D14" i="2" s="1"/>
  <c r="Z14" i="2"/>
  <c r="Y14" i="2"/>
  <c r="X14" i="2"/>
  <c r="W14" i="2"/>
  <c r="V14" i="2"/>
  <c r="U14" i="2"/>
  <c r="S14" i="2"/>
  <c r="R14" i="2"/>
  <c r="Q14" i="2"/>
  <c r="O14" i="2"/>
  <c r="N14" i="2"/>
  <c r="M14" i="2"/>
  <c r="L14" i="2"/>
  <c r="J14" i="2"/>
  <c r="I14" i="2"/>
  <c r="H14" i="2"/>
  <c r="F14" i="2"/>
  <c r="E14" i="2"/>
  <c r="C14" i="2"/>
  <c r="AB13" i="2"/>
  <c r="AA13" i="2"/>
  <c r="D13" i="2" s="1"/>
  <c r="Z13" i="2"/>
  <c r="Y13" i="2"/>
  <c r="X13" i="2"/>
  <c r="W13" i="2"/>
  <c r="V13" i="2"/>
  <c r="U13" i="2"/>
  <c r="S13" i="2"/>
  <c r="R13" i="2"/>
  <c r="Q13" i="2"/>
  <c r="O13" i="2"/>
  <c r="N13" i="2"/>
  <c r="M13" i="2"/>
  <c r="L13" i="2"/>
  <c r="J13" i="2"/>
  <c r="I13" i="2"/>
  <c r="H13" i="2"/>
  <c r="F13" i="2"/>
  <c r="E13" i="2"/>
  <c r="C13" i="2"/>
  <c r="C76" i="2" s="1"/>
  <c r="C111" i="2" s="1"/>
  <c r="AB12" i="2"/>
  <c r="AA12" i="2"/>
  <c r="D12" i="2" s="1"/>
  <c r="Z12" i="2"/>
  <c r="Y12" i="2"/>
  <c r="X12" i="2"/>
  <c r="W12" i="2"/>
  <c r="V12" i="2"/>
  <c r="U12" i="2"/>
  <c r="S12" i="2"/>
  <c r="R12" i="2"/>
  <c r="Q12" i="2"/>
  <c r="O12" i="2"/>
  <c r="N12" i="2"/>
  <c r="M12" i="2"/>
  <c r="L12" i="2"/>
  <c r="J12" i="2"/>
  <c r="I12" i="2"/>
  <c r="H12" i="2"/>
  <c r="F12" i="2"/>
  <c r="E12" i="2"/>
  <c r="C12" i="2"/>
  <c r="C75" i="2" s="1"/>
  <c r="C110" i="2" s="1"/>
  <c r="AB11" i="2"/>
  <c r="AA11" i="2"/>
  <c r="D11" i="2" s="1"/>
  <c r="Z11" i="2"/>
  <c r="Y11" i="2"/>
  <c r="X11" i="2"/>
  <c r="W11" i="2"/>
  <c r="V11" i="2"/>
  <c r="U11" i="2"/>
  <c r="S11" i="2"/>
  <c r="R11" i="2"/>
  <c r="Q11" i="2"/>
  <c r="O11" i="2"/>
  <c r="N11" i="2"/>
  <c r="M11" i="2"/>
  <c r="L11" i="2"/>
  <c r="J11" i="2"/>
  <c r="I11" i="2"/>
  <c r="H11" i="2"/>
  <c r="F11" i="2"/>
  <c r="E11" i="2"/>
  <c r="C11" i="2"/>
  <c r="C74" i="2" s="1"/>
  <c r="C109" i="2" s="1"/>
  <c r="AB10" i="2"/>
  <c r="AA10" i="2"/>
  <c r="D10" i="2" s="1"/>
  <c r="Z10" i="2"/>
  <c r="Y10" i="2"/>
  <c r="X10" i="2"/>
  <c r="W10" i="2"/>
  <c r="V10" i="2"/>
  <c r="U10" i="2"/>
  <c r="S10" i="2"/>
  <c r="R10" i="2"/>
  <c r="Q10" i="2"/>
  <c r="O10" i="2"/>
  <c r="N10" i="2"/>
  <c r="M10" i="2"/>
  <c r="L10" i="2"/>
  <c r="J10" i="2"/>
  <c r="I10" i="2"/>
  <c r="H10" i="2"/>
  <c r="F10" i="2"/>
  <c r="E10" i="2"/>
  <c r="C10" i="2"/>
  <c r="C73" i="2" s="1"/>
  <c r="C108" i="2" s="1"/>
  <c r="AB9" i="2"/>
  <c r="AA9" i="2"/>
  <c r="D9" i="2" s="1"/>
  <c r="Z9" i="2"/>
  <c r="Y9" i="2"/>
  <c r="X9" i="2"/>
  <c r="W9" i="2"/>
  <c r="V9" i="2"/>
  <c r="U9" i="2"/>
  <c r="S9" i="2"/>
  <c r="R9" i="2"/>
  <c r="Q9" i="2"/>
  <c r="O9" i="2"/>
  <c r="N9" i="2"/>
  <c r="M9" i="2"/>
  <c r="L9" i="2"/>
  <c r="J9" i="2"/>
  <c r="I9" i="2"/>
  <c r="H9" i="2"/>
  <c r="F9" i="2"/>
  <c r="E9" i="2"/>
  <c r="C9" i="2"/>
  <c r="C72" i="2" s="1"/>
  <c r="C107" i="2" s="1"/>
  <c r="AB8" i="2"/>
  <c r="AA8" i="2"/>
  <c r="D8" i="2" s="1"/>
  <c r="Z8" i="2"/>
  <c r="Y8" i="2"/>
  <c r="X8" i="2"/>
  <c r="W8" i="2"/>
  <c r="V8" i="2"/>
  <c r="U8" i="2"/>
  <c r="S8" i="2"/>
  <c r="R8" i="2"/>
  <c r="Q8" i="2"/>
  <c r="O8" i="2"/>
  <c r="N8" i="2"/>
  <c r="M8" i="2"/>
  <c r="L8" i="2"/>
  <c r="J8" i="2"/>
  <c r="I8" i="2"/>
  <c r="H8" i="2"/>
  <c r="F8" i="2"/>
  <c r="E8" i="2"/>
  <c r="C8" i="2"/>
  <c r="C71" i="2" s="1"/>
  <c r="C106" i="2" s="1"/>
  <c r="AB7" i="2"/>
  <c r="AA7" i="2"/>
  <c r="D7" i="2" s="1"/>
  <c r="Z7" i="2"/>
  <c r="Y7" i="2"/>
  <c r="X7" i="2"/>
  <c r="W7" i="2"/>
  <c r="V7" i="2"/>
  <c r="U7" i="2"/>
  <c r="S7" i="2"/>
  <c r="R7" i="2"/>
  <c r="Q7" i="2"/>
  <c r="O7" i="2"/>
  <c r="N7" i="2"/>
  <c r="M7" i="2"/>
  <c r="L7" i="2"/>
  <c r="J7" i="2"/>
  <c r="I7" i="2"/>
  <c r="H7" i="2"/>
  <c r="F7" i="2"/>
  <c r="E7" i="2"/>
  <c r="C7" i="2"/>
  <c r="C70" i="2" s="1"/>
  <c r="C105" i="2" s="1"/>
  <c r="AB6" i="2"/>
  <c r="AA6" i="2"/>
  <c r="D6" i="2" s="1"/>
  <c r="Z6" i="2"/>
  <c r="Y6" i="2"/>
  <c r="X6" i="2"/>
  <c r="W6" i="2"/>
  <c r="V6" i="2"/>
  <c r="U6" i="2"/>
  <c r="S6" i="2"/>
  <c r="R6" i="2"/>
  <c r="Q6" i="2"/>
  <c r="O6" i="2"/>
  <c r="N6" i="2"/>
  <c r="M6" i="2"/>
  <c r="L6" i="2"/>
  <c r="J6" i="2"/>
  <c r="I6" i="2"/>
  <c r="H6" i="2"/>
  <c r="F6" i="2"/>
  <c r="E6" i="2"/>
  <c r="C6" i="2"/>
  <c r="C69" i="2" s="1"/>
  <c r="C104" i="2" s="1"/>
  <c r="AB5" i="2"/>
  <c r="AA5" i="2"/>
  <c r="D5" i="2" s="1"/>
  <c r="Z5" i="2"/>
  <c r="Y5" i="2"/>
  <c r="X5" i="2"/>
  <c r="W5" i="2"/>
  <c r="V5" i="2"/>
  <c r="U5" i="2"/>
  <c r="S5" i="2"/>
  <c r="R5" i="2"/>
  <c r="Q5" i="2"/>
  <c r="O5" i="2"/>
  <c r="N5" i="2"/>
  <c r="M5" i="2"/>
  <c r="L5" i="2"/>
  <c r="J5" i="2"/>
  <c r="I5" i="2"/>
  <c r="H5" i="2"/>
  <c r="F5" i="2"/>
  <c r="E5" i="2"/>
  <c r="C5" i="2"/>
  <c r="C68" i="2" s="1"/>
  <c r="AB4" i="2"/>
  <c r="AA4" i="2"/>
  <c r="D4" i="2" s="1"/>
  <c r="D31" i="2" s="1"/>
  <c r="Z4" i="2"/>
  <c r="Y4" i="2"/>
  <c r="X4" i="2"/>
  <c r="W4" i="2"/>
  <c r="V4" i="2"/>
  <c r="U4" i="2"/>
  <c r="S4" i="2"/>
  <c r="R4" i="2"/>
  <c r="Q4" i="2"/>
  <c r="O4" i="2"/>
  <c r="N4" i="2"/>
  <c r="M4" i="2"/>
  <c r="L4" i="2"/>
  <c r="J4" i="2"/>
  <c r="I4" i="2"/>
  <c r="H4" i="2"/>
  <c r="F4" i="2"/>
  <c r="E4" i="2"/>
  <c r="C4" i="2"/>
  <c r="C77" i="2" l="1"/>
  <c r="C112" i="2" s="1"/>
  <c r="E52" i="6"/>
  <c r="T7" i="2"/>
  <c r="T11" i="2"/>
  <c r="T15" i="2"/>
  <c r="T27" i="2"/>
  <c r="T19" i="2"/>
  <c r="T23" i="2"/>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T13" i="2"/>
  <c r="T5" i="2"/>
  <c r="T9" i="2"/>
  <c r="T17" i="2"/>
  <c r="T21" i="2"/>
  <c r="T25" i="2"/>
  <c r="T28" i="2"/>
  <c r="T6" i="2"/>
  <c r="T10" i="2"/>
  <c r="T14" i="2"/>
  <c r="T18" i="2"/>
  <c r="T22" i="2"/>
  <c r="T26" i="2"/>
  <c r="T29" i="2"/>
  <c r="T4" i="2"/>
  <c r="T8" i="2"/>
  <c r="T12" i="2"/>
  <c r="T16" i="2"/>
  <c r="T20" i="2"/>
  <c r="T24" i="2"/>
  <c r="D120" i="6"/>
  <c r="D177" i="6" s="1"/>
  <c r="D121" i="6"/>
  <c r="D178" i="6" s="1"/>
  <c r="D151" i="6"/>
  <c r="D208" i="6" s="1"/>
  <c r="L128" i="2"/>
  <c r="L96" i="2"/>
  <c r="T52" i="2"/>
  <c r="D52" i="2"/>
  <c r="W50" i="2"/>
  <c r="W80" i="2" s="1"/>
  <c r="W115" i="2" s="1"/>
  <c r="O80" i="2"/>
  <c r="O115" i="2" s="1"/>
  <c r="J80" i="2"/>
  <c r="J115" i="2" s="1"/>
  <c r="Y78" i="2"/>
  <c r="Y113" i="2" s="1"/>
  <c r="D108" i="6"/>
  <c r="D165" i="6" s="1"/>
  <c r="M88" i="2"/>
  <c r="M123" i="2" s="1"/>
  <c r="R88" i="2"/>
  <c r="R123" i="2" s="1"/>
  <c r="F94" i="2"/>
  <c r="F129" i="2" s="1"/>
  <c r="J40" i="3"/>
  <c r="J55" i="3"/>
  <c r="F31" i="2"/>
  <c r="L31" i="2"/>
  <c r="Q31" i="2"/>
  <c r="V31" i="2"/>
  <c r="Z31" i="2"/>
  <c r="C82" i="2"/>
  <c r="C117" i="2" s="1"/>
  <c r="F89" i="2"/>
  <c r="F124" i="2" s="1"/>
  <c r="L89" i="2"/>
  <c r="L124" i="2" s="1"/>
  <c r="Q89" i="2"/>
  <c r="Q124" i="2" s="1"/>
  <c r="V89" i="2"/>
  <c r="V124" i="2" s="1"/>
  <c r="Z89" i="2"/>
  <c r="Z124" i="2" s="1"/>
  <c r="Y31" i="2"/>
  <c r="S88" i="2"/>
  <c r="S123" i="2" s="1"/>
  <c r="R119" i="6"/>
  <c r="R176" i="6" s="1"/>
  <c r="H85" i="2"/>
  <c r="H120" i="2" s="1"/>
  <c r="M85" i="2"/>
  <c r="M120" i="2" s="1"/>
  <c r="R85" i="2"/>
  <c r="R120" i="2" s="1"/>
  <c r="H89" i="2"/>
  <c r="H124" i="2" s="1"/>
  <c r="M89" i="2"/>
  <c r="M124" i="2" s="1"/>
  <c r="R89" i="2"/>
  <c r="R124" i="2" s="1"/>
  <c r="W89" i="2"/>
  <c r="W124" i="2" s="1"/>
  <c r="AA89" i="2"/>
  <c r="AA124" i="2" s="1"/>
  <c r="J88" i="2"/>
  <c r="J123" i="2" s="1"/>
  <c r="O88" i="2"/>
  <c r="O123" i="2" s="1"/>
  <c r="H76" i="2"/>
  <c r="H111" i="2" s="1"/>
  <c r="R80" i="2"/>
  <c r="R115" i="2" s="1"/>
  <c r="F85" i="2"/>
  <c r="F120" i="2" s="1"/>
  <c r="L85" i="2"/>
  <c r="L120" i="2" s="1"/>
  <c r="Q85" i="2"/>
  <c r="Q120" i="2" s="1"/>
  <c r="V85" i="2"/>
  <c r="V120" i="2" s="1"/>
  <c r="I88" i="2"/>
  <c r="I123" i="2" s="1"/>
  <c r="N88" i="2"/>
  <c r="N123" i="2" s="1"/>
  <c r="C85" i="2"/>
  <c r="C120" i="2" s="1"/>
  <c r="AB82" i="2"/>
  <c r="AB117" i="2" s="1"/>
  <c r="J85" i="2"/>
  <c r="J120" i="2" s="1"/>
  <c r="O85" i="2"/>
  <c r="O120" i="2" s="1"/>
  <c r="J89" i="2"/>
  <c r="J124" i="2" s="1"/>
  <c r="O89" i="2"/>
  <c r="O124" i="2" s="1"/>
  <c r="Y89" i="2"/>
  <c r="Y124" i="2" s="1"/>
  <c r="Y92" i="2"/>
  <c r="Y94" i="2" s="1"/>
  <c r="AA90" i="2"/>
  <c r="AA125" i="2" s="1"/>
  <c r="M78" i="2"/>
  <c r="M113" i="2" s="1"/>
  <c r="Q18" i="6"/>
  <c r="Q34" i="6"/>
  <c r="F13" i="3"/>
  <c r="J47" i="3"/>
  <c r="M52" i="3"/>
  <c r="U52" i="3" s="1"/>
  <c r="M30" i="3"/>
  <c r="U30" i="3" s="1"/>
  <c r="M28" i="3"/>
  <c r="U28" i="3" s="1"/>
  <c r="U48" i="3"/>
  <c r="U31" i="2"/>
  <c r="U80" i="2"/>
  <c r="U115" i="2" s="1"/>
  <c r="U88" i="2"/>
  <c r="U123" i="2" s="1"/>
  <c r="U85" i="2"/>
  <c r="U120" i="2" s="1"/>
  <c r="U89" i="2"/>
  <c r="U124" i="2" s="1"/>
  <c r="U40" i="3"/>
  <c r="J31" i="3"/>
  <c r="J32" i="3"/>
  <c r="M33" i="3"/>
  <c r="U33" i="3" s="1"/>
  <c r="M37" i="3"/>
  <c r="U37" i="3" s="1"/>
  <c r="J42" i="3"/>
  <c r="M31" i="3"/>
  <c r="U31" i="3" s="1"/>
  <c r="M36" i="3"/>
  <c r="U36" i="3" s="1"/>
  <c r="J49" i="3"/>
  <c r="J58" i="3"/>
  <c r="Q23" i="6"/>
  <c r="L31" i="6"/>
  <c r="Y60" i="6"/>
  <c r="Y112" i="6" s="1"/>
  <c r="Y169" i="6" s="1"/>
  <c r="H31" i="6"/>
  <c r="Y64" i="6"/>
  <c r="Y116" i="6" s="1"/>
  <c r="Y173" i="6" s="1"/>
  <c r="Q4" i="6"/>
  <c r="L11" i="6"/>
  <c r="T52" i="6"/>
  <c r="T53" i="6" s="1"/>
  <c r="Q15" i="6"/>
  <c r="Q20" i="6"/>
  <c r="H23" i="6"/>
  <c r="Q24" i="6"/>
  <c r="Q28" i="6"/>
  <c r="Y56" i="6"/>
  <c r="Y108" i="6" s="1"/>
  <c r="Y165" i="6" s="1"/>
  <c r="F76" i="2"/>
  <c r="F111" i="2" s="1"/>
  <c r="L76" i="2"/>
  <c r="L111" i="2" s="1"/>
  <c r="Q76" i="2"/>
  <c r="Q111" i="2" s="1"/>
  <c r="V76" i="2"/>
  <c r="V111" i="2" s="1"/>
  <c r="Z76" i="2"/>
  <c r="Z111" i="2" s="1"/>
  <c r="F78" i="2"/>
  <c r="F113" i="2" s="1"/>
  <c r="L78" i="2"/>
  <c r="L113" i="2" s="1"/>
  <c r="Q78" i="2"/>
  <c r="Q113" i="2" s="1"/>
  <c r="V78" i="2"/>
  <c r="V113" i="2" s="1"/>
  <c r="Z78" i="2"/>
  <c r="Z113" i="2" s="1"/>
  <c r="F80" i="2"/>
  <c r="F115" i="2" s="1"/>
  <c r="L80" i="2"/>
  <c r="L115" i="2" s="1"/>
  <c r="Q80" i="2"/>
  <c r="Q115" i="2" s="1"/>
  <c r="V80" i="2"/>
  <c r="V115" i="2" s="1"/>
  <c r="I85" i="2"/>
  <c r="I120" i="2" s="1"/>
  <c r="F88" i="2"/>
  <c r="F123" i="2" s="1"/>
  <c r="L88" i="2"/>
  <c r="L123" i="2" s="1"/>
  <c r="Q88" i="2"/>
  <c r="Q123" i="2" s="1"/>
  <c r="V88" i="2"/>
  <c r="V123" i="2" s="1"/>
  <c r="I89" i="2"/>
  <c r="I124" i="2" s="1"/>
  <c r="N89" i="2"/>
  <c r="N124" i="2" s="1"/>
  <c r="S89" i="2"/>
  <c r="S124" i="2" s="1"/>
  <c r="X89" i="2"/>
  <c r="X124" i="2" s="1"/>
  <c r="AB89" i="2"/>
  <c r="AB124" i="2" s="1"/>
  <c r="Z90" i="2"/>
  <c r="Z125" i="2" s="1"/>
  <c r="V94" i="2"/>
  <c r="V129" i="2" s="1"/>
  <c r="V100" i="2" s="1"/>
  <c r="P8" i="2"/>
  <c r="J39" i="3"/>
  <c r="J44" i="3"/>
  <c r="U49" i="3"/>
  <c r="M55" i="3"/>
  <c r="U55" i="3" s="1"/>
  <c r="J57" i="3"/>
  <c r="F8" i="3"/>
  <c r="F12" i="3"/>
  <c r="F38" i="3"/>
  <c r="J29" i="3"/>
  <c r="J30" i="3"/>
  <c r="M32" i="3"/>
  <c r="U32" i="3" s="1"/>
  <c r="J41" i="3"/>
  <c r="U44" i="3"/>
  <c r="M57" i="3"/>
  <c r="U57" i="3" s="1"/>
  <c r="M58" i="3"/>
  <c r="U58" i="3" s="1"/>
  <c r="J59" i="3"/>
  <c r="G61" i="3"/>
  <c r="I60" i="3"/>
  <c r="Q44" i="6"/>
  <c r="S76" i="2"/>
  <c r="S111" i="2" s="1"/>
  <c r="X78" i="2"/>
  <c r="X113" i="2" s="1"/>
  <c r="S80" i="2"/>
  <c r="S115" i="2" s="1"/>
  <c r="I76" i="2"/>
  <c r="I111" i="2" s="1"/>
  <c r="AB76" i="2"/>
  <c r="AB111" i="2" s="1"/>
  <c r="N78" i="2"/>
  <c r="N113" i="2" s="1"/>
  <c r="AB78" i="2"/>
  <c r="AB113" i="2" s="1"/>
  <c r="N80" i="2"/>
  <c r="N115" i="2" s="1"/>
  <c r="N76" i="2"/>
  <c r="N111" i="2" s="1"/>
  <c r="X76" i="2"/>
  <c r="X111" i="2" s="1"/>
  <c r="I78" i="2"/>
  <c r="I113" i="2" s="1"/>
  <c r="S78" i="2"/>
  <c r="S113" i="2" s="1"/>
  <c r="I80" i="2"/>
  <c r="I115" i="2" s="1"/>
  <c r="X52" i="6"/>
  <c r="X53" i="6" s="1"/>
  <c r="AB52" i="6"/>
  <c r="AB53" i="6" s="1"/>
  <c r="Q22" i="6"/>
  <c r="L23" i="6"/>
  <c r="Q36" i="6"/>
  <c r="M56" i="6"/>
  <c r="M108" i="6" s="1"/>
  <c r="M165" i="6" s="1"/>
  <c r="M60" i="6"/>
  <c r="M112" i="6" s="1"/>
  <c r="M169" i="6" s="1"/>
  <c r="M64" i="6"/>
  <c r="M116" i="6" s="1"/>
  <c r="M173" i="6" s="1"/>
  <c r="P68" i="6"/>
  <c r="P120" i="6" s="1"/>
  <c r="P177" i="6" s="1"/>
  <c r="P52" i="6"/>
  <c r="P53" i="6" s="1"/>
  <c r="L24" i="6"/>
  <c r="H26" i="6"/>
  <c r="M58" i="6"/>
  <c r="M110" i="6" s="1"/>
  <c r="M167" i="6" s="1"/>
  <c r="M62" i="6"/>
  <c r="M114" i="6" s="1"/>
  <c r="M171" i="6" s="1"/>
  <c r="H24" i="6"/>
  <c r="Y58" i="6"/>
  <c r="Y110" i="6" s="1"/>
  <c r="Y167" i="6" s="1"/>
  <c r="Y62" i="6"/>
  <c r="Y114" i="6" s="1"/>
  <c r="Y171" i="6" s="1"/>
  <c r="I67" i="6"/>
  <c r="I119" i="6" s="1"/>
  <c r="I176" i="6" s="1"/>
  <c r="M29" i="3"/>
  <c r="U29" i="3" s="1"/>
  <c r="J33" i="3"/>
  <c r="R61" i="3"/>
  <c r="T50" i="3"/>
  <c r="J48" i="3"/>
  <c r="F60" i="3"/>
  <c r="L60" i="3"/>
  <c r="J52" i="3"/>
  <c r="J54" i="3"/>
  <c r="M59" i="3"/>
  <c r="U59" i="3" s="1"/>
  <c r="H61" i="3"/>
  <c r="L38" i="3"/>
  <c r="T41" i="3"/>
  <c r="U41" i="3" s="1"/>
  <c r="O61" i="3"/>
  <c r="U47" i="3"/>
  <c r="S45" i="3"/>
  <c r="J51" i="3"/>
  <c r="T60" i="3"/>
  <c r="J53" i="3"/>
  <c r="M56" i="3"/>
  <c r="U56" i="3" s="1"/>
  <c r="E61" i="3"/>
  <c r="I38" i="3"/>
  <c r="S38" i="3"/>
  <c r="T38" i="3"/>
  <c r="I45" i="3"/>
  <c r="U42" i="3"/>
  <c r="F43" i="3"/>
  <c r="J43" i="3" s="1"/>
  <c r="Q61" i="3"/>
  <c r="S46" i="3"/>
  <c r="S50" i="3" s="1"/>
  <c r="K60" i="3"/>
  <c r="V60" i="3"/>
  <c r="M53" i="3"/>
  <c r="U53" i="3" s="1"/>
  <c r="M54" i="3"/>
  <c r="U54" i="3" s="1"/>
  <c r="J56" i="3"/>
  <c r="P61" i="3"/>
  <c r="H39" i="6"/>
  <c r="L40" i="6"/>
  <c r="H40" i="6"/>
  <c r="H44" i="6"/>
  <c r="L48" i="6"/>
  <c r="L39" i="6"/>
  <c r="E66" i="10"/>
  <c r="E138" i="10" s="1"/>
  <c r="E146" i="10" s="1"/>
  <c r="C146" i="10"/>
  <c r="Q11" i="6"/>
  <c r="D52" i="6"/>
  <c r="D53" i="6" s="1"/>
  <c r="H17" i="6"/>
  <c r="H19" i="6"/>
  <c r="L20" i="6"/>
  <c r="L26" i="6"/>
  <c r="H36" i="6"/>
  <c r="Q40" i="6"/>
  <c r="H43" i="6"/>
  <c r="L44" i="6"/>
  <c r="H47" i="6"/>
  <c r="Q48" i="6"/>
  <c r="H51" i="6"/>
  <c r="I56" i="6"/>
  <c r="I108" i="6" s="1"/>
  <c r="I165" i="6" s="1"/>
  <c r="X56" i="6"/>
  <c r="X108" i="6" s="1"/>
  <c r="X165" i="6" s="1"/>
  <c r="I58" i="6"/>
  <c r="I110" i="6" s="1"/>
  <c r="I167" i="6" s="1"/>
  <c r="X58" i="6"/>
  <c r="X110" i="6" s="1"/>
  <c r="X167" i="6" s="1"/>
  <c r="I60" i="6"/>
  <c r="I112" i="6" s="1"/>
  <c r="I169" i="6" s="1"/>
  <c r="X60" i="6"/>
  <c r="X112" i="6" s="1"/>
  <c r="X169" i="6" s="1"/>
  <c r="I62" i="6"/>
  <c r="I114" i="6" s="1"/>
  <c r="I171" i="6" s="1"/>
  <c r="X62" i="6"/>
  <c r="X114" i="6" s="1"/>
  <c r="X171" i="6" s="1"/>
  <c r="X64" i="6"/>
  <c r="X116" i="6" s="1"/>
  <c r="X173" i="6" s="1"/>
  <c r="AC67" i="6"/>
  <c r="AC119" i="6" s="1"/>
  <c r="AC176" i="6" s="1"/>
  <c r="AC68" i="6"/>
  <c r="AC120" i="6" s="1"/>
  <c r="AC177" i="6" s="1"/>
  <c r="H11" i="6"/>
  <c r="L13" i="6"/>
  <c r="H48" i="6"/>
  <c r="P56" i="6"/>
  <c r="P108" i="6" s="1"/>
  <c r="P165" i="6" s="1"/>
  <c r="AB56" i="6"/>
  <c r="AB108" i="6" s="1"/>
  <c r="AB165" i="6" s="1"/>
  <c r="P58" i="6"/>
  <c r="P110" i="6" s="1"/>
  <c r="P167" i="6" s="1"/>
  <c r="AB58" i="6"/>
  <c r="AB110" i="6" s="1"/>
  <c r="AB167" i="6" s="1"/>
  <c r="P60" i="6"/>
  <c r="P112" i="6" s="1"/>
  <c r="P169" i="6" s="1"/>
  <c r="AB60" i="6"/>
  <c r="AB112" i="6" s="1"/>
  <c r="AB169" i="6" s="1"/>
  <c r="P62" i="6"/>
  <c r="P114" i="6" s="1"/>
  <c r="P171" i="6" s="1"/>
  <c r="AB62" i="6"/>
  <c r="AB114" i="6" s="1"/>
  <c r="AB171" i="6" s="1"/>
  <c r="P64" i="6"/>
  <c r="P116" i="6" s="1"/>
  <c r="P173" i="6" s="1"/>
  <c r="AB64" i="6"/>
  <c r="AB116" i="6" s="1"/>
  <c r="AB173" i="6" s="1"/>
  <c r="T68" i="6"/>
  <c r="T120" i="6" s="1"/>
  <c r="T177" i="6" s="1"/>
  <c r="Y119" i="6"/>
  <c r="Y176" i="6" s="1"/>
  <c r="L35" i="6"/>
  <c r="Q6" i="6"/>
  <c r="Q10" i="6"/>
  <c r="H13" i="6"/>
  <c r="L17" i="6"/>
  <c r="L19" i="6"/>
  <c r="Q31" i="6"/>
  <c r="Q32" i="6"/>
  <c r="H34" i="6"/>
  <c r="H35" i="6"/>
  <c r="L36" i="6"/>
  <c r="L43" i="6"/>
  <c r="L47" i="6"/>
  <c r="L51" i="6"/>
  <c r="T56" i="6"/>
  <c r="T108" i="6" s="1"/>
  <c r="T165" i="6" s="1"/>
  <c r="AC56" i="6"/>
  <c r="AC108" i="6" s="1"/>
  <c r="AC165" i="6" s="1"/>
  <c r="T58" i="6"/>
  <c r="T110" i="6" s="1"/>
  <c r="T167" i="6" s="1"/>
  <c r="AC58" i="6"/>
  <c r="AC110" i="6" s="1"/>
  <c r="AC167" i="6" s="1"/>
  <c r="T60" i="6"/>
  <c r="T112" i="6" s="1"/>
  <c r="T169" i="6" s="1"/>
  <c r="AC60" i="6"/>
  <c r="AC112" i="6" s="1"/>
  <c r="AC169" i="6" s="1"/>
  <c r="T62" i="6"/>
  <c r="T114" i="6" s="1"/>
  <c r="T171" i="6" s="1"/>
  <c r="AC62" i="6"/>
  <c r="AC114" i="6" s="1"/>
  <c r="AC171" i="6" s="1"/>
  <c r="T64" i="6"/>
  <c r="T116" i="6" s="1"/>
  <c r="T173" i="6" s="1"/>
  <c r="X68" i="6"/>
  <c r="X120" i="6" s="1"/>
  <c r="X177" i="6" s="1"/>
  <c r="Z119" i="6"/>
  <c r="Z176" i="6" s="1"/>
  <c r="AC116" i="6"/>
  <c r="AC173" i="6" s="1"/>
  <c r="H91" i="2"/>
  <c r="H126" i="2" s="1"/>
  <c r="M91" i="2"/>
  <c r="M126" i="2" s="1"/>
  <c r="F86" i="2"/>
  <c r="F121" i="2" s="1"/>
  <c r="L86" i="2"/>
  <c r="L121" i="2" s="1"/>
  <c r="Q86" i="2"/>
  <c r="Q121" i="2" s="1"/>
  <c r="V86" i="2"/>
  <c r="V121" i="2" s="1"/>
  <c r="Z86" i="2"/>
  <c r="Z121" i="2" s="1"/>
  <c r="F90" i="2"/>
  <c r="F125" i="2" s="1"/>
  <c r="L90" i="2"/>
  <c r="L125" i="2" s="1"/>
  <c r="Q90" i="2"/>
  <c r="Q125" i="2" s="1"/>
  <c r="I82" i="2"/>
  <c r="I117" i="2" s="1"/>
  <c r="N82" i="2"/>
  <c r="N117" i="2" s="1"/>
  <c r="X82" i="2"/>
  <c r="X117" i="2" s="1"/>
  <c r="I84" i="2"/>
  <c r="I119" i="2" s="1"/>
  <c r="N84" i="2"/>
  <c r="N119" i="2" s="1"/>
  <c r="S84" i="2"/>
  <c r="S119" i="2" s="1"/>
  <c r="X84" i="2"/>
  <c r="X119" i="2" s="1"/>
  <c r="AB84" i="2"/>
  <c r="AB119" i="2" s="1"/>
  <c r="Z85" i="2"/>
  <c r="Z120" i="2" s="1"/>
  <c r="X88" i="2"/>
  <c r="X123" i="2" s="1"/>
  <c r="AB88" i="2"/>
  <c r="AB123" i="2" s="1"/>
  <c r="I92" i="2"/>
  <c r="I94" i="2" s="1"/>
  <c r="I129" i="2" s="1"/>
  <c r="N92" i="2"/>
  <c r="N127" i="2" s="1"/>
  <c r="S92" i="2"/>
  <c r="S127" i="2" s="1"/>
  <c r="H21" i="10"/>
  <c r="I21" i="10"/>
  <c r="K21" i="10"/>
  <c r="G21" i="10"/>
  <c r="L146" i="10"/>
  <c r="Q91" i="2"/>
  <c r="Q126" i="2" s="1"/>
  <c r="V91" i="2"/>
  <c r="V126" i="2" s="1"/>
  <c r="Z91" i="2"/>
  <c r="Z126" i="2" s="1"/>
  <c r="X92" i="2"/>
  <c r="X127" i="2" s="1"/>
  <c r="AB92" i="2"/>
  <c r="AB127" i="2" s="1"/>
  <c r="I68" i="2"/>
  <c r="I103" i="2" s="1"/>
  <c r="X68" i="2"/>
  <c r="X103" i="2" s="1"/>
  <c r="S70" i="2"/>
  <c r="S105" i="2" s="1"/>
  <c r="S72" i="2"/>
  <c r="S107" i="2" s="1"/>
  <c r="S74" i="2"/>
  <c r="S109" i="2" s="1"/>
  <c r="AB80" i="2"/>
  <c r="AB115" i="2" s="1"/>
  <c r="N68" i="2"/>
  <c r="N103" i="2" s="1"/>
  <c r="AB68" i="2"/>
  <c r="AB103" i="2" s="1"/>
  <c r="I70" i="2"/>
  <c r="I105" i="2" s="1"/>
  <c r="I72" i="2"/>
  <c r="I107" i="2" s="1"/>
  <c r="AB72" i="2"/>
  <c r="AB107" i="2" s="1"/>
  <c r="N74" i="2"/>
  <c r="N109" i="2" s="1"/>
  <c r="W77" i="2"/>
  <c r="W112" i="2" s="1"/>
  <c r="S68" i="2"/>
  <c r="S103" i="2" s="1"/>
  <c r="N70" i="2"/>
  <c r="N105" i="2" s="1"/>
  <c r="N72" i="2"/>
  <c r="N107" i="2" s="1"/>
  <c r="X72" i="2"/>
  <c r="X107" i="2" s="1"/>
  <c r="I74" i="2"/>
  <c r="I109" i="2" s="1"/>
  <c r="X80" i="2"/>
  <c r="X115" i="2" s="1"/>
  <c r="H77" i="2"/>
  <c r="H112" i="2" s="1"/>
  <c r="M77" i="2"/>
  <c r="M112" i="2" s="1"/>
  <c r="R77" i="2"/>
  <c r="R112" i="2" s="1"/>
  <c r="AA77" i="2"/>
  <c r="AA112" i="2" s="1"/>
  <c r="I71" i="2"/>
  <c r="I106" i="2" s="1"/>
  <c r="N71" i="2"/>
  <c r="N106" i="2" s="1"/>
  <c r="I73" i="2"/>
  <c r="I108" i="2" s="1"/>
  <c r="N73" i="2"/>
  <c r="N108" i="2" s="1"/>
  <c r="S73" i="2"/>
  <c r="S108" i="2" s="1"/>
  <c r="X73" i="2"/>
  <c r="X108" i="2" s="1"/>
  <c r="AB73" i="2"/>
  <c r="AB108" i="2" s="1"/>
  <c r="I81" i="2"/>
  <c r="I116" i="2" s="1"/>
  <c r="N81" i="2"/>
  <c r="N116" i="2" s="1"/>
  <c r="S81" i="2"/>
  <c r="S116" i="2" s="1"/>
  <c r="X81" i="2"/>
  <c r="X116" i="2" s="1"/>
  <c r="AB81" i="2"/>
  <c r="AB116" i="2" s="1"/>
  <c r="I83" i="2"/>
  <c r="I118" i="2" s="1"/>
  <c r="N83" i="2"/>
  <c r="N118" i="2" s="1"/>
  <c r="S83" i="2"/>
  <c r="S118" i="2" s="1"/>
  <c r="X83" i="2"/>
  <c r="X118" i="2" s="1"/>
  <c r="AB83" i="2"/>
  <c r="AB118" i="2" s="1"/>
  <c r="R71" i="2"/>
  <c r="R106" i="2" s="1"/>
  <c r="W71" i="2"/>
  <c r="W106" i="2" s="1"/>
  <c r="AA71" i="2"/>
  <c r="AA106" i="2" s="1"/>
  <c r="H73" i="2"/>
  <c r="H108" i="2" s="1"/>
  <c r="M73" i="2"/>
  <c r="R73" i="2"/>
  <c r="R108" i="2" s="1"/>
  <c r="W73" i="2"/>
  <c r="W108" i="2" s="1"/>
  <c r="AA73" i="2"/>
  <c r="AA108" i="2" s="1"/>
  <c r="R81" i="2"/>
  <c r="R116" i="2" s="1"/>
  <c r="W81" i="2"/>
  <c r="W116" i="2" s="1"/>
  <c r="AA81" i="2"/>
  <c r="AA116" i="2" s="1"/>
  <c r="H83" i="2"/>
  <c r="H118" i="2" s="1"/>
  <c r="M83" i="2"/>
  <c r="M118" i="2" s="1"/>
  <c r="R83" i="2"/>
  <c r="R118" i="2" s="1"/>
  <c r="W83" i="2"/>
  <c r="W118" i="2" s="1"/>
  <c r="AA83" i="2"/>
  <c r="AA118" i="2" s="1"/>
  <c r="E86" i="2"/>
  <c r="E121" i="2" s="1"/>
  <c r="J86" i="2"/>
  <c r="J121" i="2" s="1"/>
  <c r="O86" i="2"/>
  <c r="O121" i="2" s="1"/>
  <c r="U86" i="2"/>
  <c r="U121" i="2" s="1"/>
  <c r="Y86" i="2"/>
  <c r="Y121" i="2" s="1"/>
  <c r="J90" i="2"/>
  <c r="J125" i="2" s="1"/>
  <c r="O90" i="2"/>
  <c r="O125" i="2" s="1"/>
  <c r="U90" i="2"/>
  <c r="U125" i="2" s="1"/>
  <c r="P38" i="2"/>
  <c r="P44" i="2"/>
  <c r="J70" i="2"/>
  <c r="J105" i="2" s="1"/>
  <c r="J72" i="2"/>
  <c r="J107" i="2" s="1"/>
  <c r="U72" i="2"/>
  <c r="U107" i="2" s="1"/>
  <c r="O74" i="2"/>
  <c r="O109" i="2" s="1"/>
  <c r="E117" i="2"/>
  <c r="O84" i="2"/>
  <c r="O119" i="2" s="1"/>
  <c r="Y84" i="2"/>
  <c r="Y119" i="2" s="1"/>
  <c r="R87" i="2"/>
  <c r="R122" i="2" s="1"/>
  <c r="AA87" i="2"/>
  <c r="AA122" i="2" s="1"/>
  <c r="J92" i="2"/>
  <c r="J94" i="2" s="1"/>
  <c r="O92" i="2"/>
  <c r="O94" i="2" s="1"/>
  <c r="O129" i="2" s="1"/>
  <c r="U92" i="2"/>
  <c r="U127" i="2" s="1"/>
  <c r="D56" i="2"/>
  <c r="D86" i="2" s="1"/>
  <c r="D121" i="2" s="1"/>
  <c r="D57" i="2"/>
  <c r="D87" i="2" s="1"/>
  <c r="D122" i="2" s="1"/>
  <c r="E70" i="2"/>
  <c r="E105" i="2" s="1"/>
  <c r="E72" i="2"/>
  <c r="E107" i="2" s="1"/>
  <c r="J74" i="2"/>
  <c r="J109" i="2" s="1"/>
  <c r="Y74" i="2"/>
  <c r="Y109" i="2" s="1"/>
  <c r="J82" i="2"/>
  <c r="J117" i="2" s="1"/>
  <c r="Y82" i="2"/>
  <c r="Y117" i="2" s="1"/>
  <c r="E84" i="2"/>
  <c r="E119" i="2" s="1"/>
  <c r="U84" i="2"/>
  <c r="U119" i="2" s="1"/>
  <c r="N75" i="2"/>
  <c r="N110" i="2" s="1"/>
  <c r="N77" i="2"/>
  <c r="N112" i="2" s="1"/>
  <c r="AB77" i="2"/>
  <c r="AB112" i="2" s="1"/>
  <c r="I79" i="2"/>
  <c r="I114" i="2" s="1"/>
  <c r="X79" i="2"/>
  <c r="X114" i="2" s="1"/>
  <c r="O70" i="2"/>
  <c r="O105" i="2" s="1"/>
  <c r="O72" i="2"/>
  <c r="O107" i="2" s="1"/>
  <c r="Y72" i="2"/>
  <c r="Y107" i="2" s="1"/>
  <c r="U74" i="2"/>
  <c r="U109" i="2" s="1"/>
  <c r="Y80" i="2"/>
  <c r="Y115" i="2" s="1"/>
  <c r="O82" i="2"/>
  <c r="O117" i="2" s="1"/>
  <c r="U82" i="2"/>
  <c r="J84" i="2"/>
  <c r="J119" i="2" s="1"/>
  <c r="AA85" i="2"/>
  <c r="AA120" i="2" s="1"/>
  <c r="H87" i="2"/>
  <c r="H122" i="2" s="1"/>
  <c r="M87" i="2"/>
  <c r="M122" i="2" s="1"/>
  <c r="W87" i="2"/>
  <c r="W122" i="2" s="1"/>
  <c r="Y88" i="2"/>
  <c r="Y123" i="2" s="1"/>
  <c r="I75" i="2"/>
  <c r="I110" i="2" s="1"/>
  <c r="S75" i="2"/>
  <c r="S110" i="2" s="1"/>
  <c r="X75" i="2"/>
  <c r="X110" i="2" s="1"/>
  <c r="AB75" i="2"/>
  <c r="AB110" i="2" s="1"/>
  <c r="I77" i="2"/>
  <c r="I112" i="2" s="1"/>
  <c r="S77" i="2"/>
  <c r="S112" i="2" s="1"/>
  <c r="X77" i="2"/>
  <c r="X112" i="2" s="1"/>
  <c r="N79" i="2"/>
  <c r="N114" i="2" s="1"/>
  <c r="S79" i="2"/>
  <c r="S114" i="2" s="1"/>
  <c r="AB79" i="2"/>
  <c r="AB114" i="2" s="1"/>
  <c r="I91" i="2"/>
  <c r="I126" i="2" s="1"/>
  <c r="N91" i="2"/>
  <c r="N126" i="2" s="1"/>
  <c r="S91" i="2"/>
  <c r="S126" i="2" s="1"/>
  <c r="X91" i="2"/>
  <c r="X126" i="2" s="1"/>
  <c r="AB91" i="2"/>
  <c r="AB126" i="2" s="1"/>
  <c r="Z92" i="2"/>
  <c r="Z94" i="2" s="1"/>
  <c r="U71" i="2"/>
  <c r="U106" i="2" s="1"/>
  <c r="Y71" i="2"/>
  <c r="Y106" i="2" s="1"/>
  <c r="E73" i="2"/>
  <c r="E108" i="2" s="1"/>
  <c r="J73" i="2"/>
  <c r="J108" i="2" s="1"/>
  <c r="O73" i="2"/>
  <c r="O108" i="2" s="1"/>
  <c r="U73" i="2"/>
  <c r="U108" i="2" s="1"/>
  <c r="Y73" i="2"/>
  <c r="Y108" i="2" s="1"/>
  <c r="E81" i="2"/>
  <c r="E116" i="2" s="1"/>
  <c r="J81" i="2"/>
  <c r="J116" i="2" s="1"/>
  <c r="O81" i="2"/>
  <c r="O116" i="2" s="1"/>
  <c r="U81" i="2"/>
  <c r="U116" i="2" s="1"/>
  <c r="Y81" i="2"/>
  <c r="Y116" i="2" s="1"/>
  <c r="E83" i="2"/>
  <c r="E118" i="2" s="1"/>
  <c r="J83" i="2"/>
  <c r="J118" i="2" s="1"/>
  <c r="O83" i="2"/>
  <c r="O118" i="2" s="1"/>
  <c r="U83" i="2"/>
  <c r="U118" i="2" s="1"/>
  <c r="Y83" i="2"/>
  <c r="Y118" i="2" s="1"/>
  <c r="H86" i="2"/>
  <c r="H121" i="2" s="1"/>
  <c r="M86" i="2"/>
  <c r="M121" i="2" s="1"/>
  <c r="R86" i="2"/>
  <c r="R121" i="2" s="1"/>
  <c r="W86" i="2"/>
  <c r="W121" i="2" s="1"/>
  <c r="AA86" i="2"/>
  <c r="AA121" i="2" s="1"/>
  <c r="H90" i="2"/>
  <c r="H125" i="2" s="1"/>
  <c r="M90" i="2"/>
  <c r="M125" i="2" s="1"/>
  <c r="R90" i="2"/>
  <c r="R125" i="2" s="1"/>
  <c r="L82" i="2"/>
  <c r="L117" i="2" s="1"/>
  <c r="V82" i="2"/>
  <c r="V117" i="2" s="1"/>
  <c r="Z82" i="2"/>
  <c r="Z117" i="2" s="1"/>
  <c r="F84" i="2"/>
  <c r="F119" i="2" s="1"/>
  <c r="Q84" i="2"/>
  <c r="Q119" i="2" s="1"/>
  <c r="I87" i="2"/>
  <c r="I122" i="2" s="1"/>
  <c r="S87" i="2"/>
  <c r="S122" i="2" s="1"/>
  <c r="AB87" i="2"/>
  <c r="AB122" i="2" s="1"/>
  <c r="Z88" i="2"/>
  <c r="Z123" i="2" s="1"/>
  <c r="D59" i="2"/>
  <c r="D89" i="2" s="1"/>
  <c r="D124" i="2" s="1"/>
  <c r="Q75" i="2"/>
  <c r="Q110" i="2" s="1"/>
  <c r="V75" i="2"/>
  <c r="V110" i="2" s="1"/>
  <c r="Z75" i="2"/>
  <c r="Z110" i="2" s="1"/>
  <c r="F77" i="2"/>
  <c r="F112" i="2" s="1"/>
  <c r="Q77" i="2"/>
  <c r="Q112" i="2" s="1"/>
  <c r="V77" i="2"/>
  <c r="V112" i="2" s="1"/>
  <c r="Z77" i="2"/>
  <c r="Z112" i="2" s="1"/>
  <c r="F79" i="2"/>
  <c r="F114" i="2" s="1"/>
  <c r="L79" i="2"/>
  <c r="L114" i="2" s="1"/>
  <c r="Q79" i="2"/>
  <c r="Q114" i="2" s="1"/>
  <c r="V79" i="2"/>
  <c r="V114" i="2" s="1"/>
  <c r="Z79" i="2"/>
  <c r="Z114" i="2" s="1"/>
  <c r="F81" i="2"/>
  <c r="F116" i="2" s="1"/>
  <c r="L81" i="2"/>
  <c r="L116" i="2" s="1"/>
  <c r="Q81" i="2"/>
  <c r="Q116" i="2" s="1"/>
  <c r="V81" i="2"/>
  <c r="V116" i="2" s="1"/>
  <c r="Z81" i="2"/>
  <c r="Z116" i="2" s="1"/>
  <c r="F83" i="2"/>
  <c r="F118" i="2" s="1"/>
  <c r="L83" i="2"/>
  <c r="L118" i="2" s="1"/>
  <c r="Q83" i="2"/>
  <c r="Q118" i="2" s="1"/>
  <c r="V83" i="2"/>
  <c r="V118" i="2" s="1"/>
  <c r="Z83" i="2"/>
  <c r="Z118" i="2" s="1"/>
  <c r="I86" i="2"/>
  <c r="I121" i="2" s="1"/>
  <c r="N86" i="2"/>
  <c r="N121" i="2" s="1"/>
  <c r="S86" i="2"/>
  <c r="S121" i="2" s="1"/>
  <c r="X86" i="2"/>
  <c r="X121" i="2" s="1"/>
  <c r="AB86" i="2"/>
  <c r="AB121" i="2" s="1"/>
  <c r="I90" i="2"/>
  <c r="I125" i="2" s="1"/>
  <c r="N90" i="2"/>
  <c r="N125" i="2" s="1"/>
  <c r="S90" i="2"/>
  <c r="S125" i="2" s="1"/>
  <c r="F91" i="2"/>
  <c r="F126" i="2" s="1"/>
  <c r="L91" i="2"/>
  <c r="L126" i="2" s="1"/>
  <c r="D45" i="2"/>
  <c r="D46" i="2"/>
  <c r="D47" i="2"/>
  <c r="D48" i="2"/>
  <c r="D49" i="2"/>
  <c r="D79" i="2" s="1"/>
  <c r="D114" i="2" s="1"/>
  <c r="K58" i="2"/>
  <c r="L72" i="2"/>
  <c r="L107" i="2" s="1"/>
  <c r="F82" i="2"/>
  <c r="F117" i="2" s="1"/>
  <c r="AB85" i="2"/>
  <c r="AB120" i="2" s="1"/>
  <c r="F72" i="2"/>
  <c r="F107" i="2" s="1"/>
  <c r="Q82" i="2"/>
  <c r="Q117" i="2" s="1"/>
  <c r="L84" i="2"/>
  <c r="L119" i="2" s="1"/>
  <c r="V84" i="2"/>
  <c r="V119" i="2" s="1"/>
  <c r="Z84" i="2"/>
  <c r="Z119" i="2" s="1"/>
  <c r="X85" i="2"/>
  <c r="X120" i="2" s="1"/>
  <c r="N87" i="2"/>
  <c r="N122" i="2" s="1"/>
  <c r="X87" i="2"/>
  <c r="X122" i="2" s="1"/>
  <c r="H68" i="2"/>
  <c r="H103" i="2" s="1"/>
  <c r="M68" i="2"/>
  <c r="M103" i="2" s="1"/>
  <c r="R68" i="2"/>
  <c r="R103" i="2" s="1"/>
  <c r="O69" i="2"/>
  <c r="O104" i="2" s="1"/>
  <c r="U69" i="2"/>
  <c r="U104" i="2" s="1"/>
  <c r="Y69" i="2"/>
  <c r="Y104" i="2" s="1"/>
  <c r="R70" i="2"/>
  <c r="R105" i="2" s="1"/>
  <c r="M74" i="2"/>
  <c r="M109" i="2" s="1"/>
  <c r="R74" i="2"/>
  <c r="R109" i="2" s="1"/>
  <c r="W74" i="2"/>
  <c r="W109" i="2" s="1"/>
  <c r="AA74" i="2"/>
  <c r="AA109" i="2" s="1"/>
  <c r="E77" i="2"/>
  <c r="E112" i="2" s="1"/>
  <c r="J77" i="2"/>
  <c r="J112" i="2" s="1"/>
  <c r="O77" i="2"/>
  <c r="O112" i="2" s="1"/>
  <c r="U77" i="2"/>
  <c r="U112" i="2" s="1"/>
  <c r="Y77" i="2"/>
  <c r="Y112" i="2" s="1"/>
  <c r="U79" i="2"/>
  <c r="U114" i="2" s="1"/>
  <c r="Y79" i="2"/>
  <c r="Y114" i="2" s="1"/>
  <c r="AA80" i="2"/>
  <c r="AA115" i="2" s="1"/>
  <c r="H82" i="2"/>
  <c r="H117" i="2" s="1"/>
  <c r="M82" i="2"/>
  <c r="M117" i="2" s="1"/>
  <c r="R82" i="2"/>
  <c r="R117" i="2" s="1"/>
  <c r="W82" i="2"/>
  <c r="W117" i="2" s="1"/>
  <c r="AA82" i="2"/>
  <c r="AA117" i="2" s="1"/>
  <c r="H84" i="2"/>
  <c r="H119" i="2" s="1"/>
  <c r="M84" i="2"/>
  <c r="M119" i="2" s="1"/>
  <c r="R84" i="2"/>
  <c r="R119" i="2" s="1"/>
  <c r="W84" i="2"/>
  <c r="W119" i="2" s="1"/>
  <c r="AA84" i="2"/>
  <c r="AA119" i="2" s="1"/>
  <c r="Y85" i="2"/>
  <c r="Y120" i="2" s="1"/>
  <c r="E87" i="2"/>
  <c r="E122" i="2" s="1"/>
  <c r="J87" i="2"/>
  <c r="J122" i="2" s="1"/>
  <c r="O87" i="2"/>
  <c r="O122" i="2" s="1"/>
  <c r="U87" i="2"/>
  <c r="U122" i="2" s="1"/>
  <c r="Y87" i="2"/>
  <c r="Y122" i="2" s="1"/>
  <c r="AA88" i="2"/>
  <c r="AA123" i="2" s="1"/>
  <c r="E91" i="2"/>
  <c r="E126" i="2" s="1"/>
  <c r="J91" i="2"/>
  <c r="J126" i="2" s="1"/>
  <c r="O91" i="2"/>
  <c r="O126" i="2" s="1"/>
  <c r="U91" i="2"/>
  <c r="U126" i="2" s="1"/>
  <c r="Y91" i="2"/>
  <c r="Y126" i="2" s="1"/>
  <c r="H92" i="2"/>
  <c r="H127" i="2" s="1"/>
  <c r="M92" i="2"/>
  <c r="M127" i="2" s="1"/>
  <c r="R92" i="2"/>
  <c r="R94" i="2" s="1"/>
  <c r="R129" i="2" s="1"/>
  <c r="AA92" i="2"/>
  <c r="AA94" i="2" s="1"/>
  <c r="AA129" i="2" s="1"/>
  <c r="AA100" i="2" s="1"/>
  <c r="D38" i="2"/>
  <c r="D68" i="2" s="1"/>
  <c r="D103" i="2" s="1"/>
  <c r="D39" i="2"/>
  <c r="D69" i="2" s="1"/>
  <c r="D104" i="2" s="1"/>
  <c r="D40" i="2"/>
  <c r="D41" i="2"/>
  <c r="D71" i="2" s="1"/>
  <c r="D106" i="2" s="1"/>
  <c r="D42" i="2"/>
  <c r="D72" i="2" s="1"/>
  <c r="D107" i="2" s="1"/>
  <c r="D43" i="2"/>
  <c r="D73" i="2" s="1"/>
  <c r="D108" i="2" s="1"/>
  <c r="D44" i="2"/>
  <c r="D74" i="2" s="1"/>
  <c r="D109" i="2" s="1"/>
  <c r="D51" i="2"/>
  <c r="D81" i="2" s="1"/>
  <c r="D116" i="2" s="1"/>
  <c r="D53" i="2"/>
  <c r="D83" i="2" s="1"/>
  <c r="D118" i="2" s="1"/>
  <c r="D54" i="2"/>
  <c r="D84" i="2" s="1"/>
  <c r="D119" i="2" s="1"/>
  <c r="P28" i="2"/>
  <c r="P11" i="2"/>
  <c r="P19" i="2"/>
  <c r="S31" i="2"/>
  <c r="X31" i="2"/>
  <c r="AB31" i="2"/>
  <c r="P7" i="2"/>
  <c r="G18" i="2"/>
  <c r="P20" i="2"/>
  <c r="H31" i="2"/>
  <c r="M31" i="2"/>
  <c r="R31" i="2"/>
  <c r="W31" i="2"/>
  <c r="AA31" i="2"/>
  <c r="P23" i="2"/>
  <c r="P12" i="2"/>
  <c r="C31" i="2"/>
  <c r="P15" i="2"/>
  <c r="I31" i="2"/>
  <c r="N31" i="2"/>
  <c r="E31" i="2"/>
  <c r="J31" i="2"/>
  <c r="O31" i="2"/>
  <c r="P27" i="2"/>
  <c r="Q29" i="6"/>
  <c r="Q37" i="6"/>
  <c r="L27" i="6"/>
  <c r="Q45" i="6"/>
  <c r="Q51" i="6"/>
  <c r="E53" i="6"/>
  <c r="V38" i="3"/>
  <c r="G65" i="10"/>
  <c r="Q57" i="10"/>
  <c r="U12" i="10" s="1"/>
  <c r="J131" i="2" s="1"/>
  <c r="G93" i="2"/>
  <c r="G128" i="2" s="1"/>
  <c r="I4" i="9"/>
  <c r="K65" i="10"/>
  <c r="K37" i="10"/>
  <c r="I37" i="10"/>
  <c r="F65" i="10"/>
  <c r="K143" i="10"/>
  <c r="I137" i="10"/>
  <c r="I141" i="10" s="1"/>
  <c r="Q117" i="10"/>
  <c r="Q133" i="10"/>
  <c r="Q134" i="10"/>
  <c r="F37" i="10"/>
  <c r="K137" i="10"/>
  <c r="K141" i="10" s="1"/>
  <c r="Q14" i="10"/>
  <c r="G37" i="10"/>
  <c r="H65" i="10"/>
  <c r="G137" i="10"/>
  <c r="Q135" i="10"/>
  <c r="F137" i="10"/>
  <c r="F141" i="10" s="1"/>
  <c r="F149" i="10"/>
  <c r="Q18" i="10"/>
  <c r="H37" i="10"/>
  <c r="I65" i="10"/>
  <c r="Q63" i="10"/>
  <c r="H137" i="10"/>
  <c r="B146" i="10"/>
  <c r="J119" i="6"/>
  <c r="J176" i="6" s="1"/>
  <c r="O117" i="6"/>
  <c r="O174" i="6" s="1"/>
  <c r="W117" i="6"/>
  <c r="W174" i="6" s="1"/>
  <c r="Q9" i="10"/>
  <c r="H142" i="10"/>
  <c r="Q44" i="10"/>
  <c r="U25" i="10" s="1"/>
  <c r="W131" i="2" s="1"/>
  <c r="Q48" i="10"/>
  <c r="Q56" i="10"/>
  <c r="U15" i="10" s="1"/>
  <c r="M131" i="2" s="1"/>
  <c r="Q60" i="10"/>
  <c r="U19" i="10" s="1"/>
  <c r="Q131" i="2" s="1"/>
  <c r="Q64" i="10"/>
  <c r="Q70" i="10"/>
  <c r="T69" i="10" s="1"/>
  <c r="Q71" i="10"/>
  <c r="Q74" i="10"/>
  <c r="T73" i="10" s="1"/>
  <c r="Q75" i="10"/>
  <c r="T74" i="10" s="1"/>
  <c r="Q78" i="10"/>
  <c r="Q79" i="10"/>
  <c r="T78" i="10" s="1"/>
  <c r="Q82" i="10"/>
  <c r="Q83" i="10"/>
  <c r="Q86" i="10"/>
  <c r="T85" i="10" s="1"/>
  <c r="Q87" i="10"/>
  <c r="T86" i="10" s="1"/>
  <c r="Q94" i="10"/>
  <c r="Q102" i="10"/>
  <c r="T101" i="10" s="1"/>
  <c r="Q110" i="10"/>
  <c r="Q118" i="10"/>
  <c r="T117" i="10" s="1"/>
  <c r="Q122" i="10"/>
  <c r="T121" i="10" s="1"/>
  <c r="Q126" i="10"/>
  <c r="T125" i="10" s="1"/>
  <c r="Q130" i="10"/>
  <c r="T129" i="10" s="1"/>
  <c r="Q30" i="10"/>
  <c r="Q34" i="10"/>
  <c r="Q16" i="10"/>
  <c r="Q10" i="10"/>
  <c r="Q15" i="10"/>
  <c r="Q32" i="10"/>
  <c r="Q33" i="10"/>
  <c r="Q36" i="10"/>
  <c r="Q46" i="10"/>
  <c r="U27" i="10" s="1"/>
  <c r="Y131" i="2" s="1"/>
  <c r="Y133" i="2" s="1"/>
  <c r="Q50" i="10"/>
  <c r="Q54" i="10"/>
  <c r="U21" i="10" s="1"/>
  <c r="S131" i="2" s="1"/>
  <c r="I144" i="10"/>
  <c r="Q58" i="10"/>
  <c r="U20" i="10" s="1"/>
  <c r="R131" i="2" s="1"/>
  <c r="Q62" i="10"/>
  <c r="Q68" i="10"/>
  <c r="T67" i="10" s="1"/>
  <c r="Q69" i="10"/>
  <c r="Q72" i="10"/>
  <c r="Q73" i="10"/>
  <c r="T72" i="10" s="1"/>
  <c r="Q76" i="10"/>
  <c r="Q77" i="10"/>
  <c r="Q80" i="10"/>
  <c r="Q81" i="10"/>
  <c r="T80" i="10" s="1"/>
  <c r="Q84" i="10"/>
  <c r="T83" i="10" s="1"/>
  <c r="Q85" i="10"/>
  <c r="Q89" i="10"/>
  <c r="Q92" i="10"/>
  <c r="T91" i="10" s="1"/>
  <c r="Q96" i="10"/>
  <c r="T95" i="10" s="1"/>
  <c r="Q100" i="10"/>
  <c r="T99" i="10" s="1"/>
  <c r="Q104" i="10"/>
  <c r="Q108" i="10"/>
  <c r="T107" i="10" s="1"/>
  <c r="Q112" i="10"/>
  <c r="T111" i="10" s="1"/>
  <c r="Q116" i="10"/>
  <c r="T115" i="10" s="1"/>
  <c r="Q120" i="10"/>
  <c r="Q124" i="10"/>
  <c r="T123" i="10" s="1"/>
  <c r="Q128" i="10"/>
  <c r="T127" i="10" s="1"/>
  <c r="Q132" i="10"/>
  <c r="T131" i="10" s="1"/>
  <c r="F21" i="10"/>
  <c r="Q12" i="10"/>
  <c r="Q19" i="10"/>
  <c r="Q23" i="10"/>
  <c r="Q27" i="10"/>
  <c r="U30" i="10" s="1"/>
  <c r="AB131" i="2" s="1"/>
  <c r="AB133" i="2" s="1"/>
  <c r="G142" i="10"/>
  <c r="Q59" i="10"/>
  <c r="U17" i="10" s="1"/>
  <c r="O131" i="2" s="1"/>
  <c r="Q93" i="10"/>
  <c r="T92" i="10" s="1"/>
  <c r="Q101" i="10"/>
  <c r="Q109" i="10"/>
  <c r="T108" i="10" s="1"/>
  <c r="Q121" i="10"/>
  <c r="T120" i="10" s="1"/>
  <c r="Q129" i="10"/>
  <c r="T128" i="10" s="1"/>
  <c r="Q17" i="10"/>
  <c r="Q20" i="10"/>
  <c r="Q28" i="10"/>
  <c r="Q31" i="10"/>
  <c r="I142" i="10"/>
  <c r="Q45" i="10"/>
  <c r="U26" i="10" s="1"/>
  <c r="X131" i="2" s="1"/>
  <c r="X133" i="2" s="1"/>
  <c r="Q49" i="10"/>
  <c r="G143" i="10"/>
  <c r="Q53" i="10"/>
  <c r="U16" i="10" s="1"/>
  <c r="N131" i="2" s="1"/>
  <c r="H144" i="10"/>
  <c r="G145" i="10"/>
  <c r="Q61" i="10"/>
  <c r="Q98" i="10"/>
  <c r="T97" i="10" s="1"/>
  <c r="Q99" i="10"/>
  <c r="Q106" i="10"/>
  <c r="Q107" i="10"/>
  <c r="Q114" i="10"/>
  <c r="T113" i="10" s="1"/>
  <c r="Q115" i="10"/>
  <c r="Q123" i="10"/>
  <c r="T122" i="10" s="1"/>
  <c r="Q131" i="10"/>
  <c r="C80" i="2"/>
  <c r="C115" i="2" s="1"/>
  <c r="L69" i="2"/>
  <c r="L104" i="2" s="1"/>
  <c r="Q69" i="2"/>
  <c r="Q104" i="2" s="1"/>
  <c r="V70" i="2"/>
  <c r="V105" i="2" s="1"/>
  <c r="Z70" i="2"/>
  <c r="Z105" i="2" s="1"/>
  <c r="E75" i="2"/>
  <c r="E110" i="2" s="1"/>
  <c r="J75" i="2"/>
  <c r="J110" i="2" s="1"/>
  <c r="O75" i="2"/>
  <c r="O110" i="2" s="1"/>
  <c r="E37" i="2"/>
  <c r="P56" i="2"/>
  <c r="F71" i="2"/>
  <c r="F106" i="2" s="1"/>
  <c r="L71" i="2"/>
  <c r="L106" i="2" s="1"/>
  <c r="Q74" i="2"/>
  <c r="Q109" i="2" s="1"/>
  <c r="Z80" i="2"/>
  <c r="Z115" i="2" s="1"/>
  <c r="Q71" i="2"/>
  <c r="Q106" i="2" s="1"/>
  <c r="V71" i="2"/>
  <c r="V106" i="2" s="1"/>
  <c r="Z71" i="2"/>
  <c r="Z106" i="2" s="1"/>
  <c r="E76" i="2"/>
  <c r="E111" i="2" s="1"/>
  <c r="J76" i="2"/>
  <c r="J111" i="2" s="1"/>
  <c r="U76" i="2"/>
  <c r="U111" i="2" s="1"/>
  <c r="Y76" i="2"/>
  <c r="Y111" i="2" s="1"/>
  <c r="E78" i="2"/>
  <c r="E113" i="2" s="1"/>
  <c r="J78" i="2"/>
  <c r="J113" i="2" s="1"/>
  <c r="O78" i="2"/>
  <c r="O113" i="2" s="1"/>
  <c r="E79" i="2"/>
  <c r="E114" i="2" s="1"/>
  <c r="J79" i="2"/>
  <c r="J114" i="2" s="1"/>
  <c r="O79" i="2"/>
  <c r="O114" i="2" s="1"/>
  <c r="K59" i="2"/>
  <c r="G58" i="2"/>
  <c r="P53" i="2"/>
  <c r="G51" i="2"/>
  <c r="F68" i="2"/>
  <c r="F103" i="2" s="1"/>
  <c r="Q68" i="2"/>
  <c r="Q103" i="2" s="1"/>
  <c r="V68" i="2"/>
  <c r="V103" i="2" s="1"/>
  <c r="E69" i="2"/>
  <c r="E104" i="2" s="1"/>
  <c r="G46" i="2"/>
  <c r="P48" i="2"/>
  <c r="K48" i="2"/>
  <c r="G55" i="2"/>
  <c r="K56" i="2"/>
  <c r="P57" i="2"/>
  <c r="L68" i="2"/>
  <c r="L103" i="2" s="1"/>
  <c r="Z68" i="2"/>
  <c r="Z103" i="2" s="1"/>
  <c r="P40" i="2"/>
  <c r="G42" i="2"/>
  <c r="K53" i="2"/>
  <c r="T54" i="2"/>
  <c r="X69" i="2"/>
  <c r="X104" i="2" s="1"/>
  <c r="H74" i="2"/>
  <c r="H109" i="2" s="1"/>
  <c r="K40" i="2"/>
  <c r="T44" i="2"/>
  <c r="K45" i="2"/>
  <c r="P46" i="2"/>
  <c r="P47" i="2"/>
  <c r="T51" i="2"/>
  <c r="K55" i="2"/>
  <c r="G56" i="2"/>
  <c r="K60" i="2"/>
  <c r="G61" i="2"/>
  <c r="I69" i="2"/>
  <c r="I104" i="2" s="1"/>
  <c r="S69" i="2"/>
  <c r="S104" i="2" s="1"/>
  <c r="AB69" i="2"/>
  <c r="AB104" i="2" s="1"/>
  <c r="H71" i="2"/>
  <c r="H106" i="2" s="1"/>
  <c r="M71" i="2"/>
  <c r="M106" i="2" s="1"/>
  <c r="V74" i="2"/>
  <c r="V109" i="2" s="1"/>
  <c r="Z74" i="2"/>
  <c r="Z109" i="2" s="1"/>
  <c r="K37" i="2"/>
  <c r="T38" i="2"/>
  <c r="G40" i="2"/>
  <c r="P42" i="2"/>
  <c r="F37" i="2"/>
  <c r="T43" i="2"/>
  <c r="K44" i="2"/>
  <c r="T48" i="2"/>
  <c r="G49" i="2"/>
  <c r="P51" i="2"/>
  <c r="G60" i="2"/>
  <c r="W70" i="2"/>
  <c r="W105" i="2" s="1"/>
  <c r="AA70" i="2"/>
  <c r="AA105" i="2" s="1"/>
  <c r="P37" i="2"/>
  <c r="T40" i="2"/>
  <c r="K41" i="2"/>
  <c r="K46" i="2"/>
  <c r="G48" i="2"/>
  <c r="G53" i="2"/>
  <c r="P54" i="2"/>
  <c r="P45" i="2"/>
  <c r="E74" i="2"/>
  <c r="E109" i="2" s="1"/>
  <c r="L70" i="2"/>
  <c r="L105" i="2" s="1"/>
  <c r="X70" i="2"/>
  <c r="X105" i="2" s="1"/>
  <c r="H72" i="2"/>
  <c r="H107" i="2" s="1"/>
  <c r="R72" i="2"/>
  <c r="R107" i="2" s="1"/>
  <c r="W72" i="2"/>
  <c r="W107" i="2" s="1"/>
  <c r="AA72" i="2"/>
  <c r="AA107" i="2" s="1"/>
  <c r="M75" i="2"/>
  <c r="M110" i="2" s="1"/>
  <c r="G41" i="2"/>
  <c r="K50" i="2"/>
  <c r="E68" i="2"/>
  <c r="E103" i="2" s="1"/>
  <c r="P43" i="2"/>
  <c r="F70" i="2"/>
  <c r="F105" i="2" s="1"/>
  <c r="AB70" i="2"/>
  <c r="AB105" i="2" s="1"/>
  <c r="M72" i="2"/>
  <c r="M107" i="2" s="1"/>
  <c r="H75" i="2"/>
  <c r="H110" i="2" s="1"/>
  <c r="R78" i="2"/>
  <c r="R113" i="2" s="1"/>
  <c r="K38" i="2"/>
  <c r="K39" i="2"/>
  <c r="W68" i="2"/>
  <c r="W103" i="2" s="1"/>
  <c r="AA68" i="2"/>
  <c r="AA103" i="2" s="1"/>
  <c r="H70" i="2"/>
  <c r="H105" i="2" s="1"/>
  <c r="M70" i="2"/>
  <c r="M105" i="2" s="1"/>
  <c r="Q70" i="2"/>
  <c r="Q105" i="2" s="1"/>
  <c r="U70" i="2"/>
  <c r="U105" i="2" s="1"/>
  <c r="Y70" i="2"/>
  <c r="Y105" i="2" s="1"/>
  <c r="F73" i="2"/>
  <c r="F108" i="2" s="1"/>
  <c r="L73" i="2"/>
  <c r="Q73" i="2"/>
  <c r="Q108" i="2" s="1"/>
  <c r="V73" i="2"/>
  <c r="V108" i="2" s="1"/>
  <c r="Z73" i="2"/>
  <c r="Z108" i="2" s="1"/>
  <c r="R75" i="2"/>
  <c r="R110" i="2" s="1"/>
  <c r="W75" i="2"/>
  <c r="W110" i="2" s="1"/>
  <c r="AA75" i="2"/>
  <c r="AA110" i="2" s="1"/>
  <c r="O76" i="2"/>
  <c r="O111" i="2" s="1"/>
  <c r="W78" i="2"/>
  <c r="W113" i="2" s="1"/>
  <c r="AA78" i="2"/>
  <c r="AA113" i="2" s="1"/>
  <c r="H80" i="2"/>
  <c r="H115" i="2" s="1"/>
  <c r="M80" i="2"/>
  <c r="M115" i="2" s="1"/>
  <c r="G38" i="2"/>
  <c r="G39" i="2"/>
  <c r="T41" i="2"/>
  <c r="T42" i="2"/>
  <c r="G43" i="2"/>
  <c r="T45" i="2"/>
  <c r="T46" i="2"/>
  <c r="G47" i="2"/>
  <c r="K47" i="2"/>
  <c r="T49" i="2"/>
  <c r="G50" i="2"/>
  <c r="K54" i="2"/>
  <c r="T56" i="2"/>
  <c r="K57" i="2"/>
  <c r="G59" i="2"/>
  <c r="P60" i="2"/>
  <c r="J68" i="2"/>
  <c r="J103" i="2" s="1"/>
  <c r="O68" i="2"/>
  <c r="O103" i="2" s="1"/>
  <c r="U68" i="2"/>
  <c r="U103" i="2" s="1"/>
  <c r="Y68" i="2"/>
  <c r="Y103" i="2" s="1"/>
  <c r="H69" i="2"/>
  <c r="H104" i="2" s="1"/>
  <c r="M69" i="2"/>
  <c r="M104" i="2" s="1"/>
  <c r="W69" i="2"/>
  <c r="W104" i="2" s="1"/>
  <c r="AA69" i="2"/>
  <c r="AA104" i="2" s="1"/>
  <c r="E71" i="2"/>
  <c r="E106" i="2" s="1"/>
  <c r="J71" i="2"/>
  <c r="J106" i="2" s="1"/>
  <c r="O71" i="2"/>
  <c r="O106" i="2" s="1"/>
  <c r="S71" i="2"/>
  <c r="S106" i="2" s="1"/>
  <c r="X71" i="2"/>
  <c r="X106" i="2" s="1"/>
  <c r="AB71" i="2"/>
  <c r="AB106" i="2" s="1"/>
  <c r="Q72" i="2"/>
  <c r="Q107" i="2" s="1"/>
  <c r="V72" i="2"/>
  <c r="V107" i="2" s="1"/>
  <c r="Z72" i="2"/>
  <c r="Z107" i="2" s="1"/>
  <c r="F74" i="2"/>
  <c r="F109" i="2" s="1"/>
  <c r="L74" i="2"/>
  <c r="L109" i="2" s="1"/>
  <c r="X74" i="2"/>
  <c r="X109" i="2" s="1"/>
  <c r="AB74" i="2"/>
  <c r="AB109" i="2" s="1"/>
  <c r="F75" i="2"/>
  <c r="F110" i="2" s="1"/>
  <c r="L75" i="2"/>
  <c r="L110" i="2" s="1"/>
  <c r="U75" i="2"/>
  <c r="U110" i="2" s="1"/>
  <c r="Y75" i="2"/>
  <c r="Y110" i="2" s="1"/>
  <c r="M76" i="2"/>
  <c r="M111" i="2" s="1"/>
  <c r="R76" i="2"/>
  <c r="R111" i="2" s="1"/>
  <c r="W76" i="2"/>
  <c r="W111" i="2" s="1"/>
  <c r="AA76" i="2"/>
  <c r="AA111" i="2" s="1"/>
  <c r="H78" i="2"/>
  <c r="H113" i="2" s="1"/>
  <c r="U78" i="2"/>
  <c r="U113" i="2" s="1"/>
  <c r="H79" i="2"/>
  <c r="H114" i="2" s="1"/>
  <c r="M79" i="2"/>
  <c r="M114" i="2" s="1"/>
  <c r="R79" i="2"/>
  <c r="R114" i="2" s="1"/>
  <c r="W79" i="2"/>
  <c r="W114" i="2" s="1"/>
  <c r="AA79" i="2"/>
  <c r="AA114" i="2" s="1"/>
  <c r="M81" i="2"/>
  <c r="M116" i="2" s="1"/>
  <c r="S82" i="2"/>
  <c r="S117" i="2" s="1"/>
  <c r="N85" i="2"/>
  <c r="N120" i="2" s="1"/>
  <c r="S85" i="2"/>
  <c r="S120" i="2" s="1"/>
  <c r="F87" i="2"/>
  <c r="F122" i="2" s="1"/>
  <c r="L87" i="2"/>
  <c r="L122" i="2" s="1"/>
  <c r="Q87" i="2"/>
  <c r="Q122" i="2" s="1"/>
  <c r="V87" i="2"/>
  <c r="V122" i="2" s="1"/>
  <c r="Z87" i="2"/>
  <c r="Z122" i="2" s="1"/>
  <c r="V90" i="2"/>
  <c r="V125" i="2" s="1"/>
  <c r="R91" i="2"/>
  <c r="R126" i="2" s="1"/>
  <c r="W91" i="2"/>
  <c r="W126" i="2" s="1"/>
  <c r="AA91" i="2"/>
  <c r="AA126" i="2" s="1"/>
  <c r="G37" i="2"/>
  <c r="T37" i="2"/>
  <c r="P39" i="2"/>
  <c r="T39" i="2"/>
  <c r="P41" i="2"/>
  <c r="K42" i="2"/>
  <c r="K43" i="2"/>
  <c r="G44" i="2"/>
  <c r="G45" i="2"/>
  <c r="T47" i="2"/>
  <c r="K49" i="2"/>
  <c r="P49" i="2"/>
  <c r="P50" i="2"/>
  <c r="K52" i="2"/>
  <c r="P52" i="2"/>
  <c r="T53" i="2"/>
  <c r="G54" i="2"/>
  <c r="P55" i="2"/>
  <c r="G57" i="2"/>
  <c r="P58" i="2"/>
  <c r="T59" i="2"/>
  <c r="T61" i="2"/>
  <c r="P62" i="2"/>
  <c r="K51" i="2"/>
  <c r="G52" i="2"/>
  <c r="T57" i="2"/>
  <c r="P59" i="2"/>
  <c r="D61" i="2"/>
  <c r="D91" i="2" s="1"/>
  <c r="D126" i="2" s="1"/>
  <c r="K61" i="2"/>
  <c r="P61" i="2"/>
  <c r="G62" i="2"/>
  <c r="K62" i="2"/>
  <c r="P5" i="2"/>
  <c r="P9" i="2"/>
  <c r="P13" i="2"/>
  <c r="P17" i="2"/>
  <c r="P21" i="2"/>
  <c r="P25" i="2"/>
  <c r="P29" i="2"/>
  <c r="P6" i="2"/>
  <c r="P10" i="2"/>
  <c r="K14" i="2"/>
  <c r="P14" i="2"/>
  <c r="P18" i="2"/>
  <c r="P22" i="2"/>
  <c r="G25" i="2"/>
  <c r="P26" i="2"/>
  <c r="P4" i="2"/>
  <c r="P31" i="2" s="1"/>
  <c r="P16" i="2"/>
  <c r="P24" i="2"/>
  <c r="C67" i="2"/>
  <c r="C102" i="2" s="1"/>
  <c r="C103" i="2"/>
  <c r="F69" i="2"/>
  <c r="F104" i="2" s="1"/>
  <c r="J69" i="2"/>
  <c r="J104" i="2" s="1"/>
  <c r="N69" i="2"/>
  <c r="N104" i="2" s="1"/>
  <c r="R69" i="2"/>
  <c r="R104" i="2" s="1"/>
  <c r="V69" i="2"/>
  <c r="V104" i="2" s="1"/>
  <c r="Z69" i="2"/>
  <c r="Z104" i="2" s="1"/>
  <c r="L77" i="2"/>
  <c r="L112" i="2" s="1"/>
  <c r="H81" i="2"/>
  <c r="H116" i="2" s="1"/>
  <c r="H88" i="2"/>
  <c r="H123" i="2" s="1"/>
  <c r="G4" i="2"/>
  <c r="K4" i="2"/>
  <c r="G5" i="2"/>
  <c r="K5" i="2"/>
  <c r="G6" i="2"/>
  <c r="K6" i="2"/>
  <c r="G7" i="2"/>
  <c r="K7" i="2"/>
  <c r="G8" i="2"/>
  <c r="K8" i="2"/>
  <c r="G9" i="2"/>
  <c r="K9" i="2"/>
  <c r="G10" i="2"/>
  <c r="K10" i="2"/>
  <c r="G11" i="2"/>
  <c r="K11" i="2"/>
  <c r="G12" i="2"/>
  <c r="K12" i="2"/>
  <c r="G13" i="2"/>
  <c r="K13" i="2"/>
  <c r="G14" i="2"/>
  <c r="G15" i="2"/>
  <c r="K15" i="2"/>
  <c r="G16" i="2"/>
  <c r="K16" i="2"/>
  <c r="G17" i="2"/>
  <c r="K17" i="2"/>
  <c r="K18" i="2"/>
  <c r="G19" i="2"/>
  <c r="K19" i="2"/>
  <c r="G20" i="2"/>
  <c r="K20" i="2"/>
  <c r="G21" i="2"/>
  <c r="K21" i="2"/>
  <c r="G22" i="2"/>
  <c r="K22" i="2"/>
  <c r="G23" i="2"/>
  <c r="K23" i="2"/>
  <c r="G24" i="2"/>
  <c r="K24" i="2"/>
  <c r="K25" i="2"/>
  <c r="G26" i="2"/>
  <c r="K26" i="2"/>
  <c r="G27" i="2"/>
  <c r="K27" i="2"/>
  <c r="G28" i="2"/>
  <c r="K28" i="2"/>
  <c r="G29" i="2"/>
  <c r="K29" i="2"/>
  <c r="V127" i="2"/>
  <c r="Q8" i="6"/>
  <c r="L127" i="2"/>
  <c r="L94" i="2"/>
  <c r="L129" i="2" s="1"/>
  <c r="C88" i="2"/>
  <c r="C123" i="2" s="1"/>
  <c r="F127" i="2"/>
  <c r="L22" i="6"/>
  <c r="D130" i="6"/>
  <c r="D187" i="6" s="1"/>
  <c r="Q30" i="6"/>
  <c r="H32" i="6"/>
  <c r="Q127" i="2"/>
  <c r="Q94" i="2"/>
  <c r="Q129" i="2" s="1"/>
  <c r="R128" i="2"/>
  <c r="P93" i="2"/>
  <c r="P128" i="2" s="1"/>
  <c r="H5" i="6"/>
  <c r="K52" i="6"/>
  <c r="K53" i="6" s="1"/>
  <c r="H14" i="6"/>
  <c r="H15" i="6"/>
  <c r="H128" i="2"/>
  <c r="L5" i="6"/>
  <c r="O52" i="6"/>
  <c r="O53" i="6" s="1"/>
  <c r="L14" i="6"/>
  <c r="M119" i="6"/>
  <c r="M176" i="6" s="1"/>
  <c r="L15" i="6"/>
  <c r="Q17" i="6"/>
  <c r="H49" i="6"/>
  <c r="Q41" i="6"/>
  <c r="K93" i="2"/>
  <c r="K128" i="2" s="1"/>
  <c r="T93" i="2"/>
  <c r="T128" i="2" s="1"/>
  <c r="D110" i="6"/>
  <c r="D167" i="6" s="1"/>
  <c r="H6" i="6"/>
  <c r="L6" i="6"/>
  <c r="H8" i="6"/>
  <c r="D117" i="6"/>
  <c r="D174" i="6" s="1"/>
  <c r="G52" i="6"/>
  <c r="G53" i="6" s="1"/>
  <c r="W52" i="6"/>
  <c r="W53" i="6" s="1"/>
  <c r="AA52" i="6"/>
  <c r="AA53" i="6" s="1"/>
  <c r="L4" i="6"/>
  <c r="Q5" i="6"/>
  <c r="D115" i="6"/>
  <c r="D172" i="6" s="1"/>
  <c r="S52" i="6"/>
  <c r="S53" i="6" s="1"/>
  <c r="Q14" i="6"/>
  <c r="H18" i="6"/>
  <c r="D123" i="6"/>
  <c r="D180" i="6" s="1"/>
  <c r="L8" i="6"/>
  <c r="I116" i="6"/>
  <c r="I173" i="6" s="1"/>
  <c r="H12" i="6"/>
  <c r="G117" i="6"/>
  <c r="G174" i="6" s="1"/>
  <c r="D176" i="6"/>
  <c r="L18" i="6"/>
  <c r="H28" i="6"/>
  <c r="D135" i="6"/>
  <c r="D192" i="6" s="1"/>
  <c r="L32" i="6"/>
  <c r="D139" i="6"/>
  <c r="D196" i="6" s="1"/>
  <c r="D140" i="6"/>
  <c r="D197" i="6" s="1"/>
  <c r="H38" i="6"/>
  <c r="Q42" i="6"/>
  <c r="Q49" i="6"/>
  <c r="H4" i="6"/>
  <c r="D111" i="6"/>
  <c r="D168" i="6" s="1"/>
  <c r="H7" i="6"/>
  <c r="L7" i="6"/>
  <c r="H9" i="6"/>
  <c r="L9" i="6"/>
  <c r="Q13" i="6"/>
  <c r="L16" i="6"/>
  <c r="Q16" i="6"/>
  <c r="Q19" i="6"/>
  <c r="H20" i="6"/>
  <c r="D125" i="6"/>
  <c r="D182" i="6" s="1"/>
  <c r="H21" i="6"/>
  <c r="L21" i="6"/>
  <c r="H22" i="6"/>
  <c r="H27" i="6"/>
  <c r="Q27" i="6"/>
  <c r="Q33" i="6"/>
  <c r="H41" i="6"/>
  <c r="Q47" i="6"/>
  <c r="Q7" i="6"/>
  <c r="Q9" i="6"/>
  <c r="H10" i="6"/>
  <c r="L10" i="6"/>
  <c r="L12" i="6"/>
  <c r="Q12" i="6"/>
  <c r="I52" i="6"/>
  <c r="I53" i="6" s="1"/>
  <c r="M52" i="6"/>
  <c r="M53" i="6" s="1"/>
  <c r="Y52" i="6"/>
  <c r="Y53" i="6" s="1"/>
  <c r="H16" i="6"/>
  <c r="Q21" i="6"/>
  <c r="D128" i="6"/>
  <c r="D185" i="6" s="1"/>
  <c r="P128" i="6"/>
  <c r="P185" i="6" s="1"/>
  <c r="Q25" i="6"/>
  <c r="L28" i="6"/>
  <c r="H33" i="6"/>
  <c r="Q39" i="6"/>
  <c r="D147" i="6"/>
  <c r="D204" i="6" s="1"/>
  <c r="D148" i="6"/>
  <c r="D205" i="6" s="1"/>
  <c r="H46" i="6"/>
  <c r="Q50" i="6"/>
  <c r="K115" i="6"/>
  <c r="K172" i="6" s="1"/>
  <c r="S115" i="6"/>
  <c r="S172" i="6" s="1"/>
  <c r="AA115" i="6"/>
  <c r="AA172" i="6" s="1"/>
  <c r="F52" i="6"/>
  <c r="F53" i="6" s="1"/>
  <c r="J52" i="6"/>
  <c r="J53" i="6" s="1"/>
  <c r="N52" i="6"/>
  <c r="N53" i="6" s="1"/>
  <c r="R52" i="6"/>
  <c r="R53" i="6" s="1"/>
  <c r="V52" i="6"/>
  <c r="Z52" i="6"/>
  <c r="Z53" i="6" s="1"/>
  <c r="Q26" i="6"/>
  <c r="L29" i="6"/>
  <c r="L34" i="6"/>
  <c r="L37" i="6"/>
  <c r="L42" i="6"/>
  <c r="L45" i="6"/>
  <c r="L50" i="6"/>
  <c r="G57" i="6"/>
  <c r="O57" i="6"/>
  <c r="O109" i="6" s="1"/>
  <c r="O166" i="6" s="1"/>
  <c r="W57" i="6"/>
  <c r="W109" i="6" s="1"/>
  <c r="W166" i="6" s="1"/>
  <c r="K59" i="6"/>
  <c r="K111" i="6" s="1"/>
  <c r="K168" i="6" s="1"/>
  <c r="S59" i="6"/>
  <c r="S111" i="6" s="1"/>
  <c r="S168" i="6" s="1"/>
  <c r="AA59" i="6"/>
  <c r="AA111" i="6" s="1"/>
  <c r="AA168" i="6" s="1"/>
  <c r="G61" i="6"/>
  <c r="O61" i="6"/>
  <c r="O113" i="6" s="1"/>
  <c r="O170" i="6" s="1"/>
  <c r="W61" i="6"/>
  <c r="W113" i="6" s="1"/>
  <c r="W170" i="6" s="1"/>
  <c r="L25" i="6"/>
  <c r="AB130" i="6"/>
  <c r="AB187" i="6" s="1"/>
  <c r="H29" i="6"/>
  <c r="T134" i="6"/>
  <c r="T191" i="6" s="1"/>
  <c r="D136" i="6"/>
  <c r="D193" i="6" s="1"/>
  <c r="Q35" i="6"/>
  <c r="H37" i="6"/>
  <c r="Q38" i="6"/>
  <c r="D144" i="6"/>
  <c r="D201" i="6" s="1"/>
  <c r="H42" i="6"/>
  <c r="Q43" i="6"/>
  <c r="H45" i="6"/>
  <c r="Q46" i="6"/>
  <c r="D152" i="6"/>
  <c r="D209" i="6" s="1"/>
  <c r="H50" i="6"/>
  <c r="F102" i="6"/>
  <c r="F154" i="6" s="1"/>
  <c r="F211" i="6" s="1"/>
  <c r="F101" i="6"/>
  <c r="F153" i="6" s="1"/>
  <c r="F210" i="6" s="1"/>
  <c r="F97" i="6"/>
  <c r="F149" i="6" s="1"/>
  <c r="F206" i="6" s="1"/>
  <c r="F95" i="6"/>
  <c r="F147" i="6" s="1"/>
  <c r="F204" i="6" s="1"/>
  <c r="F93" i="6"/>
  <c r="F145" i="6" s="1"/>
  <c r="F202" i="6" s="1"/>
  <c r="F91" i="6"/>
  <c r="F143" i="6" s="1"/>
  <c r="F200" i="6" s="1"/>
  <c r="F89" i="6"/>
  <c r="F141" i="6" s="1"/>
  <c r="F198" i="6" s="1"/>
  <c r="F87" i="6"/>
  <c r="F139" i="6" s="1"/>
  <c r="F196" i="6" s="1"/>
  <c r="F85" i="6"/>
  <c r="F137" i="6" s="1"/>
  <c r="F194" i="6" s="1"/>
  <c r="F98" i="6"/>
  <c r="F150" i="6" s="1"/>
  <c r="F207" i="6" s="1"/>
  <c r="F96" i="6"/>
  <c r="F148" i="6" s="1"/>
  <c r="F205" i="6" s="1"/>
  <c r="F94" i="6"/>
  <c r="F146" i="6" s="1"/>
  <c r="F203" i="6" s="1"/>
  <c r="F92" i="6"/>
  <c r="F144" i="6" s="1"/>
  <c r="F201" i="6" s="1"/>
  <c r="F90" i="6"/>
  <c r="F142" i="6" s="1"/>
  <c r="F199" i="6" s="1"/>
  <c r="F88" i="6"/>
  <c r="F140" i="6" s="1"/>
  <c r="F197" i="6" s="1"/>
  <c r="F100" i="6"/>
  <c r="F152" i="6" s="1"/>
  <c r="F209" i="6" s="1"/>
  <c r="F99" i="6"/>
  <c r="F151" i="6" s="1"/>
  <c r="F208" i="6" s="1"/>
  <c r="F84" i="6"/>
  <c r="F136" i="6" s="1"/>
  <c r="F193" i="6" s="1"/>
  <c r="F82" i="6"/>
  <c r="F134" i="6" s="1"/>
  <c r="F191" i="6" s="1"/>
  <c r="F80" i="6"/>
  <c r="F132" i="6" s="1"/>
  <c r="F189" i="6" s="1"/>
  <c r="F78" i="6"/>
  <c r="F130" i="6" s="1"/>
  <c r="F187" i="6" s="1"/>
  <c r="F76" i="6"/>
  <c r="F128" i="6" s="1"/>
  <c r="F185" i="6" s="1"/>
  <c r="F74" i="6"/>
  <c r="F126" i="6" s="1"/>
  <c r="F183" i="6" s="1"/>
  <c r="F81" i="6"/>
  <c r="F133" i="6" s="1"/>
  <c r="F190" i="6" s="1"/>
  <c r="F75" i="6"/>
  <c r="F127" i="6" s="1"/>
  <c r="F184" i="6" s="1"/>
  <c r="F64" i="6"/>
  <c r="F116" i="6" s="1"/>
  <c r="F173" i="6" s="1"/>
  <c r="F62" i="6"/>
  <c r="F114" i="6" s="1"/>
  <c r="F171" i="6" s="1"/>
  <c r="F60" i="6"/>
  <c r="F112" i="6" s="1"/>
  <c r="F169" i="6" s="1"/>
  <c r="F58" i="6"/>
  <c r="F110" i="6" s="1"/>
  <c r="F167" i="6" s="1"/>
  <c r="F56" i="6"/>
  <c r="F77" i="6"/>
  <c r="F129" i="6" s="1"/>
  <c r="F186" i="6" s="1"/>
  <c r="F83" i="6"/>
  <c r="F135" i="6" s="1"/>
  <c r="F192" i="6" s="1"/>
  <c r="F79" i="6"/>
  <c r="F131" i="6" s="1"/>
  <c r="F188" i="6" s="1"/>
  <c r="F70" i="6"/>
  <c r="F122" i="6" s="1"/>
  <c r="F179" i="6" s="1"/>
  <c r="F69" i="6"/>
  <c r="F121" i="6" s="1"/>
  <c r="F178" i="6" s="1"/>
  <c r="F73" i="6"/>
  <c r="F71" i="6"/>
  <c r="F123" i="6" s="1"/>
  <c r="F180" i="6" s="1"/>
  <c r="F68" i="6"/>
  <c r="F120" i="6" s="1"/>
  <c r="F177" i="6" s="1"/>
  <c r="J100" i="6"/>
  <c r="J152" i="6" s="1"/>
  <c r="J209" i="6" s="1"/>
  <c r="J99" i="6"/>
  <c r="J151" i="6" s="1"/>
  <c r="J208" i="6" s="1"/>
  <c r="J97" i="6"/>
  <c r="J149" i="6" s="1"/>
  <c r="J206" i="6" s="1"/>
  <c r="J95" i="6"/>
  <c r="J147" i="6" s="1"/>
  <c r="J204" i="6" s="1"/>
  <c r="J93" i="6"/>
  <c r="J145" i="6" s="1"/>
  <c r="J202" i="6" s="1"/>
  <c r="J91" i="6"/>
  <c r="J143" i="6" s="1"/>
  <c r="J200" i="6" s="1"/>
  <c r="J89" i="6"/>
  <c r="J141" i="6" s="1"/>
  <c r="J198" i="6" s="1"/>
  <c r="J87" i="6"/>
  <c r="J139" i="6" s="1"/>
  <c r="J196" i="6" s="1"/>
  <c r="J102" i="6"/>
  <c r="J154" i="6" s="1"/>
  <c r="J211" i="6" s="1"/>
  <c r="J101" i="6"/>
  <c r="J153" i="6" s="1"/>
  <c r="J210" i="6" s="1"/>
  <c r="J85" i="6"/>
  <c r="J137" i="6" s="1"/>
  <c r="J194" i="6" s="1"/>
  <c r="J98" i="6"/>
  <c r="J150" i="6" s="1"/>
  <c r="J207" i="6" s="1"/>
  <c r="J96" i="6"/>
  <c r="J148" i="6" s="1"/>
  <c r="J205" i="6" s="1"/>
  <c r="J94" i="6"/>
  <c r="J146" i="6" s="1"/>
  <c r="J203" i="6" s="1"/>
  <c r="J92" i="6"/>
  <c r="J144" i="6" s="1"/>
  <c r="J201" i="6" s="1"/>
  <c r="J90" i="6"/>
  <c r="J142" i="6" s="1"/>
  <c r="J199" i="6" s="1"/>
  <c r="J88" i="6"/>
  <c r="J140" i="6" s="1"/>
  <c r="J197" i="6" s="1"/>
  <c r="J84" i="6"/>
  <c r="J136" i="6" s="1"/>
  <c r="J193" i="6" s="1"/>
  <c r="J82" i="6"/>
  <c r="J134" i="6" s="1"/>
  <c r="J191" i="6" s="1"/>
  <c r="J80" i="6"/>
  <c r="J132" i="6" s="1"/>
  <c r="J189" i="6" s="1"/>
  <c r="J78" i="6"/>
  <c r="J130" i="6" s="1"/>
  <c r="J187" i="6" s="1"/>
  <c r="J76" i="6"/>
  <c r="J128" i="6" s="1"/>
  <c r="J185" i="6" s="1"/>
  <c r="J74" i="6"/>
  <c r="J126" i="6" s="1"/>
  <c r="J183" i="6" s="1"/>
  <c r="J73" i="6"/>
  <c r="J71" i="6"/>
  <c r="J123" i="6" s="1"/>
  <c r="J180" i="6" s="1"/>
  <c r="J64" i="6"/>
  <c r="J116" i="6" s="1"/>
  <c r="J173" i="6" s="1"/>
  <c r="J62" i="6"/>
  <c r="J60" i="6"/>
  <c r="J58" i="6"/>
  <c r="J56" i="6"/>
  <c r="J108" i="6" s="1"/>
  <c r="J165" i="6" s="1"/>
  <c r="J83" i="6"/>
  <c r="J135" i="6" s="1"/>
  <c r="J192" i="6" s="1"/>
  <c r="J75" i="6"/>
  <c r="J127" i="6" s="1"/>
  <c r="J184" i="6" s="1"/>
  <c r="J81" i="6"/>
  <c r="J133" i="6" s="1"/>
  <c r="J190" i="6" s="1"/>
  <c r="J77" i="6"/>
  <c r="J129" i="6" s="1"/>
  <c r="J186" i="6" s="1"/>
  <c r="J79" i="6"/>
  <c r="J70" i="6"/>
  <c r="J122" i="6" s="1"/>
  <c r="J179" i="6" s="1"/>
  <c r="J69" i="6"/>
  <c r="J121" i="6" s="1"/>
  <c r="J178" i="6" s="1"/>
  <c r="J68" i="6"/>
  <c r="J120" i="6" s="1"/>
  <c r="J177" i="6" s="1"/>
  <c r="N97" i="6"/>
  <c r="N149" i="6" s="1"/>
  <c r="N206" i="6" s="1"/>
  <c r="N95" i="6"/>
  <c r="N147" i="6" s="1"/>
  <c r="N204" i="6" s="1"/>
  <c r="N93" i="6"/>
  <c r="N145" i="6" s="1"/>
  <c r="N202" i="6" s="1"/>
  <c r="N91" i="6"/>
  <c r="N143" i="6" s="1"/>
  <c r="N200" i="6" s="1"/>
  <c r="N89" i="6"/>
  <c r="N141" i="6" s="1"/>
  <c r="N198" i="6" s="1"/>
  <c r="N87" i="6"/>
  <c r="N139" i="6" s="1"/>
  <c r="N196" i="6" s="1"/>
  <c r="N100" i="6"/>
  <c r="N152" i="6" s="1"/>
  <c r="N209" i="6" s="1"/>
  <c r="N99" i="6"/>
  <c r="N151" i="6" s="1"/>
  <c r="N208" i="6" s="1"/>
  <c r="N85" i="6"/>
  <c r="N137" i="6" s="1"/>
  <c r="N194" i="6" s="1"/>
  <c r="N102" i="6"/>
  <c r="N154" i="6" s="1"/>
  <c r="N211" i="6" s="1"/>
  <c r="N101" i="6"/>
  <c r="N153" i="6" s="1"/>
  <c r="N210" i="6" s="1"/>
  <c r="N98" i="6"/>
  <c r="N96" i="6"/>
  <c r="N148" i="6" s="1"/>
  <c r="N205" i="6" s="1"/>
  <c r="N94" i="6"/>
  <c r="N146" i="6" s="1"/>
  <c r="N203" i="6" s="1"/>
  <c r="N92" i="6"/>
  <c r="N144" i="6" s="1"/>
  <c r="N201" i="6" s="1"/>
  <c r="N90" i="6"/>
  <c r="N142" i="6" s="1"/>
  <c r="N199" i="6" s="1"/>
  <c r="N88" i="6"/>
  <c r="N140" i="6" s="1"/>
  <c r="N197" i="6" s="1"/>
  <c r="N84" i="6"/>
  <c r="N136" i="6" s="1"/>
  <c r="N193" i="6" s="1"/>
  <c r="N82" i="6"/>
  <c r="N134" i="6" s="1"/>
  <c r="N191" i="6" s="1"/>
  <c r="N80" i="6"/>
  <c r="N132" i="6" s="1"/>
  <c r="N189" i="6" s="1"/>
  <c r="N78" i="6"/>
  <c r="N130" i="6" s="1"/>
  <c r="N187" i="6" s="1"/>
  <c r="N76" i="6"/>
  <c r="N128" i="6" s="1"/>
  <c r="N185" i="6" s="1"/>
  <c r="N74" i="6"/>
  <c r="N126" i="6" s="1"/>
  <c r="N183" i="6" s="1"/>
  <c r="N83" i="6"/>
  <c r="N135" i="6" s="1"/>
  <c r="N192" i="6" s="1"/>
  <c r="N79" i="6"/>
  <c r="N131" i="6" s="1"/>
  <c r="N188" i="6" s="1"/>
  <c r="N70" i="6"/>
  <c r="N122" i="6" s="1"/>
  <c r="N179" i="6" s="1"/>
  <c r="N69" i="6"/>
  <c r="N121" i="6" s="1"/>
  <c r="N178" i="6" s="1"/>
  <c r="N64" i="6"/>
  <c r="N116" i="6" s="1"/>
  <c r="N173" i="6" s="1"/>
  <c r="N62" i="6"/>
  <c r="N114" i="6" s="1"/>
  <c r="N171" i="6" s="1"/>
  <c r="N60" i="6"/>
  <c r="N58" i="6"/>
  <c r="N56" i="6"/>
  <c r="N108" i="6" s="1"/>
  <c r="N165" i="6" s="1"/>
  <c r="N81" i="6"/>
  <c r="N133" i="6" s="1"/>
  <c r="N190" i="6" s="1"/>
  <c r="N73" i="6"/>
  <c r="N71" i="6"/>
  <c r="N123" i="6" s="1"/>
  <c r="N180" i="6" s="1"/>
  <c r="N75" i="6"/>
  <c r="N127" i="6" s="1"/>
  <c r="N184" i="6" s="1"/>
  <c r="N77" i="6"/>
  <c r="N129" i="6" s="1"/>
  <c r="N186" i="6" s="1"/>
  <c r="N68" i="6"/>
  <c r="N120" i="6" s="1"/>
  <c r="N177" i="6" s="1"/>
  <c r="R97" i="6"/>
  <c r="R95" i="6"/>
  <c r="R147" i="6" s="1"/>
  <c r="R204" i="6" s="1"/>
  <c r="R93" i="6"/>
  <c r="R91" i="6"/>
  <c r="R143" i="6" s="1"/>
  <c r="R200" i="6" s="1"/>
  <c r="R89" i="6"/>
  <c r="R87" i="6"/>
  <c r="R139" i="6" s="1"/>
  <c r="R196" i="6" s="1"/>
  <c r="R85" i="6"/>
  <c r="R100" i="6"/>
  <c r="R152" i="6" s="1"/>
  <c r="R209" i="6" s="1"/>
  <c r="R99" i="6"/>
  <c r="R151" i="6" s="1"/>
  <c r="R208" i="6" s="1"/>
  <c r="R98" i="6"/>
  <c r="R150" i="6" s="1"/>
  <c r="R207" i="6" s="1"/>
  <c r="R96" i="6"/>
  <c r="R148" i="6" s="1"/>
  <c r="R205" i="6" s="1"/>
  <c r="R94" i="6"/>
  <c r="R92" i="6"/>
  <c r="R144" i="6" s="1"/>
  <c r="R201" i="6" s="1"/>
  <c r="R90" i="6"/>
  <c r="R88" i="6"/>
  <c r="R140" i="6" s="1"/>
  <c r="R197" i="6" s="1"/>
  <c r="R102" i="6"/>
  <c r="R101" i="6"/>
  <c r="R84" i="6"/>
  <c r="R82" i="6"/>
  <c r="R134" i="6" s="1"/>
  <c r="R191" i="6" s="1"/>
  <c r="R80" i="6"/>
  <c r="R132" i="6" s="1"/>
  <c r="R189" i="6" s="1"/>
  <c r="R78" i="6"/>
  <c r="R76" i="6"/>
  <c r="R128" i="6" s="1"/>
  <c r="R185" i="6" s="1"/>
  <c r="R74" i="6"/>
  <c r="R126" i="6" s="1"/>
  <c r="R183" i="6" s="1"/>
  <c r="R81" i="6"/>
  <c r="R133" i="6" s="1"/>
  <c r="R190" i="6" s="1"/>
  <c r="R77" i="6"/>
  <c r="R129" i="6" s="1"/>
  <c r="R186" i="6" s="1"/>
  <c r="R64" i="6"/>
  <c r="R116" i="6" s="1"/>
  <c r="R173" i="6" s="1"/>
  <c r="R62" i="6"/>
  <c r="R114" i="6" s="1"/>
  <c r="R171" i="6" s="1"/>
  <c r="R60" i="6"/>
  <c r="R58" i="6"/>
  <c r="R56" i="6"/>
  <c r="R108" i="6" s="1"/>
  <c r="R165" i="6" s="1"/>
  <c r="R79" i="6"/>
  <c r="R131" i="6" s="1"/>
  <c r="R188" i="6" s="1"/>
  <c r="R70" i="6"/>
  <c r="R69" i="6"/>
  <c r="R73" i="6"/>
  <c r="R71" i="6"/>
  <c r="R83" i="6"/>
  <c r="R135" i="6" s="1"/>
  <c r="R192" i="6" s="1"/>
  <c r="R75" i="6"/>
  <c r="R127" i="6" s="1"/>
  <c r="R184" i="6" s="1"/>
  <c r="R68" i="6"/>
  <c r="V102" i="6"/>
  <c r="V154" i="6" s="1"/>
  <c r="V211" i="6" s="1"/>
  <c r="V101" i="6"/>
  <c r="V97" i="6"/>
  <c r="V95" i="6"/>
  <c r="V147" i="6" s="1"/>
  <c r="V204" i="6" s="1"/>
  <c r="V93" i="6"/>
  <c r="V91" i="6"/>
  <c r="V143" i="6" s="1"/>
  <c r="V200" i="6" s="1"/>
  <c r="V89" i="6"/>
  <c r="V87" i="6"/>
  <c r="V139" i="6" s="1"/>
  <c r="V196" i="6" s="1"/>
  <c r="V85" i="6"/>
  <c r="V137" i="6" s="1"/>
  <c r="V194" i="6" s="1"/>
  <c r="V98" i="6"/>
  <c r="V96" i="6"/>
  <c r="V148" i="6" s="1"/>
  <c r="V205" i="6" s="1"/>
  <c r="V94" i="6"/>
  <c r="V146" i="6" s="1"/>
  <c r="V203" i="6" s="1"/>
  <c r="V92" i="6"/>
  <c r="V144" i="6" s="1"/>
  <c r="V201" i="6" s="1"/>
  <c r="V90" i="6"/>
  <c r="V88" i="6"/>
  <c r="V140" i="6" s="1"/>
  <c r="V197" i="6" s="1"/>
  <c r="V100" i="6"/>
  <c r="V99" i="6"/>
  <c r="V84" i="6"/>
  <c r="V136" i="6" s="1"/>
  <c r="V193" i="6" s="1"/>
  <c r="V82" i="6"/>
  <c r="V134" i="6" s="1"/>
  <c r="V191" i="6" s="1"/>
  <c r="V80" i="6"/>
  <c r="V78" i="6"/>
  <c r="V76" i="6"/>
  <c r="V74" i="6"/>
  <c r="V75" i="6"/>
  <c r="V127" i="6" s="1"/>
  <c r="V184" i="6" s="1"/>
  <c r="V64" i="6"/>
  <c r="V62" i="6"/>
  <c r="V60" i="6"/>
  <c r="V58" i="6"/>
  <c r="V110" i="6" s="1"/>
  <c r="V167" i="6" s="1"/>
  <c r="V56" i="6"/>
  <c r="V108" i="6" s="1"/>
  <c r="V165" i="6" s="1"/>
  <c r="V77" i="6"/>
  <c r="V129" i="6" s="1"/>
  <c r="V186" i="6" s="1"/>
  <c r="V83" i="6"/>
  <c r="V135" i="6" s="1"/>
  <c r="V192" i="6" s="1"/>
  <c r="V79" i="6"/>
  <c r="V131" i="6" s="1"/>
  <c r="V188" i="6" s="1"/>
  <c r="V70" i="6"/>
  <c r="V122" i="6" s="1"/>
  <c r="V179" i="6" s="1"/>
  <c r="V69" i="6"/>
  <c r="V81" i="6"/>
  <c r="V73" i="6"/>
  <c r="V71" i="6"/>
  <c r="V123" i="6" s="1"/>
  <c r="V180" i="6" s="1"/>
  <c r="V68" i="6"/>
  <c r="Z100" i="6"/>
  <c r="Z152" i="6" s="1"/>
  <c r="Z209" i="6" s="1"/>
  <c r="Z99" i="6"/>
  <c r="Z151" i="6" s="1"/>
  <c r="Z208" i="6" s="1"/>
  <c r="Z97" i="6"/>
  <c r="Z149" i="6" s="1"/>
  <c r="Z206" i="6" s="1"/>
  <c r="Z95" i="6"/>
  <c r="Z147" i="6" s="1"/>
  <c r="Z204" i="6" s="1"/>
  <c r="Z93" i="6"/>
  <c r="Z145" i="6" s="1"/>
  <c r="Z202" i="6" s="1"/>
  <c r="Z91" i="6"/>
  <c r="Z143" i="6" s="1"/>
  <c r="Z200" i="6" s="1"/>
  <c r="Z89" i="6"/>
  <c r="Z141" i="6" s="1"/>
  <c r="Z198" i="6" s="1"/>
  <c r="Z87" i="6"/>
  <c r="Z139" i="6" s="1"/>
  <c r="Z196" i="6" s="1"/>
  <c r="Z102" i="6"/>
  <c r="Z154" i="6" s="1"/>
  <c r="Z211" i="6" s="1"/>
  <c r="Z101" i="6"/>
  <c r="Z153" i="6" s="1"/>
  <c r="Z210" i="6" s="1"/>
  <c r="Z85" i="6"/>
  <c r="Z137" i="6" s="1"/>
  <c r="Z194" i="6" s="1"/>
  <c r="Z96" i="6"/>
  <c r="Z148" i="6" s="1"/>
  <c r="Z205" i="6" s="1"/>
  <c r="Z94" i="6"/>
  <c r="Z146" i="6" s="1"/>
  <c r="Z203" i="6" s="1"/>
  <c r="Z92" i="6"/>
  <c r="Z144" i="6" s="1"/>
  <c r="Z201" i="6" s="1"/>
  <c r="Z90" i="6"/>
  <c r="Z142" i="6" s="1"/>
  <c r="Z199" i="6" s="1"/>
  <c r="Z88" i="6"/>
  <c r="Z140" i="6" s="1"/>
  <c r="Z197" i="6" s="1"/>
  <c r="Z98" i="6"/>
  <c r="Z150" i="6" s="1"/>
  <c r="Z207" i="6" s="1"/>
  <c r="Z84" i="6"/>
  <c r="Z136" i="6" s="1"/>
  <c r="Z193" i="6" s="1"/>
  <c r="Z82" i="6"/>
  <c r="Z134" i="6" s="1"/>
  <c r="Z191" i="6" s="1"/>
  <c r="Z80" i="6"/>
  <c r="Z132" i="6" s="1"/>
  <c r="Z189" i="6" s="1"/>
  <c r="Z78" i="6"/>
  <c r="Z130" i="6" s="1"/>
  <c r="Z187" i="6" s="1"/>
  <c r="Z76" i="6"/>
  <c r="Z128" i="6" s="1"/>
  <c r="Z185" i="6" s="1"/>
  <c r="Z74" i="6"/>
  <c r="Z126" i="6" s="1"/>
  <c r="Z183" i="6" s="1"/>
  <c r="Z73" i="6"/>
  <c r="Z71" i="6"/>
  <c r="Z123" i="6" s="1"/>
  <c r="Z180" i="6" s="1"/>
  <c r="Z64" i="6"/>
  <c r="Z116" i="6" s="1"/>
  <c r="Z173" i="6" s="1"/>
  <c r="Z62" i="6"/>
  <c r="Z114" i="6" s="1"/>
  <c r="Z171" i="6" s="1"/>
  <c r="Z60" i="6"/>
  <c r="Z112" i="6" s="1"/>
  <c r="Z169" i="6" s="1"/>
  <c r="Z58" i="6"/>
  <c r="Z110" i="6" s="1"/>
  <c r="Z167" i="6" s="1"/>
  <c r="Z56" i="6"/>
  <c r="Z83" i="6"/>
  <c r="Z135" i="6" s="1"/>
  <c r="Z192" i="6" s="1"/>
  <c r="Z75" i="6"/>
  <c r="Z127" i="6" s="1"/>
  <c r="Z184" i="6" s="1"/>
  <c r="Z81" i="6"/>
  <c r="Z133" i="6" s="1"/>
  <c r="Z190" i="6" s="1"/>
  <c r="Z77" i="6"/>
  <c r="Z129" i="6" s="1"/>
  <c r="Z186" i="6" s="1"/>
  <c r="Z79" i="6"/>
  <c r="Z131" i="6" s="1"/>
  <c r="Z188" i="6" s="1"/>
  <c r="Z70" i="6"/>
  <c r="Z122" i="6" s="1"/>
  <c r="Z179" i="6" s="1"/>
  <c r="Z69" i="6"/>
  <c r="Z121" i="6" s="1"/>
  <c r="Z178" i="6" s="1"/>
  <c r="Z68" i="6"/>
  <c r="J57" i="6"/>
  <c r="J109" i="6" s="1"/>
  <c r="J166" i="6" s="1"/>
  <c r="R57" i="6"/>
  <c r="Z57" i="6"/>
  <c r="Z109" i="6" s="1"/>
  <c r="Z166" i="6" s="1"/>
  <c r="F59" i="6"/>
  <c r="F111" i="6" s="1"/>
  <c r="F168" i="6" s="1"/>
  <c r="N59" i="6"/>
  <c r="N111" i="6" s="1"/>
  <c r="N168" i="6" s="1"/>
  <c r="V59" i="6"/>
  <c r="J61" i="6"/>
  <c r="J113" i="6" s="1"/>
  <c r="J170" i="6" s="1"/>
  <c r="R61" i="6"/>
  <c r="R113" i="6" s="1"/>
  <c r="R170" i="6" s="1"/>
  <c r="Z61" i="6"/>
  <c r="Z113" i="6" s="1"/>
  <c r="Z170" i="6" s="1"/>
  <c r="F63" i="6"/>
  <c r="F115" i="6" s="1"/>
  <c r="F172" i="6" s="1"/>
  <c r="N63" i="6"/>
  <c r="N115" i="6" s="1"/>
  <c r="N172" i="6" s="1"/>
  <c r="V63" i="6"/>
  <c r="V115" i="6" s="1"/>
  <c r="V172" i="6" s="1"/>
  <c r="J65" i="6"/>
  <c r="J117" i="6" s="1"/>
  <c r="J174" i="6" s="1"/>
  <c r="R65" i="6"/>
  <c r="Z65" i="6"/>
  <c r="Z117" i="6" s="1"/>
  <c r="Z174" i="6" s="1"/>
  <c r="H25" i="6"/>
  <c r="D132" i="6"/>
  <c r="D189" i="6" s="1"/>
  <c r="X132" i="6"/>
  <c r="X189" i="6" s="1"/>
  <c r="H30" i="6"/>
  <c r="L30" i="6"/>
  <c r="L33" i="6"/>
  <c r="L38" i="6"/>
  <c r="L41" i="6"/>
  <c r="N150" i="6"/>
  <c r="N207" i="6" s="1"/>
  <c r="L46" i="6"/>
  <c r="L49" i="6"/>
  <c r="G102" i="6"/>
  <c r="G100" i="6"/>
  <c r="G152" i="6" s="1"/>
  <c r="G209" i="6" s="1"/>
  <c r="G85" i="6"/>
  <c r="G137" i="6" s="1"/>
  <c r="G194" i="6" s="1"/>
  <c r="G83" i="6"/>
  <c r="G81" i="6"/>
  <c r="G98" i="6"/>
  <c r="G96" i="6"/>
  <c r="G148" i="6" s="1"/>
  <c r="G205" i="6" s="1"/>
  <c r="G94" i="6"/>
  <c r="G92" i="6"/>
  <c r="G144" i="6" s="1"/>
  <c r="G201" i="6" s="1"/>
  <c r="G90" i="6"/>
  <c r="G88" i="6"/>
  <c r="G140" i="6" s="1"/>
  <c r="G197" i="6" s="1"/>
  <c r="G99" i="6"/>
  <c r="G84" i="6"/>
  <c r="G82" i="6"/>
  <c r="G101" i="6"/>
  <c r="G153" i="6" s="1"/>
  <c r="G210" i="6" s="1"/>
  <c r="G97" i="6"/>
  <c r="G95" i="6"/>
  <c r="G93" i="6"/>
  <c r="G145" i="6" s="1"/>
  <c r="G202" i="6" s="1"/>
  <c r="G91" i="6"/>
  <c r="G89" i="6"/>
  <c r="G87" i="6"/>
  <c r="G70" i="6"/>
  <c r="G77" i="6"/>
  <c r="G76" i="6"/>
  <c r="G67" i="6"/>
  <c r="G79" i="6"/>
  <c r="G78" i="6"/>
  <c r="G69" i="6"/>
  <c r="G80" i="6"/>
  <c r="G132" i="6" s="1"/>
  <c r="G189" i="6" s="1"/>
  <c r="G73" i="6"/>
  <c r="G71" i="6"/>
  <c r="G68" i="6"/>
  <c r="G75" i="6"/>
  <c r="G74" i="6"/>
  <c r="G64" i="6"/>
  <c r="G62" i="6"/>
  <c r="G60" i="6"/>
  <c r="G58" i="6"/>
  <c r="G56" i="6"/>
  <c r="K102" i="6"/>
  <c r="K154" i="6" s="1"/>
  <c r="K211" i="6" s="1"/>
  <c r="K100" i="6"/>
  <c r="K152" i="6" s="1"/>
  <c r="K209" i="6" s="1"/>
  <c r="K101" i="6"/>
  <c r="K153" i="6" s="1"/>
  <c r="K210" i="6" s="1"/>
  <c r="K85" i="6"/>
  <c r="K137" i="6" s="1"/>
  <c r="K194" i="6" s="1"/>
  <c r="K83" i="6"/>
  <c r="K135" i="6" s="1"/>
  <c r="K192" i="6" s="1"/>
  <c r="K81" i="6"/>
  <c r="K133" i="6" s="1"/>
  <c r="K190" i="6" s="1"/>
  <c r="K98" i="6"/>
  <c r="K150" i="6" s="1"/>
  <c r="K207" i="6" s="1"/>
  <c r="K96" i="6"/>
  <c r="K148" i="6" s="1"/>
  <c r="K205" i="6" s="1"/>
  <c r="K94" i="6"/>
  <c r="K146" i="6" s="1"/>
  <c r="K203" i="6" s="1"/>
  <c r="K92" i="6"/>
  <c r="K144" i="6" s="1"/>
  <c r="K201" i="6" s="1"/>
  <c r="K90" i="6"/>
  <c r="K142" i="6" s="1"/>
  <c r="K199" i="6" s="1"/>
  <c r="K88" i="6"/>
  <c r="K140" i="6" s="1"/>
  <c r="K197" i="6" s="1"/>
  <c r="K84" i="6"/>
  <c r="K136" i="6" s="1"/>
  <c r="K193" i="6" s="1"/>
  <c r="K82" i="6"/>
  <c r="K134" i="6" s="1"/>
  <c r="K191" i="6" s="1"/>
  <c r="K99" i="6"/>
  <c r="K151" i="6" s="1"/>
  <c r="K208" i="6" s="1"/>
  <c r="K97" i="6"/>
  <c r="K149" i="6" s="1"/>
  <c r="K206" i="6" s="1"/>
  <c r="K95" i="6"/>
  <c r="K147" i="6" s="1"/>
  <c r="K204" i="6" s="1"/>
  <c r="K93" i="6"/>
  <c r="K145" i="6" s="1"/>
  <c r="K202" i="6" s="1"/>
  <c r="K91" i="6"/>
  <c r="K143" i="6" s="1"/>
  <c r="K200" i="6" s="1"/>
  <c r="K89" i="6"/>
  <c r="K141" i="6" s="1"/>
  <c r="K198" i="6" s="1"/>
  <c r="K87" i="6"/>
  <c r="K70" i="6"/>
  <c r="K122" i="6" s="1"/>
  <c r="K179" i="6" s="1"/>
  <c r="K75" i="6"/>
  <c r="K127" i="6" s="1"/>
  <c r="K184" i="6" s="1"/>
  <c r="K74" i="6"/>
  <c r="K126" i="6" s="1"/>
  <c r="K183" i="6" s="1"/>
  <c r="K67" i="6"/>
  <c r="K77" i="6"/>
  <c r="K129" i="6" s="1"/>
  <c r="K186" i="6" s="1"/>
  <c r="K76" i="6"/>
  <c r="K128" i="6" s="1"/>
  <c r="K185" i="6" s="1"/>
  <c r="K79" i="6"/>
  <c r="K131" i="6" s="1"/>
  <c r="K188" i="6" s="1"/>
  <c r="K78" i="6"/>
  <c r="K130" i="6" s="1"/>
  <c r="K187" i="6" s="1"/>
  <c r="K69" i="6"/>
  <c r="K121" i="6" s="1"/>
  <c r="K68" i="6"/>
  <c r="K120" i="6" s="1"/>
  <c r="K177" i="6" s="1"/>
  <c r="K80" i="6"/>
  <c r="K132" i="6" s="1"/>
  <c r="K189" i="6" s="1"/>
  <c r="K73" i="6"/>
  <c r="K125" i="6" s="1"/>
  <c r="K182" i="6" s="1"/>
  <c r="K71" i="6"/>
  <c r="K123" i="6" s="1"/>
  <c r="K180" i="6" s="1"/>
  <c r="K64" i="6"/>
  <c r="K116" i="6" s="1"/>
  <c r="K173" i="6" s="1"/>
  <c r="K62" i="6"/>
  <c r="K114" i="6" s="1"/>
  <c r="K171" i="6" s="1"/>
  <c r="K60" i="6"/>
  <c r="K112" i="6" s="1"/>
  <c r="K169" i="6" s="1"/>
  <c r="K58" i="6"/>
  <c r="K110" i="6" s="1"/>
  <c r="K167" i="6" s="1"/>
  <c r="K56" i="6"/>
  <c r="K108" i="6" s="1"/>
  <c r="K165" i="6" s="1"/>
  <c r="O102" i="6"/>
  <c r="O154" i="6" s="1"/>
  <c r="O211" i="6" s="1"/>
  <c r="O100" i="6"/>
  <c r="O152" i="6" s="1"/>
  <c r="O209" i="6" s="1"/>
  <c r="O99" i="6"/>
  <c r="O151" i="6" s="1"/>
  <c r="O208" i="6" s="1"/>
  <c r="O85" i="6"/>
  <c r="O137" i="6" s="1"/>
  <c r="O194" i="6" s="1"/>
  <c r="O83" i="6"/>
  <c r="O135" i="6" s="1"/>
  <c r="O192" i="6" s="1"/>
  <c r="O81" i="6"/>
  <c r="O133" i="6" s="1"/>
  <c r="O190" i="6" s="1"/>
  <c r="O101" i="6"/>
  <c r="O153" i="6" s="1"/>
  <c r="O210" i="6" s="1"/>
  <c r="O98" i="6"/>
  <c r="O150" i="6" s="1"/>
  <c r="O207" i="6" s="1"/>
  <c r="O96" i="6"/>
  <c r="O148" i="6" s="1"/>
  <c r="O205" i="6" s="1"/>
  <c r="O94" i="6"/>
  <c r="O146" i="6" s="1"/>
  <c r="O203" i="6" s="1"/>
  <c r="O92" i="6"/>
  <c r="O144" i="6" s="1"/>
  <c r="O201" i="6" s="1"/>
  <c r="O90" i="6"/>
  <c r="O142" i="6" s="1"/>
  <c r="O199" i="6" s="1"/>
  <c r="O88" i="6"/>
  <c r="O140" i="6" s="1"/>
  <c r="O197" i="6" s="1"/>
  <c r="O84" i="6"/>
  <c r="O136" i="6" s="1"/>
  <c r="O193" i="6" s="1"/>
  <c r="O82" i="6"/>
  <c r="O134" i="6" s="1"/>
  <c r="O191" i="6" s="1"/>
  <c r="O97" i="6"/>
  <c r="O149" i="6" s="1"/>
  <c r="O206" i="6" s="1"/>
  <c r="O95" i="6"/>
  <c r="O147" i="6" s="1"/>
  <c r="O204" i="6" s="1"/>
  <c r="O93" i="6"/>
  <c r="O145" i="6" s="1"/>
  <c r="O202" i="6" s="1"/>
  <c r="O91" i="6"/>
  <c r="O143" i="6" s="1"/>
  <c r="O200" i="6" s="1"/>
  <c r="O89" i="6"/>
  <c r="O141" i="6" s="1"/>
  <c r="O198" i="6" s="1"/>
  <c r="O87" i="6"/>
  <c r="O70" i="6"/>
  <c r="O122" i="6" s="1"/>
  <c r="O179" i="6" s="1"/>
  <c r="O80" i="6"/>
  <c r="O132" i="6" s="1"/>
  <c r="O189" i="6" s="1"/>
  <c r="O73" i="6"/>
  <c r="O71" i="6"/>
  <c r="O123" i="6" s="1"/>
  <c r="O180" i="6" s="1"/>
  <c r="O67" i="6"/>
  <c r="O119" i="6" s="1"/>
  <c r="O176" i="6" s="1"/>
  <c r="O75" i="6"/>
  <c r="O127" i="6" s="1"/>
  <c r="O184" i="6" s="1"/>
  <c r="O74" i="6"/>
  <c r="O126" i="6" s="1"/>
  <c r="O183" i="6" s="1"/>
  <c r="O77" i="6"/>
  <c r="O129" i="6" s="1"/>
  <c r="O186" i="6" s="1"/>
  <c r="O76" i="6"/>
  <c r="O128" i="6" s="1"/>
  <c r="O185" i="6" s="1"/>
  <c r="O68" i="6"/>
  <c r="O120" i="6" s="1"/>
  <c r="O177" i="6" s="1"/>
  <c r="O79" i="6"/>
  <c r="O131" i="6" s="1"/>
  <c r="O188" i="6" s="1"/>
  <c r="O78" i="6"/>
  <c r="O130" i="6" s="1"/>
  <c r="O187" i="6" s="1"/>
  <c r="O69" i="6"/>
  <c r="O121" i="6" s="1"/>
  <c r="O64" i="6"/>
  <c r="O116" i="6" s="1"/>
  <c r="O173" i="6" s="1"/>
  <c r="O62" i="6"/>
  <c r="O114" i="6" s="1"/>
  <c r="O171" i="6" s="1"/>
  <c r="O60" i="6"/>
  <c r="O112" i="6" s="1"/>
  <c r="O169" i="6" s="1"/>
  <c r="O58" i="6"/>
  <c r="O110" i="6" s="1"/>
  <c r="O167" i="6" s="1"/>
  <c r="O56" i="6"/>
  <c r="S102" i="6"/>
  <c r="S154" i="6" s="1"/>
  <c r="S211" i="6" s="1"/>
  <c r="S100" i="6"/>
  <c r="S152" i="6" s="1"/>
  <c r="S209" i="6" s="1"/>
  <c r="S85" i="6"/>
  <c r="S137" i="6" s="1"/>
  <c r="S194" i="6" s="1"/>
  <c r="S83" i="6"/>
  <c r="S135" i="6" s="1"/>
  <c r="S192" i="6" s="1"/>
  <c r="S81" i="6"/>
  <c r="S133" i="6" s="1"/>
  <c r="S190" i="6" s="1"/>
  <c r="S99" i="6"/>
  <c r="S151" i="6" s="1"/>
  <c r="S208" i="6" s="1"/>
  <c r="S98" i="6"/>
  <c r="S150" i="6" s="1"/>
  <c r="S207" i="6" s="1"/>
  <c r="S96" i="6"/>
  <c r="S148" i="6" s="1"/>
  <c r="S205" i="6" s="1"/>
  <c r="S94" i="6"/>
  <c r="S146" i="6" s="1"/>
  <c r="S203" i="6" s="1"/>
  <c r="S92" i="6"/>
  <c r="S144" i="6" s="1"/>
  <c r="S201" i="6" s="1"/>
  <c r="S90" i="6"/>
  <c r="S142" i="6" s="1"/>
  <c r="S199" i="6" s="1"/>
  <c r="S88" i="6"/>
  <c r="S140" i="6" s="1"/>
  <c r="S197" i="6" s="1"/>
  <c r="S101" i="6"/>
  <c r="S153" i="6" s="1"/>
  <c r="S210" i="6" s="1"/>
  <c r="S84" i="6"/>
  <c r="S136" i="6" s="1"/>
  <c r="S193" i="6" s="1"/>
  <c r="S82" i="6"/>
  <c r="S134" i="6" s="1"/>
  <c r="S191" i="6" s="1"/>
  <c r="S97" i="6"/>
  <c r="S149" i="6" s="1"/>
  <c r="S206" i="6" s="1"/>
  <c r="S95" i="6"/>
  <c r="S147" i="6" s="1"/>
  <c r="S204" i="6" s="1"/>
  <c r="S93" i="6"/>
  <c r="S145" i="6" s="1"/>
  <c r="S202" i="6" s="1"/>
  <c r="S91" i="6"/>
  <c r="S143" i="6" s="1"/>
  <c r="S200" i="6" s="1"/>
  <c r="S89" i="6"/>
  <c r="S141" i="6" s="1"/>
  <c r="S198" i="6" s="1"/>
  <c r="S87" i="6"/>
  <c r="S70" i="6"/>
  <c r="S122" i="6" s="1"/>
  <c r="S179" i="6" s="1"/>
  <c r="S79" i="6"/>
  <c r="S131" i="6" s="1"/>
  <c r="S188" i="6" s="1"/>
  <c r="S78" i="6"/>
  <c r="S130" i="6" s="1"/>
  <c r="S187" i="6" s="1"/>
  <c r="S69" i="6"/>
  <c r="S121" i="6" s="1"/>
  <c r="S178" i="6" s="1"/>
  <c r="S67" i="6"/>
  <c r="S80" i="6"/>
  <c r="S132" i="6" s="1"/>
  <c r="S189" i="6" s="1"/>
  <c r="S73" i="6"/>
  <c r="S125" i="6" s="1"/>
  <c r="S182" i="6" s="1"/>
  <c r="S71" i="6"/>
  <c r="S123" i="6" s="1"/>
  <c r="S180" i="6" s="1"/>
  <c r="S75" i="6"/>
  <c r="S127" i="6" s="1"/>
  <c r="S184" i="6" s="1"/>
  <c r="S74" i="6"/>
  <c r="S126" i="6" s="1"/>
  <c r="S183" i="6" s="1"/>
  <c r="S68" i="6"/>
  <c r="S120" i="6" s="1"/>
  <c r="S177" i="6" s="1"/>
  <c r="S77" i="6"/>
  <c r="S129" i="6" s="1"/>
  <c r="S186" i="6" s="1"/>
  <c r="S76" i="6"/>
  <c r="S128" i="6" s="1"/>
  <c r="S185" i="6" s="1"/>
  <c r="S64" i="6"/>
  <c r="S116" i="6" s="1"/>
  <c r="S173" i="6" s="1"/>
  <c r="S62" i="6"/>
  <c r="S114" i="6" s="1"/>
  <c r="S171" i="6" s="1"/>
  <c r="S60" i="6"/>
  <c r="S112" i="6" s="1"/>
  <c r="S169" i="6" s="1"/>
  <c r="S58" i="6"/>
  <c r="S110" i="6" s="1"/>
  <c r="S167" i="6" s="1"/>
  <c r="S56" i="6"/>
  <c r="S108" i="6" s="1"/>
  <c r="S165" i="6" s="1"/>
  <c r="W102" i="6"/>
  <c r="W154" i="6" s="1"/>
  <c r="W211" i="6" s="1"/>
  <c r="W100" i="6"/>
  <c r="W152" i="6" s="1"/>
  <c r="W209" i="6" s="1"/>
  <c r="W98" i="6"/>
  <c r="W150" i="6" s="1"/>
  <c r="W207" i="6" s="1"/>
  <c r="W85" i="6"/>
  <c r="W137" i="6" s="1"/>
  <c r="W194" i="6" s="1"/>
  <c r="W83" i="6"/>
  <c r="W135" i="6" s="1"/>
  <c r="W192" i="6" s="1"/>
  <c r="W81" i="6"/>
  <c r="W133" i="6" s="1"/>
  <c r="W190" i="6" s="1"/>
  <c r="W96" i="6"/>
  <c r="W148" i="6" s="1"/>
  <c r="W205" i="6" s="1"/>
  <c r="W94" i="6"/>
  <c r="W146" i="6" s="1"/>
  <c r="W203" i="6" s="1"/>
  <c r="W92" i="6"/>
  <c r="W144" i="6" s="1"/>
  <c r="W201" i="6" s="1"/>
  <c r="W90" i="6"/>
  <c r="W142" i="6" s="1"/>
  <c r="W199" i="6" s="1"/>
  <c r="W88" i="6"/>
  <c r="W140" i="6" s="1"/>
  <c r="W197" i="6" s="1"/>
  <c r="W99" i="6"/>
  <c r="W151" i="6" s="1"/>
  <c r="W208" i="6" s="1"/>
  <c r="W84" i="6"/>
  <c r="W136" i="6" s="1"/>
  <c r="W193" i="6" s="1"/>
  <c r="W82" i="6"/>
  <c r="W134" i="6" s="1"/>
  <c r="W191" i="6" s="1"/>
  <c r="W101" i="6"/>
  <c r="W153" i="6" s="1"/>
  <c r="W210" i="6" s="1"/>
  <c r="W97" i="6"/>
  <c r="W149" i="6" s="1"/>
  <c r="W206" i="6" s="1"/>
  <c r="W95" i="6"/>
  <c r="W147" i="6" s="1"/>
  <c r="W204" i="6" s="1"/>
  <c r="W93" i="6"/>
  <c r="W145" i="6" s="1"/>
  <c r="W202" i="6" s="1"/>
  <c r="W91" i="6"/>
  <c r="W143" i="6" s="1"/>
  <c r="W200" i="6" s="1"/>
  <c r="W89" i="6"/>
  <c r="W141" i="6" s="1"/>
  <c r="W198" i="6" s="1"/>
  <c r="W87" i="6"/>
  <c r="W139" i="6" s="1"/>
  <c r="W196" i="6" s="1"/>
  <c r="W70" i="6"/>
  <c r="W122" i="6" s="1"/>
  <c r="W179" i="6" s="1"/>
  <c r="W77" i="6"/>
  <c r="W129" i="6" s="1"/>
  <c r="W186" i="6" s="1"/>
  <c r="W76" i="6"/>
  <c r="W128" i="6" s="1"/>
  <c r="W185" i="6" s="1"/>
  <c r="W67" i="6"/>
  <c r="W119" i="6" s="1"/>
  <c r="W176" i="6" s="1"/>
  <c r="W79" i="6"/>
  <c r="W131" i="6" s="1"/>
  <c r="W188" i="6" s="1"/>
  <c r="W78" i="6"/>
  <c r="W130" i="6" s="1"/>
  <c r="W187" i="6" s="1"/>
  <c r="W69" i="6"/>
  <c r="W121" i="6" s="1"/>
  <c r="W178" i="6" s="1"/>
  <c r="W80" i="6"/>
  <c r="W132" i="6" s="1"/>
  <c r="W189" i="6" s="1"/>
  <c r="W73" i="6"/>
  <c r="W71" i="6"/>
  <c r="W123" i="6" s="1"/>
  <c r="W180" i="6" s="1"/>
  <c r="W68" i="6"/>
  <c r="W120" i="6" s="1"/>
  <c r="W177" i="6" s="1"/>
  <c r="W75" i="6"/>
  <c r="W127" i="6" s="1"/>
  <c r="W184" i="6" s="1"/>
  <c r="W74" i="6"/>
  <c r="W126" i="6" s="1"/>
  <c r="W183" i="6" s="1"/>
  <c r="W64" i="6"/>
  <c r="W116" i="6" s="1"/>
  <c r="W173" i="6" s="1"/>
  <c r="W62" i="6"/>
  <c r="W114" i="6" s="1"/>
  <c r="W171" i="6" s="1"/>
  <c r="W60" i="6"/>
  <c r="W112" i="6" s="1"/>
  <c r="W169" i="6" s="1"/>
  <c r="W58" i="6"/>
  <c r="W110" i="6" s="1"/>
  <c r="W167" i="6" s="1"/>
  <c r="W56" i="6"/>
  <c r="AA102" i="6"/>
  <c r="AA154" i="6" s="1"/>
  <c r="AA211" i="6" s="1"/>
  <c r="AA100" i="6"/>
  <c r="AA152" i="6" s="1"/>
  <c r="AA209" i="6" s="1"/>
  <c r="AA98" i="6"/>
  <c r="AA150" i="6" s="1"/>
  <c r="AA207" i="6" s="1"/>
  <c r="AA101" i="6"/>
  <c r="AA153" i="6" s="1"/>
  <c r="AA210" i="6" s="1"/>
  <c r="AA85" i="6"/>
  <c r="AA137" i="6" s="1"/>
  <c r="AA194" i="6" s="1"/>
  <c r="AA83" i="6"/>
  <c r="AA135" i="6" s="1"/>
  <c r="AA192" i="6" s="1"/>
  <c r="AA81" i="6"/>
  <c r="AA133" i="6" s="1"/>
  <c r="AA190" i="6" s="1"/>
  <c r="AA96" i="6"/>
  <c r="AA148" i="6" s="1"/>
  <c r="AA205" i="6" s="1"/>
  <c r="AA94" i="6"/>
  <c r="AA146" i="6" s="1"/>
  <c r="AA203" i="6" s="1"/>
  <c r="AA92" i="6"/>
  <c r="AA144" i="6" s="1"/>
  <c r="AA201" i="6" s="1"/>
  <c r="AA90" i="6"/>
  <c r="AA142" i="6" s="1"/>
  <c r="AA199" i="6" s="1"/>
  <c r="AA88" i="6"/>
  <c r="AA140" i="6" s="1"/>
  <c r="AA197" i="6" s="1"/>
  <c r="AA84" i="6"/>
  <c r="AA136" i="6" s="1"/>
  <c r="AA193" i="6" s="1"/>
  <c r="AA82" i="6"/>
  <c r="AA134" i="6" s="1"/>
  <c r="AA191" i="6" s="1"/>
  <c r="AA99" i="6"/>
  <c r="AA151" i="6" s="1"/>
  <c r="AA208" i="6" s="1"/>
  <c r="AA97" i="6"/>
  <c r="AA149" i="6" s="1"/>
  <c r="AA206" i="6" s="1"/>
  <c r="AA95" i="6"/>
  <c r="AA147" i="6" s="1"/>
  <c r="AA204" i="6" s="1"/>
  <c r="AA93" i="6"/>
  <c r="AA145" i="6" s="1"/>
  <c r="AA202" i="6" s="1"/>
  <c r="AA91" i="6"/>
  <c r="AA143" i="6" s="1"/>
  <c r="AA200" i="6" s="1"/>
  <c r="AA89" i="6"/>
  <c r="AA141" i="6" s="1"/>
  <c r="AA198" i="6" s="1"/>
  <c r="AA87" i="6"/>
  <c r="AA70" i="6"/>
  <c r="AA122" i="6" s="1"/>
  <c r="AA179" i="6" s="1"/>
  <c r="AA75" i="6"/>
  <c r="AA127" i="6" s="1"/>
  <c r="AA184" i="6" s="1"/>
  <c r="AA74" i="6"/>
  <c r="AA126" i="6" s="1"/>
  <c r="AA183" i="6" s="1"/>
  <c r="AA67" i="6"/>
  <c r="AA77" i="6"/>
  <c r="AA129" i="6" s="1"/>
  <c r="AA186" i="6" s="1"/>
  <c r="AA76" i="6"/>
  <c r="AA128" i="6" s="1"/>
  <c r="AA185" i="6" s="1"/>
  <c r="AA79" i="6"/>
  <c r="AA131" i="6" s="1"/>
  <c r="AA188" i="6" s="1"/>
  <c r="AA78" i="6"/>
  <c r="AA130" i="6" s="1"/>
  <c r="AA187" i="6" s="1"/>
  <c r="AA69" i="6"/>
  <c r="AA121" i="6" s="1"/>
  <c r="AA178" i="6" s="1"/>
  <c r="AA68" i="6"/>
  <c r="AA120" i="6" s="1"/>
  <c r="AA177" i="6" s="1"/>
  <c r="AA80" i="6"/>
  <c r="AA132" i="6" s="1"/>
  <c r="AA189" i="6" s="1"/>
  <c r="AA73" i="6"/>
  <c r="AA125" i="6" s="1"/>
  <c r="AA182" i="6" s="1"/>
  <c r="AA71" i="6"/>
  <c r="AA123" i="6" s="1"/>
  <c r="AA180" i="6" s="1"/>
  <c r="AA64" i="6"/>
  <c r="AA116" i="6" s="1"/>
  <c r="AA173" i="6" s="1"/>
  <c r="AA62" i="6"/>
  <c r="AA114" i="6" s="1"/>
  <c r="AA171" i="6" s="1"/>
  <c r="AA60" i="6"/>
  <c r="AA112" i="6" s="1"/>
  <c r="AA169" i="6" s="1"/>
  <c r="AA58" i="6"/>
  <c r="AA110" i="6" s="1"/>
  <c r="AA167" i="6" s="1"/>
  <c r="AA56" i="6"/>
  <c r="K57" i="6"/>
  <c r="K109" i="6" s="1"/>
  <c r="K166" i="6" s="1"/>
  <c r="S57" i="6"/>
  <c r="S109" i="6" s="1"/>
  <c r="S166" i="6" s="1"/>
  <c r="AA57" i="6"/>
  <c r="AA109" i="6" s="1"/>
  <c r="AA166" i="6" s="1"/>
  <c r="G59" i="6"/>
  <c r="O59" i="6"/>
  <c r="O111" i="6" s="1"/>
  <c r="O168" i="6" s="1"/>
  <c r="W59" i="6"/>
  <c r="W111" i="6" s="1"/>
  <c r="W168" i="6" s="1"/>
  <c r="K61" i="6"/>
  <c r="K113" i="6" s="1"/>
  <c r="K170" i="6" s="1"/>
  <c r="S61" i="6"/>
  <c r="S113" i="6" s="1"/>
  <c r="S170" i="6" s="1"/>
  <c r="AA61" i="6"/>
  <c r="AA113" i="6" s="1"/>
  <c r="AA170" i="6" s="1"/>
  <c r="G63" i="6"/>
  <c r="O63" i="6"/>
  <c r="O115" i="6" s="1"/>
  <c r="O172" i="6" s="1"/>
  <c r="W63" i="6"/>
  <c r="W115" i="6" s="1"/>
  <c r="W172" i="6" s="1"/>
  <c r="K65" i="6"/>
  <c r="K117" i="6" s="1"/>
  <c r="K174" i="6" s="1"/>
  <c r="S65" i="6"/>
  <c r="S117" i="6" s="1"/>
  <c r="S174" i="6" s="1"/>
  <c r="AA65" i="6"/>
  <c r="AA117" i="6" s="1"/>
  <c r="AA174" i="6" s="1"/>
  <c r="F67" i="6"/>
  <c r="N67" i="6"/>
  <c r="V67" i="6"/>
  <c r="F57" i="6"/>
  <c r="F109" i="6" s="1"/>
  <c r="F166" i="6" s="1"/>
  <c r="N57" i="6"/>
  <c r="N109" i="6" s="1"/>
  <c r="N166" i="6" s="1"/>
  <c r="V57" i="6"/>
  <c r="J59" i="6"/>
  <c r="J111" i="6" s="1"/>
  <c r="J168" i="6" s="1"/>
  <c r="R59" i="6"/>
  <c r="Z59" i="6"/>
  <c r="Z111" i="6" s="1"/>
  <c r="Z168" i="6" s="1"/>
  <c r="F61" i="6"/>
  <c r="F113" i="6" s="1"/>
  <c r="F170" i="6" s="1"/>
  <c r="N61" i="6"/>
  <c r="N113" i="6" s="1"/>
  <c r="N170" i="6" s="1"/>
  <c r="V61" i="6"/>
  <c r="J63" i="6"/>
  <c r="J115" i="6" s="1"/>
  <c r="J172" i="6" s="1"/>
  <c r="R63" i="6"/>
  <c r="Q63" i="6" s="1"/>
  <c r="Z63" i="6"/>
  <c r="Z115" i="6" s="1"/>
  <c r="Z172" i="6" s="1"/>
  <c r="F65" i="6"/>
  <c r="F117" i="6" s="1"/>
  <c r="F174" i="6" s="1"/>
  <c r="N65" i="6"/>
  <c r="N117" i="6" s="1"/>
  <c r="N174" i="6" s="1"/>
  <c r="V65" i="6"/>
  <c r="V117" i="6" s="1"/>
  <c r="V174" i="6" s="1"/>
  <c r="J131" i="6"/>
  <c r="J188" i="6" s="1"/>
  <c r="I101" i="6"/>
  <c r="I99" i="6"/>
  <c r="I84" i="6"/>
  <c r="I82" i="6"/>
  <c r="I100" i="6"/>
  <c r="I97" i="6"/>
  <c r="I95" i="6"/>
  <c r="I93" i="6"/>
  <c r="I91" i="6"/>
  <c r="I143" i="6" s="1"/>
  <c r="I200" i="6" s="1"/>
  <c r="I89" i="6"/>
  <c r="I87" i="6"/>
  <c r="I139" i="6" s="1"/>
  <c r="I196" i="6" s="1"/>
  <c r="I102" i="6"/>
  <c r="I85" i="6"/>
  <c r="I83" i="6"/>
  <c r="I98" i="6"/>
  <c r="I96" i="6"/>
  <c r="I94" i="6"/>
  <c r="I92" i="6"/>
  <c r="I90" i="6"/>
  <c r="I88" i="6"/>
  <c r="I71" i="6"/>
  <c r="I69" i="6"/>
  <c r="M101" i="6"/>
  <c r="M99" i="6"/>
  <c r="M151" i="6" s="1"/>
  <c r="M208" i="6" s="1"/>
  <c r="M84" i="6"/>
  <c r="M82" i="6"/>
  <c r="M97" i="6"/>
  <c r="M95" i="6"/>
  <c r="M147" i="6" s="1"/>
  <c r="M204" i="6" s="1"/>
  <c r="M93" i="6"/>
  <c r="M145" i="6" s="1"/>
  <c r="M202" i="6" s="1"/>
  <c r="M91" i="6"/>
  <c r="M143" i="6" s="1"/>
  <c r="M200" i="6" s="1"/>
  <c r="M89" i="6"/>
  <c r="M87" i="6"/>
  <c r="M139" i="6" s="1"/>
  <c r="M196" i="6" s="1"/>
  <c r="M100" i="6"/>
  <c r="M152" i="6" s="1"/>
  <c r="M209" i="6" s="1"/>
  <c r="M85" i="6"/>
  <c r="M83" i="6"/>
  <c r="M81" i="6"/>
  <c r="M133" i="6" s="1"/>
  <c r="M190" i="6" s="1"/>
  <c r="M102" i="6"/>
  <c r="M154" i="6" s="1"/>
  <c r="M211" i="6" s="1"/>
  <c r="M98" i="6"/>
  <c r="M96" i="6"/>
  <c r="M94" i="6"/>
  <c r="M92" i="6"/>
  <c r="M144" i="6" s="1"/>
  <c r="M201" i="6" s="1"/>
  <c r="M90" i="6"/>
  <c r="M142" i="6" s="1"/>
  <c r="M199" i="6" s="1"/>
  <c r="M88" i="6"/>
  <c r="M71" i="6"/>
  <c r="M123" i="6" s="1"/>
  <c r="M180" i="6" s="1"/>
  <c r="M69" i="6"/>
  <c r="Y101" i="6"/>
  <c r="Y153" i="6" s="1"/>
  <c r="Y210" i="6" s="1"/>
  <c r="Y99" i="6"/>
  <c r="Y151" i="6" s="1"/>
  <c r="Y208" i="6" s="1"/>
  <c r="Y98" i="6"/>
  <c r="Y150" i="6" s="1"/>
  <c r="Y207" i="6" s="1"/>
  <c r="Y84" i="6"/>
  <c r="Y136" i="6" s="1"/>
  <c r="Y193" i="6" s="1"/>
  <c r="Y82" i="6"/>
  <c r="Y134" i="6" s="1"/>
  <c r="Y191" i="6" s="1"/>
  <c r="Y100" i="6"/>
  <c r="Y152" i="6" s="1"/>
  <c r="Y209" i="6" s="1"/>
  <c r="Y97" i="6"/>
  <c r="Y149" i="6" s="1"/>
  <c r="Y206" i="6" s="1"/>
  <c r="Y95" i="6"/>
  <c r="Y147" i="6" s="1"/>
  <c r="Y204" i="6" s="1"/>
  <c r="Y93" i="6"/>
  <c r="Y145" i="6" s="1"/>
  <c r="Y202" i="6" s="1"/>
  <c r="Y91" i="6"/>
  <c r="Y143" i="6" s="1"/>
  <c r="Y200" i="6" s="1"/>
  <c r="Y89" i="6"/>
  <c r="Y141" i="6" s="1"/>
  <c r="Y198" i="6" s="1"/>
  <c r="Y87" i="6"/>
  <c r="Y139" i="6" s="1"/>
  <c r="Y196" i="6" s="1"/>
  <c r="Y102" i="6"/>
  <c r="Y154" i="6" s="1"/>
  <c r="Y211" i="6" s="1"/>
  <c r="Y85" i="6"/>
  <c r="Y137" i="6" s="1"/>
  <c r="Y194" i="6" s="1"/>
  <c r="Y83" i="6"/>
  <c r="Y135" i="6" s="1"/>
  <c r="Y192" i="6" s="1"/>
  <c r="Y81" i="6"/>
  <c r="Y133" i="6" s="1"/>
  <c r="Y190" i="6" s="1"/>
  <c r="Y96" i="6"/>
  <c r="Y148" i="6" s="1"/>
  <c r="Y205" i="6" s="1"/>
  <c r="Y94" i="6"/>
  <c r="Y146" i="6" s="1"/>
  <c r="Y203" i="6" s="1"/>
  <c r="Y92" i="6"/>
  <c r="Y144" i="6" s="1"/>
  <c r="Y201" i="6" s="1"/>
  <c r="Y90" i="6"/>
  <c r="Y142" i="6" s="1"/>
  <c r="Y199" i="6" s="1"/>
  <c r="Y88" i="6"/>
  <c r="Y140" i="6" s="1"/>
  <c r="Y197" i="6" s="1"/>
  <c r="Y71" i="6"/>
  <c r="Y123" i="6" s="1"/>
  <c r="Y180" i="6" s="1"/>
  <c r="Y69" i="6"/>
  <c r="Y121" i="6" s="1"/>
  <c r="AC101" i="6"/>
  <c r="AC153" i="6" s="1"/>
  <c r="AC210" i="6" s="1"/>
  <c r="AC99" i="6"/>
  <c r="AC151" i="6" s="1"/>
  <c r="AC208" i="6" s="1"/>
  <c r="AC84" i="6"/>
  <c r="AC136" i="6" s="1"/>
  <c r="AC193" i="6" s="1"/>
  <c r="AC82" i="6"/>
  <c r="AC134" i="6" s="1"/>
  <c r="AC191" i="6" s="1"/>
  <c r="AC80" i="6"/>
  <c r="AC132" i="6" s="1"/>
  <c r="AC189" i="6" s="1"/>
  <c r="AC98" i="6"/>
  <c r="AC150" i="6" s="1"/>
  <c r="AC207" i="6" s="1"/>
  <c r="AC97" i="6"/>
  <c r="AC149" i="6" s="1"/>
  <c r="AC206" i="6" s="1"/>
  <c r="AC95" i="6"/>
  <c r="AC147" i="6" s="1"/>
  <c r="AC204" i="6" s="1"/>
  <c r="AC93" i="6"/>
  <c r="AC145" i="6" s="1"/>
  <c r="AC202" i="6" s="1"/>
  <c r="AC91" i="6"/>
  <c r="AC143" i="6" s="1"/>
  <c r="AC200" i="6" s="1"/>
  <c r="AC89" i="6"/>
  <c r="AC141" i="6" s="1"/>
  <c r="AC198" i="6" s="1"/>
  <c r="AC87" i="6"/>
  <c r="AC139" i="6" s="1"/>
  <c r="AC196" i="6" s="1"/>
  <c r="AC100" i="6"/>
  <c r="AC152" i="6" s="1"/>
  <c r="AC209" i="6" s="1"/>
  <c r="AC85" i="6"/>
  <c r="AC137" i="6" s="1"/>
  <c r="AC194" i="6" s="1"/>
  <c r="AC83" i="6"/>
  <c r="AC135" i="6" s="1"/>
  <c r="AC192" i="6" s="1"/>
  <c r="AC81" i="6"/>
  <c r="AC133" i="6" s="1"/>
  <c r="AC190" i="6" s="1"/>
  <c r="AC102" i="6"/>
  <c r="AC154" i="6" s="1"/>
  <c r="AC211" i="6" s="1"/>
  <c r="AC96" i="6"/>
  <c r="AC148" i="6" s="1"/>
  <c r="AC205" i="6" s="1"/>
  <c r="AC94" i="6"/>
  <c r="AC146" i="6" s="1"/>
  <c r="AC203" i="6" s="1"/>
  <c r="AC92" i="6"/>
  <c r="AC144" i="6" s="1"/>
  <c r="AC201" i="6" s="1"/>
  <c r="AC90" i="6"/>
  <c r="AC142" i="6" s="1"/>
  <c r="AC199" i="6" s="1"/>
  <c r="AC88" i="6"/>
  <c r="AC140" i="6" s="1"/>
  <c r="AC197" i="6" s="1"/>
  <c r="AC71" i="6"/>
  <c r="AC123" i="6" s="1"/>
  <c r="AC180" i="6" s="1"/>
  <c r="AC69" i="6"/>
  <c r="AC121" i="6" s="1"/>
  <c r="AC178" i="6" s="1"/>
  <c r="I57" i="6"/>
  <c r="M57" i="6"/>
  <c r="Y57" i="6"/>
  <c r="Y109" i="6" s="1"/>
  <c r="Y166" i="6" s="1"/>
  <c r="AC57" i="6"/>
  <c r="I59" i="6"/>
  <c r="M59" i="6"/>
  <c r="Y59" i="6"/>
  <c r="Y111" i="6" s="1"/>
  <c r="Y168" i="6" s="1"/>
  <c r="AC59" i="6"/>
  <c r="AC111" i="6" s="1"/>
  <c r="AC168" i="6" s="1"/>
  <c r="I61" i="6"/>
  <c r="M61" i="6"/>
  <c r="Y61" i="6"/>
  <c r="Y113" i="6" s="1"/>
  <c r="Y170" i="6" s="1"/>
  <c r="AC61" i="6"/>
  <c r="AC113" i="6" s="1"/>
  <c r="AC170" i="6" s="1"/>
  <c r="I63" i="6"/>
  <c r="M63" i="6"/>
  <c r="Y63" i="6"/>
  <c r="Y115" i="6" s="1"/>
  <c r="Y172" i="6" s="1"/>
  <c r="AC63" i="6"/>
  <c r="AC115" i="6" s="1"/>
  <c r="AC172" i="6" s="1"/>
  <c r="I65" i="6"/>
  <c r="M65" i="6"/>
  <c r="Y65" i="6"/>
  <c r="Y117" i="6" s="1"/>
  <c r="Y174" i="6" s="1"/>
  <c r="AC65" i="6"/>
  <c r="AC117" i="6" s="1"/>
  <c r="AC174" i="6" s="1"/>
  <c r="P67" i="6"/>
  <c r="P119" i="6" s="1"/>
  <c r="P176" i="6" s="1"/>
  <c r="T67" i="6"/>
  <c r="X67" i="6"/>
  <c r="AB67" i="6"/>
  <c r="AB119" i="6" s="1"/>
  <c r="AB176" i="6" s="1"/>
  <c r="T69" i="6"/>
  <c r="T121" i="6" s="1"/>
  <c r="T178" i="6" s="1"/>
  <c r="P70" i="6"/>
  <c r="P122" i="6" s="1"/>
  <c r="P179" i="6" s="1"/>
  <c r="P71" i="6"/>
  <c r="P123" i="6" s="1"/>
  <c r="P180" i="6" s="1"/>
  <c r="AB74" i="6"/>
  <c r="AB126" i="6" s="1"/>
  <c r="AB183" i="6" s="1"/>
  <c r="M75" i="6"/>
  <c r="AC75" i="6"/>
  <c r="AC127" i="6" s="1"/>
  <c r="AC184" i="6" s="1"/>
  <c r="M76" i="6"/>
  <c r="X76" i="6"/>
  <c r="X128" i="6" s="1"/>
  <c r="X185" i="6" s="1"/>
  <c r="AC76" i="6"/>
  <c r="AC128" i="6" s="1"/>
  <c r="AC185" i="6" s="1"/>
  <c r="I77" i="6"/>
  <c r="Y77" i="6"/>
  <c r="Y129" i="6" s="1"/>
  <c r="Y186" i="6" s="1"/>
  <c r="I78" i="6"/>
  <c r="T78" i="6"/>
  <c r="T130" i="6" s="1"/>
  <c r="T187" i="6" s="1"/>
  <c r="Y78" i="6"/>
  <c r="Y130" i="6" s="1"/>
  <c r="Y187" i="6" s="1"/>
  <c r="P80" i="6"/>
  <c r="P132" i="6" s="1"/>
  <c r="P189" i="6" s="1"/>
  <c r="I81" i="6"/>
  <c r="AB82" i="6"/>
  <c r="AB134" i="6" s="1"/>
  <c r="AB191" i="6" s="1"/>
  <c r="P69" i="6"/>
  <c r="P121" i="6" s="1"/>
  <c r="AB70" i="6"/>
  <c r="AB122" i="6" s="1"/>
  <c r="AB179" i="6" s="1"/>
  <c r="AB71" i="6"/>
  <c r="AB123" i="6" s="1"/>
  <c r="AB180" i="6" s="1"/>
  <c r="M73" i="6"/>
  <c r="AC73" i="6"/>
  <c r="AC125" i="6" s="1"/>
  <c r="AC182" i="6" s="1"/>
  <c r="M74" i="6"/>
  <c r="X74" i="6"/>
  <c r="X126" i="6" s="1"/>
  <c r="X183" i="6" s="1"/>
  <c r="AC74" i="6"/>
  <c r="AC126" i="6" s="1"/>
  <c r="AC183" i="6" s="1"/>
  <c r="I75" i="6"/>
  <c r="Y75" i="6"/>
  <c r="Y127" i="6" s="1"/>
  <c r="Y184" i="6" s="1"/>
  <c r="I76" i="6"/>
  <c r="T76" i="6"/>
  <c r="T128" i="6" s="1"/>
  <c r="T185" i="6" s="1"/>
  <c r="Y76" i="6"/>
  <c r="Y128" i="6" s="1"/>
  <c r="Y185" i="6" s="1"/>
  <c r="P78" i="6"/>
  <c r="P130" i="6" s="1"/>
  <c r="P187" i="6" s="1"/>
  <c r="AB80" i="6"/>
  <c r="AB132" i="6" s="1"/>
  <c r="AB189" i="6" s="1"/>
  <c r="P82" i="6"/>
  <c r="P134" i="6" s="1"/>
  <c r="P191" i="6" s="1"/>
  <c r="AB69" i="6"/>
  <c r="AB121" i="6" s="1"/>
  <c r="M70" i="6"/>
  <c r="X70" i="6"/>
  <c r="X122" i="6" s="1"/>
  <c r="X179" i="6" s="1"/>
  <c r="AC70" i="6"/>
  <c r="AC122" i="6" s="1"/>
  <c r="AC179" i="6" s="1"/>
  <c r="X71" i="6"/>
  <c r="X123" i="6" s="1"/>
  <c r="X180" i="6" s="1"/>
  <c r="I73" i="6"/>
  <c r="Y73" i="6"/>
  <c r="Y125" i="6" s="1"/>
  <c r="Y182" i="6" s="1"/>
  <c r="I74" i="6"/>
  <c r="T74" i="6"/>
  <c r="T126" i="6" s="1"/>
  <c r="T183" i="6" s="1"/>
  <c r="Y74" i="6"/>
  <c r="Y126" i="6" s="1"/>
  <c r="Y183" i="6" s="1"/>
  <c r="M79" i="6"/>
  <c r="M131" i="6" s="1"/>
  <c r="M188" i="6" s="1"/>
  <c r="AC79" i="6"/>
  <c r="AC131" i="6" s="1"/>
  <c r="AC188" i="6" s="1"/>
  <c r="M80" i="6"/>
  <c r="P101" i="6"/>
  <c r="P153" i="6" s="1"/>
  <c r="P210" i="6" s="1"/>
  <c r="P100" i="6"/>
  <c r="P152" i="6" s="1"/>
  <c r="P209" i="6" s="1"/>
  <c r="P98" i="6"/>
  <c r="P150" i="6" s="1"/>
  <c r="P207" i="6" s="1"/>
  <c r="P96" i="6"/>
  <c r="P148" i="6" s="1"/>
  <c r="P205" i="6" s="1"/>
  <c r="P94" i="6"/>
  <c r="P146" i="6" s="1"/>
  <c r="P203" i="6" s="1"/>
  <c r="P92" i="6"/>
  <c r="P144" i="6" s="1"/>
  <c r="P201" i="6" s="1"/>
  <c r="P90" i="6"/>
  <c r="P142" i="6" s="1"/>
  <c r="P199" i="6" s="1"/>
  <c r="P88" i="6"/>
  <c r="P140" i="6" s="1"/>
  <c r="P197" i="6" s="1"/>
  <c r="P102" i="6"/>
  <c r="P154" i="6" s="1"/>
  <c r="P211" i="6" s="1"/>
  <c r="P84" i="6"/>
  <c r="P136" i="6" s="1"/>
  <c r="P193" i="6" s="1"/>
  <c r="P97" i="6"/>
  <c r="P149" i="6" s="1"/>
  <c r="P206" i="6" s="1"/>
  <c r="P95" i="6"/>
  <c r="P147" i="6" s="1"/>
  <c r="P204" i="6" s="1"/>
  <c r="P93" i="6"/>
  <c r="P145" i="6" s="1"/>
  <c r="P202" i="6" s="1"/>
  <c r="P91" i="6"/>
  <c r="P143" i="6" s="1"/>
  <c r="P200" i="6" s="1"/>
  <c r="P89" i="6"/>
  <c r="P141" i="6" s="1"/>
  <c r="P198" i="6" s="1"/>
  <c r="P87" i="6"/>
  <c r="P99" i="6"/>
  <c r="P151" i="6" s="1"/>
  <c r="P208" i="6" s="1"/>
  <c r="P85" i="6"/>
  <c r="P137" i="6" s="1"/>
  <c r="P194" i="6" s="1"/>
  <c r="P83" i="6"/>
  <c r="P135" i="6" s="1"/>
  <c r="P192" i="6" s="1"/>
  <c r="P81" i="6"/>
  <c r="P133" i="6" s="1"/>
  <c r="P190" i="6" s="1"/>
  <c r="P79" i="6"/>
  <c r="P131" i="6" s="1"/>
  <c r="P188" i="6" s="1"/>
  <c r="P77" i="6"/>
  <c r="P129" i="6" s="1"/>
  <c r="P186" i="6" s="1"/>
  <c r="P75" i="6"/>
  <c r="P127" i="6" s="1"/>
  <c r="P184" i="6" s="1"/>
  <c r="P73" i="6"/>
  <c r="T99" i="6"/>
  <c r="T151" i="6" s="1"/>
  <c r="T208" i="6" s="1"/>
  <c r="T98" i="6"/>
  <c r="T150" i="6" s="1"/>
  <c r="T207" i="6" s="1"/>
  <c r="T96" i="6"/>
  <c r="T148" i="6" s="1"/>
  <c r="T205" i="6" s="1"/>
  <c r="T94" i="6"/>
  <c r="T146" i="6" s="1"/>
  <c r="T203" i="6" s="1"/>
  <c r="T92" i="6"/>
  <c r="T144" i="6" s="1"/>
  <c r="T201" i="6" s="1"/>
  <c r="T90" i="6"/>
  <c r="T142" i="6" s="1"/>
  <c r="T199" i="6" s="1"/>
  <c r="T88" i="6"/>
  <c r="T140" i="6" s="1"/>
  <c r="T197" i="6" s="1"/>
  <c r="T101" i="6"/>
  <c r="T153" i="6" s="1"/>
  <c r="T210" i="6" s="1"/>
  <c r="T100" i="6"/>
  <c r="T152" i="6" s="1"/>
  <c r="T209" i="6" s="1"/>
  <c r="T84" i="6"/>
  <c r="T136" i="6" s="1"/>
  <c r="T193" i="6" s="1"/>
  <c r="T102" i="6"/>
  <c r="T154" i="6" s="1"/>
  <c r="T211" i="6" s="1"/>
  <c r="T97" i="6"/>
  <c r="T149" i="6" s="1"/>
  <c r="T206" i="6" s="1"/>
  <c r="T95" i="6"/>
  <c r="T147" i="6" s="1"/>
  <c r="T204" i="6" s="1"/>
  <c r="T93" i="6"/>
  <c r="T145" i="6" s="1"/>
  <c r="T202" i="6" s="1"/>
  <c r="T91" i="6"/>
  <c r="T143" i="6" s="1"/>
  <c r="T200" i="6" s="1"/>
  <c r="T89" i="6"/>
  <c r="T141" i="6" s="1"/>
  <c r="T198" i="6" s="1"/>
  <c r="T87" i="6"/>
  <c r="T139" i="6" s="1"/>
  <c r="T196" i="6" s="1"/>
  <c r="T85" i="6"/>
  <c r="T137" i="6" s="1"/>
  <c r="T194" i="6" s="1"/>
  <c r="T83" i="6"/>
  <c r="T135" i="6" s="1"/>
  <c r="T192" i="6" s="1"/>
  <c r="T81" i="6"/>
  <c r="T133" i="6" s="1"/>
  <c r="T190" i="6" s="1"/>
  <c r="T79" i="6"/>
  <c r="T131" i="6" s="1"/>
  <c r="T188" i="6" s="1"/>
  <c r="T77" i="6"/>
  <c r="T129" i="6" s="1"/>
  <c r="T186" i="6" s="1"/>
  <c r="T75" i="6"/>
  <c r="T127" i="6" s="1"/>
  <c r="T184" i="6" s="1"/>
  <c r="T73" i="6"/>
  <c r="X96" i="6"/>
  <c r="X148" i="6" s="1"/>
  <c r="X205" i="6" s="1"/>
  <c r="X94" i="6"/>
  <c r="X146" i="6" s="1"/>
  <c r="X203" i="6" s="1"/>
  <c r="X92" i="6"/>
  <c r="X144" i="6" s="1"/>
  <c r="X201" i="6" s="1"/>
  <c r="X90" i="6"/>
  <c r="X142" i="6" s="1"/>
  <c r="X199" i="6" s="1"/>
  <c r="X88" i="6"/>
  <c r="X140" i="6" s="1"/>
  <c r="X197" i="6" s="1"/>
  <c r="X99" i="6"/>
  <c r="X151" i="6" s="1"/>
  <c r="X208" i="6" s="1"/>
  <c r="X98" i="6"/>
  <c r="X150" i="6" s="1"/>
  <c r="X207" i="6" s="1"/>
  <c r="X84" i="6"/>
  <c r="X136" i="6" s="1"/>
  <c r="X193" i="6" s="1"/>
  <c r="X101" i="6"/>
  <c r="X153" i="6" s="1"/>
  <c r="X210" i="6" s="1"/>
  <c r="X100" i="6"/>
  <c r="X152" i="6" s="1"/>
  <c r="X209" i="6" s="1"/>
  <c r="X97" i="6"/>
  <c r="X149" i="6" s="1"/>
  <c r="X206" i="6" s="1"/>
  <c r="X95" i="6"/>
  <c r="X147" i="6" s="1"/>
  <c r="X204" i="6" s="1"/>
  <c r="X93" i="6"/>
  <c r="X145" i="6" s="1"/>
  <c r="X202" i="6" s="1"/>
  <c r="X91" i="6"/>
  <c r="X143" i="6" s="1"/>
  <c r="X200" i="6" s="1"/>
  <c r="X89" i="6"/>
  <c r="X141" i="6" s="1"/>
  <c r="X198" i="6" s="1"/>
  <c r="X87" i="6"/>
  <c r="X102" i="6"/>
  <c r="X154" i="6" s="1"/>
  <c r="X211" i="6" s="1"/>
  <c r="X85" i="6"/>
  <c r="X137" i="6" s="1"/>
  <c r="X194" i="6" s="1"/>
  <c r="X83" i="6"/>
  <c r="X135" i="6" s="1"/>
  <c r="X192" i="6" s="1"/>
  <c r="X81" i="6"/>
  <c r="X133" i="6" s="1"/>
  <c r="X190" i="6" s="1"/>
  <c r="X79" i="6"/>
  <c r="X131" i="6" s="1"/>
  <c r="X188" i="6" s="1"/>
  <c r="X77" i="6"/>
  <c r="X129" i="6" s="1"/>
  <c r="X186" i="6" s="1"/>
  <c r="X75" i="6"/>
  <c r="X127" i="6" s="1"/>
  <c r="X184" i="6" s="1"/>
  <c r="X73" i="6"/>
  <c r="AB102" i="6"/>
  <c r="AB154" i="6" s="1"/>
  <c r="AB211" i="6" s="1"/>
  <c r="AB96" i="6"/>
  <c r="AB148" i="6" s="1"/>
  <c r="AB205" i="6" s="1"/>
  <c r="AB94" i="6"/>
  <c r="AB146" i="6" s="1"/>
  <c r="AB203" i="6" s="1"/>
  <c r="AB92" i="6"/>
  <c r="AB144" i="6" s="1"/>
  <c r="AB201" i="6" s="1"/>
  <c r="AB90" i="6"/>
  <c r="AB142" i="6" s="1"/>
  <c r="AB199" i="6" s="1"/>
  <c r="AB88" i="6"/>
  <c r="AB140" i="6" s="1"/>
  <c r="AB197" i="6" s="1"/>
  <c r="AB84" i="6"/>
  <c r="AB136" i="6" s="1"/>
  <c r="AB193" i="6" s="1"/>
  <c r="AB99" i="6"/>
  <c r="AB151" i="6" s="1"/>
  <c r="AB208" i="6" s="1"/>
  <c r="AB98" i="6"/>
  <c r="AB150" i="6" s="1"/>
  <c r="AB207" i="6" s="1"/>
  <c r="AB97" i="6"/>
  <c r="AB149" i="6" s="1"/>
  <c r="AB206" i="6" s="1"/>
  <c r="AB95" i="6"/>
  <c r="AB147" i="6" s="1"/>
  <c r="AB204" i="6" s="1"/>
  <c r="AB93" i="6"/>
  <c r="AB145" i="6" s="1"/>
  <c r="AB202" i="6" s="1"/>
  <c r="AB91" i="6"/>
  <c r="AB143" i="6" s="1"/>
  <c r="AB200" i="6" s="1"/>
  <c r="AB89" i="6"/>
  <c r="AB141" i="6" s="1"/>
  <c r="AB198" i="6" s="1"/>
  <c r="AB87" i="6"/>
  <c r="AB101" i="6"/>
  <c r="AB153" i="6" s="1"/>
  <c r="AB210" i="6" s="1"/>
  <c r="AB100" i="6"/>
  <c r="AB152" i="6" s="1"/>
  <c r="AB209" i="6" s="1"/>
  <c r="AB85" i="6"/>
  <c r="AB137" i="6" s="1"/>
  <c r="AB194" i="6" s="1"/>
  <c r="AB83" i="6"/>
  <c r="AB135" i="6" s="1"/>
  <c r="AB192" i="6" s="1"/>
  <c r="AB81" i="6"/>
  <c r="AB133" i="6" s="1"/>
  <c r="AB190" i="6" s="1"/>
  <c r="AB79" i="6"/>
  <c r="AB131" i="6" s="1"/>
  <c r="AB188" i="6" s="1"/>
  <c r="AB77" i="6"/>
  <c r="AB129" i="6" s="1"/>
  <c r="AB186" i="6" s="1"/>
  <c r="AB75" i="6"/>
  <c r="AB127" i="6" s="1"/>
  <c r="AB184" i="6" s="1"/>
  <c r="AB73" i="6"/>
  <c r="AB68" i="6"/>
  <c r="AB120" i="6" s="1"/>
  <c r="AB177" i="6" s="1"/>
  <c r="P57" i="6"/>
  <c r="T57" i="6"/>
  <c r="T109" i="6" s="1"/>
  <c r="T166" i="6" s="1"/>
  <c r="X57" i="6"/>
  <c r="X109" i="6" s="1"/>
  <c r="X166" i="6" s="1"/>
  <c r="AB57" i="6"/>
  <c r="P59" i="6"/>
  <c r="P111" i="6" s="1"/>
  <c r="P168" i="6" s="1"/>
  <c r="T59" i="6"/>
  <c r="T111" i="6" s="1"/>
  <c r="T168" i="6" s="1"/>
  <c r="X59" i="6"/>
  <c r="X111" i="6" s="1"/>
  <c r="X168" i="6" s="1"/>
  <c r="AB59" i="6"/>
  <c r="AB111" i="6" s="1"/>
  <c r="AB168" i="6" s="1"/>
  <c r="P61" i="6"/>
  <c r="P113" i="6" s="1"/>
  <c r="P170" i="6" s="1"/>
  <c r="T61" i="6"/>
  <c r="T113" i="6" s="1"/>
  <c r="T170" i="6" s="1"/>
  <c r="X61" i="6"/>
  <c r="X113" i="6" s="1"/>
  <c r="X170" i="6" s="1"/>
  <c r="AB61" i="6"/>
  <c r="AB113" i="6" s="1"/>
  <c r="AB170" i="6" s="1"/>
  <c r="P63" i="6"/>
  <c r="P115" i="6" s="1"/>
  <c r="P172" i="6" s="1"/>
  <c r="T63" i="6"/>
  <c r="T115" i="6" s="1"/>
  <c r="T172" i="6" s="1"/>
  <c r="X63" i="6"/>
  <c r="X115" i="6" s="1"/>
  <c r="X172" i="6" s="1"/>
  <c r="AB63" i="6"/>
  <c r="AB115" i="6" s="1"/>
  <c r="AB172" i="6" s="1"/>
  <c r="P65" i="6"/>
  <c r="P117" i="6" s="1"/>
  <c r="P174" i="6" s="1"/>
  <c r="T65" i="6"/>
  <c r="T117" i="6" s="1"/>
  <c r="T174" i="6" s="1"/>
  <c r="X65" i="6"/>
  <c r="X117" i="6" s="1"/>
  <c r="X174" i="6" s="1"/>
  <c r="AB65" i="6"/>
  <c r="AB117" i="6" s="1"/>
  <c r="AB174" i="6" s="1"/>
  <c r="I68" i="6"/>
  <c r="M68" i="6"/>
  <c r="Y68" i="6"/>
  <c r="X69" i="6"/>
  <c r="X121" i="6" s="1"/>
  <c r="X178" i="6" s="1"/>
  <c r="I70" i="6"/>
  <c r="T70" i="6"/>
  <c r="T122" i="6" s="1"/>
  <c r="T179" i="6" s="1"/>
  <c r="Y70" i="6"/>
  <c r="Y122" i="6" s="1"/>
  <c r="Y179" i="6" s="1"/>
  <c r="T71" i="6"/>
  <c r="T123" i="6" s="1"/>
  <c r="T180" i="6" s="1"/>
  <c r="P74" i="6"/>
  <c r="P126" i="6" s="1"/>
  <c r="P183" i="6" s="1"/>
  <c r="AB76" i="6"/>
  <c r="AB128" i="6" s="1"/>
  <c r="AB185" i="6" s="1"/>
  <c r="M77" i="6"/>
  <c r="AC77" i="6"/>
  <c r="AC129" i="6" s="1"/>
  <c r="AC186" i="6" s="1"/>
  <c r="M78" i="6"/>
  <c r="X78" i="6"/>
  <c r="X130" i="6" s="1"/>
  <c r="X187" i="6" s="1"/>
  <c r="AC78" i="6"/>
  <c r="AC130" i="6" s="1"/>
  <c r="AC187" i="6" s="1"/>
  <c r="I79" i="6"/>
  <c r="Y79" i="6"/>
  <c r="Y131" i="6" s="1"/>
  <c r="Y188" i="6" s="1"/>
  <c r="I80" i="6"/>
  <c r="T80" i="6"/>
  <c r="T132" i="6" s="1"/>
  <c r="T189" i="6" s="1"/>
  <c r="Y80" i="6"/>
  <c r="Y132" i="6" s="1"/>
  <c r="Y189" i="6" s="1"/>
  <c r="X82" i="6"/>
  <c r="X134" i="6" s="1"/>
  <c r="X191" i="6" s="1"/>
  <c r="D7" i="10"/>
  <c r="Q6" i="10"/>
  <c r="Q13" i="10"/>
  <c r="Q11" i="10"/>
  <c r="Q22" i="10"/>
  <c r="F142" i="10"/>
  <c r="Q42" i="10"/>
  <c r="K142" i="10"/>
  <c r="Q8" i="10"/>
  <c r="Q24" i="10"/>
  <c r="U8" i="10" s="1"/>
  <c r="F131" i="2" s="1"/>
  <c r="Q35" i="10"/>
  <c r="Q43" i="10"/>
  <c r="U24" i="10" s="1"/>
  <c r="V131" i="2" s="1"/>
  <c r="Q47" i="10"/>
  <c r="U28" i="10" s="1"/>
  <c r="Z131" i="2" s="1"/>
  <c r="Q51" i="10"/>
  <c r="U11" i="10" s="1"/>
  <c r="I131" i="2" s="1"/>
  <c r="Q40" i="10"/>
  <c r="Q52" i="10"/>
  <c r="F143" i="10"/>
  <c r="K145" i="10"/>
  <c r="Q29" i="10"/>
  <c r="H143" i="10"/>
  <c r="F144" i="10"/>
  <c r="K144" i="10"/>
  <c r="H145" i="10"/>
  <c r="Q67" i="10"/>
  <c r="T66" i="10" s="1"/>
  <c r="Q88" i="10"/>
  <c r="Q95" i="10"/>
  <c r="T94" i="10" s="1"/>
  <c r="Q103" i="10"/>
  <c r="T102" i="10" s="1"/>
  <c r="Q111" i="10"/>
  <c r="Q119" i="10"/>
  <c r="T118" i="10" s="1"/>
  <c r="Q127" i="10"/>
  <c r="T126" i="10" s="1"/>
  <c r="F145" i="10"/>
  <c r="I143" i="10"/>
  <c r="G144" i="10"/>
  <c r="Q55" i="10"/>
  <c r="I145" i="10"/>
  <c r="Q125" i="10"/>
  <c r="Q136" i="10"/>
  <c r="T135" i="10" s="1"/>
  <c r="Q90" i="10"/>
  <c r="T89" i="10" s="1"/>
  <c r="Q91" i="10"/>
  <c r="T90" i="10" s="1"/>
  <c r="Q97" i="10"/>
  <c r="Q105" i="10"/>
  <c r="T104" i="10" s="1"/>
  <c r="Q113" i="10"/>
  <c r="K50" i="3"/>
  <c r="M46" i="3"/>
  <c r="M50" i="3" s="1"/>
  <c r="U39" i="3"/>
  <c r="D45" i="3"/>
  <c r="D61" i="3" s="1"/>
  <c r="F46" i="3"/>
  <c r="V46" i="3"/>
  <c r="V50" i="3" s="1"/>
  <c r="D50" i="3"/>
  <c r="M51" i="3"/>
  <c r="S60" i="3"/>
  <c r="K38" i="3"/>
  <c r="K43" i="3"/>
  <c r="M43" i="3" s="1"/>
  <c r="U43" i="3" s="1"/>
  <c r="D141" i="10"/>
  <c r="J28" i="3"/>
  <c r="V43" i="3"/>
  <c r="V45" i="3" s="1"/>
  <c r="N61" i="3"/>
  <c r="P89" i="2" l="1"/>
  <c r="P124" i="2" s="1"/>
  <c r="D77" i="2"/>
  <c r="D112" i="2" s="1"/>
  <c r="B47" i="2"/>
  <c r="V151" i="6"/>
  <c r="V208" i="6" s="1"/>
  <c r="U99" i="6"/>
  <c r="V152" i="6"/>
  <c r="V209" i="6" s="1"/>
  <c r="U100" i="6"/>
  <c r="U152" i="6" s="1"/>
  <c r="U209" i="6" s="1"/>
  <c r="U52" i="6"/>
  <c r="U53" i="6" s="1"/>
  <c r="U117" i="2"/>
  <c r="T82" i="2"/>
  <c r="T117" i="2" s="1"/>
  <c r="C64" i="2"/>
  <c r="H67" i="6"/>
  <c r="H119" i="6" s="1"/>
  <c r="H176" i="6" s="1"/>
  <c r="W55" i="2"/>
  <c r="W58" i="2" s="1"/>
  <c r="W60" i="2" s="1"/>
  <c r="W90" i="2" s="1"/>
  <c r="W125" i="2" s="1"/>
  <c r="W133" i="2" s="1"/>
  <c r="D160" i="6"/>
  <c r="D161" i="6" s="1"/>
  <c r="J45" i="3"/>
  <c r="I137" i="2"/>
  <c r="H102" i="6"/>
  <c r="H154" i="6" s="1"/>
  <c r="H211" i="6" s="1"/>
  <c r="T50" i="2"/>
  <c r="B52" i="2"/>
  <c r="F14" i="3"/>
  <c r="C4" i="6"/>
  <c r="J133" i="2"/>
  <c r="Y127" i="2"/>
  <c r="H76" i="6"/>
  <c r="H128" i="6" s="1"/>
  <c r="H185" i="6" s="1"/>
  <c r="H70" i="6"/>
  <c r="H122" i="6" s="1"/>
  <c r="H179" i="6" s="1"/>
  <c r="H68" i="6"/>
  <c r="H120" i="6" s="1"/>
  <c r="H177" i="6" s="1"/>
  <c r="L61" i="3"/>
  <c r="B4" i="2"/>
  <c r="B2" i="2" s="1"/>
  <c r="Q115" i="6"/>
  <c r="Q172" i="6" s="1"/>
  <c r="C5" i="6"/>
  <c r="C9" i="6"/>
  <c r="H75" i="6"/>
  <c r="H127" i="6" s="1"/>
  <c r="H184" i="6" s="1"/>
  <c r="E56" i="6"/>
  <c r="V53" i="6"/>
  <c r="H90" i="6"/>
  <c r="H142" i="6" s="1"/>
  <c r="H199" i="6" s="1"/>
  <c r="H98" i="6"/>
  <c r="H150" i="6" s="1"/>
  <c r="H207" i="6" s="1"/>
  <c r="S94" i="2"/>
  <c r="S129" i="2" s="1"/>
  <c r="S134" i="2" s="1"/>
  <c r="E60" i="6"/>
  <c r="E112" i="6" s="1"/>
  <c r="E169" i="6" s="1"/>
  <c r="E64" i="6"/>
  <c r="E116" i="6" s="1"/>
  <c r="E173" i="6" s="1"/>
  <c r="V65" i="2"/>
  <c r="G86" i="2"/>
  <c r="G121" i="2" s="1"/>
  <c r="B48" i="2"/>
  <c r="D82" i="2"/>
  <c r="D117" i="2" s="1"/>
  <c r="K70" i="2"/>
  <c r="K105" i="2" s="1"/>
  <c r="K75" i="2"/>
  <c r="K110" i="2" s="1"/>
  <c r="P71" i="2"/>
  <c r="P106" i="2" s="1"/>
  <c r="Z133" i="2"/>
  <c r="S61" i="3"/>
  <c r="U46" i="3"/>
  <c r="U50" i="3" s="1"/>
  <c r="F6" i="3" s="1"/>
  <c r="O160" i="6"/>
  <c r="O161" i="6" s="1"/>
  <c r="O178" i="6"/>
  <c r="Y160" i="6"/>
  <c r="Y161" i="6" s="1"/>
  <c r="Y178" i="6"/>
  <c r="C45" i="6"/>
  <c r="AB160" i="6"/>
  <c r="AB161" i="6" s="1"/>
  <c r="AB178" i="6"/>
  <c r="P160" i="6"/>
  <c r="P161" i="6" s="1"/>
  <c r="P178" i="6"/>
  <c r="C11" i="6"/>
  <c r="C15" i="6"/>
  <c r="K160" i="6"/>
  <c r="K161" i="6" s="1"/>
  <c r="K178" i="6"/>
  <c r="C20" i="6"/>
  <c r="J60" i="3"/>
  <c r="J38" i="3"/>
  <c r="C48" i="6"/>
  <c r="H93" i="6"/>
  <c r="H145" i="6" s="1"/>
  <c r="H202" i="6" s="1"/>
  <c r="H95" i="6"/>
  <c r="H147" i="6" s="1"/>
  <c r="H204" i="6" s="1"/>
  <c r="C31" i="6"/>
  <c r="C36" i="6"/>
  <c r="I61" i="3"/>
  <c r="L76" i="6"/>
  <c r="L128" i="6" s="1"/>
  <c r="L185" i="6" s="1"/>
  <c r="H84" i="6"/>
  <c r="H136" i="6" s="1"/>
  <c r="H193" i="6" s="1"/>
  <c r="E58" i="6"/>
  <c r="E110" i="6" s="1"/>
  <c r="E167" i="6" s="1"/>
  <c r="H81" i="6"/>
  <c r="H133" i="6" s="1"/>
  <c r="H190" i="6" s="1"/>
  <c r="H78" i="6"/>
  <c r="H130" i="6" s="1"/>
  <c r="H187" i="6" s="1"/>
  <c r="N72" i="6"/>
  <c r="C37" i="6"/>
  <c r="C41" i="6"/>
  <c r="T89" i="2"/>
  <c r="T124" i="2" s="1"/>
  <c r="C22" i="6"/>
  <c r="P91" i="2"/>
  <c r="P126" i="2" s="1"/>
  <c r="M60" i="3"/>
  <c r="M38" i="3"/>
  <c r="U38" i="3"/>
  <c r="F10" i="3" s="1"/>
  <c r="K45" i="3"/>
  <c r="K61" i="3" s="1"/>
  <c r="F45" i="3"/>
  <c r="F61" i="3" s="1"/>
  <c r="AA160" i="6"/>
  <c r="AA161" i="6" s="1"/>
  <c r="Z127" i="2"/>
  <c r="X160" i="6"/>
  <c r="X161" i="6" s="1"/>
  <c r="Z160" i="6"/>
  <c r="Z161" i="6" s="1"/>
  <c r="F160" i="6"/>
  <c r="F161" i="6" s="1"/>
  <c r="U94" i="2"/>
  <c r="U129" i="2" s="1"/>
  <c r="G66" i="10"/>
  <c r="G138" i="10" s="1"/>
  <c r="AC160" i="6"/>
  <c r="AC161" i="6" s="1"/>
  <c r="J160" i="6"/>
  <c r="J161" i="6" s="1"/>
  <c r="AA65" i="2"/>
  <c r="AA127" i="2"/>
  <c r="X94" i="2"/>
  <c r="X129" i="2" s="1"/>
  <c r="O133" i="2"/>
  <c r="T83" i="2"/>
  <c r="T118" i="2" s="1"/>
  <c r="Q133" i="2"/>
  <c r="Q52" i="6"/>
  <c r="Q53" i="6" s="1"/>
  <c r="V61" i="3"/>
  <c r="T45" i="3"/>
  <c r="T61" i="3" s="1"/>
  <c r="U51" i="3"/>
  <c r="U60" i="3" s="1"/>
  <c r="G81" i="2"/>
  <c r="G116" i="2" s="1"/>
  <c r="S133" i="2"/>
  <c r="F66" i="10"/>
  <c r="F138" i="10" s="1"/>
  <c r="F146" i="10" s="1"/>
  <c r="P76" i="2"/>
  <c r="P111" i="2" s="1"/>
  <c r="H63" i="6"/>
  <c r="H115" i="6" s="1"/>
  <c r="H172" i="6" s="1"/>
  <c r="C43" i="6"/>
  <c r="C29" i="6"/>
  <c r="C51" i="6"/>
  <c r="C44" i="6"/>
  <c r="C19" i="6"/>
  <c r="D118" i="6"/>
  <c r="D175" i="6" s="1"/>
  <c r="C28" i="6"/>
  <c r="C13" i="6"/>
  <c r="H89" i="6"/>
  <c r="H141" i="6" s="1"/>
  <c r="H198" i="6" s="1"/>
  <c r="H97" i="6"/>
  <c r="H149" i="6" s="1"/>
  <c r="H206" i="6" s="1"/>
  <c r="C6" i="6"/>
  <c r="C17" i="6"/>
  <c r="P87" i="2"/>
  <c r="P122" i="2" s="1"/>
  <c r="I127" i="2"/>
  <c r="K80" i="2"/>
  <c r="K115" i="2" s="1"/>
  <c r="G70" i="2"/>
  <c r="G105" i="2" s="1"/>
  <c r="AB94" i="2"/>
  <c r="AB129" i="2" s="1"/>
  <c r="O134" i="2"/>
  <c r="K66" i="10"/>
  <c r="K138" i="10" s="1"/>
  <c r="K146" i="10" s="1"/>
  <c r="H88" i="6"/>
  <c r="H140" i="6" s="1"/>
  <c r="H197" i="6" s="1"/>
  <c r="H96" i="6"/>
  <c r="H148" i="6" s="1"/>
  <c r="H205" i="6" s="1"/>
  <c r="H82" i="6"/>
  <c r="H134" i="6" s="1"/>
  <c r="H191" i="6" s="1"/>
  <c r="Q59" i="6"/>
  <c r="Q111" i="6" s="1"/>
  <c r="Q168" i="6" s="1"/>
  <c r="L78" i="6"/>
  <c r="L130" i="6" s="1"/>
  <c r="L187" i="6" s="1"/>
  <c r="H79" i="6"/>
  <c r="H131" i="6" s="1"/>
  <c r="H188" i="6" s="1"/>
  <c r="L70" i="6"/>
  <c r="L122" i="6" s="1"/>
  <c r="L179" i="6" s="1"/>
  <c r="H80" i="6"/>
  <c r="H132" i="6" s="1"/>
  <c r="H189" i="6" s="1"/>
  <c r="H74" i="6"/>
  <c r="H126" i="6" s="1"/>
  <c r="H183" i="6" s="1"/>
  <c r="H85" i="6"/>
  <c r="H137" i="6" s="1"/>
  <c r="H194" i="6" s="1"/>
  <c r="F72" i="6"/>
  <c r="E76" i="6"/>
  <c r="G127" i="6"/>
  <c r="G184" i="6" s="1"/>
  <c r="E75" i="6"/>
  <c r="E80" i="6"/>
  <c r="G119" i="6"/>
  <c r="G176" i="6" s="1"/>
  <c r="E67" i="6"/>
  <c r="G139" i="6"/>
  <c r="G196" i="6" s="1"/>
  <c r="E87" i="6"/>
  <c r="E95" i="6"/>
  <c r="E84" i="6"/>
  <c r="E92" i="6"/>
  <c r="G133" i="6"/>
  <c r="G190" i="6" s="1"/>
  <c r="E81" i="6"/>
  <c r="G154" i="6"/>
  <c r="G211" i="6" s="1"/>
  <c r="E102" i="6"/>
  <c r="E57" i="6"/>
  <c r="E63" i="6"/>
  <c r="E62" i="6"/>
  <c r="E114" i="6" s="1"/>
  <c r="E171" i="6" s="1"/>
  <c r="G121" i="6"/>
  <c r="E69" i="6"/>
  <c r="E97" i="6"/>
  <c r="E68" i="6"/>
  <c r="G135" i="6"/>
  <c r="G192" i="6" s="1"/>
  <c r="E83" i="6"/>
  <c r="L77" i="6"/>
  <c r="L129" i="6" s="1"/>
  <c r="L186" i="6" s="1"/>
  <c r="L80" i="6"/>
  <c r="L132" i="6" s="1"/>
  <c r="L189" i="6" s="1"/>
  <c r="H77" i="6"/>
  <c r="H129" i="6" s="1"/>
  <c r="H186" i="6" s="1"/>
  <c r="H69" i="6"/>
  <c r="H121" i="6" s="1"/>
  <c r="H178" i="6" s="1"/>
  <c r="H92" i="6"/>
  <c r="H144" i="6" s="1"/>
  <c r="H201" i="6" s="1"/>
  <c r="H83" i="6"/>
  <c r="H135" i="6" s="1"/>
  <c r="H192" i="6" s="1"/>
  <c r="H99" i="6"/>
  <c r="H151" i="6" s="1"/>
  <c r="H208" i="6" s="1"/>
  <c r="G136" i="6"/>
  <c r="G193" i="6" s="1"/>
  <c r="G128" i="6"/>
  <c r="G185" i="6" s="1"/>
  <c r="E71" i="6"/>
  <c r="E78" i="6"/>
  <c r="E77" i="6"/>
  <c r="E91" i="6"/>
  <c r="E101" i="6"/>
  <c r="E88" i="6"/>
  <c r="E96" i="6"/>
  <c r="E85" i="6"/>
  <c r="G113" i="6"/>
  <c r="G170" i="6" s="1"/>
  <c r="E61" i="6"/>
  <c r="E89" i="6"/>
  <c r="G151" i="6"/>
  <c r="G208" i="6" s="1"/>
  <c r="E99" i="6"/>
  <c r="G146" i="6"/>
  <c r="G203" i="6" s="1"/>
  <c r="E94" i="6"/>
  <c r="L68" i="6"/>
  <c r="L120" i="6" s="1"/>
  <c r="L177" i="6" s="1"/>
  <c r="G149" i="6"/>
  <c r="G206" i="6" s="1"/>
  <c r="G141" i="6"/>
  <c r="G198" i="6" s="1"/>
  <c r="H65" i="6"/>
  <c r="H117" i="6" s="1"/>
  <c r="H174" i="6" s="1"/>
  <c r="H61" i="6"/>
  <c r="H113" i="6" s="1"/>
  <c r="H170" i="6" s="1"/>
  <c r="H59" i="6"/>
  <c r="H111" i="6" s="1"/>
  <c r="H168" i="6" s="1"/>
  <c r="H57" i="6"/>
  <c r="H109" i="6" s="1"/>
  <c r="H166" i="6" s="1"/>
  <c r="H71" i="6"/>
  <c r="H123" i="6" s="1"/>
  <c r="H180" i="6" s="1"/>
  <c r="H94" i="6"/>
  <c r="H146" i="6" s="1"/>
  <c r="H203" i="6" s="1"/>
  <c r="H91" i="6"/>
  <c r="H143" i="6" s="1"/>
  <c r="H200" i="6" s="1"/>
  <c r="H100" i="6"/>
  <c r="H152" i="6" s="1"/>
  <c r="H209" i="6" s="1"/>
  <c r="H101" i="6"/>
  <c r="H153" i="6" s="1"/>
  <c r="H210" i="6" s="1"/>
  <c r="G111" i="6"/>
  <c r="G168" i="6" s="1"/>
  <c r="E59" i="6"/>
  <c r="E74" i="6"/>
  <c r="E73" i="6"/>
  <c r="E79" i="6"/>
  <c r="E70" i="6"/>
  <c r="E93" i="6"/>
  <c r="E82" i="6"/>
  <c r="G142" i="6"/>
  <c r="G199" i="6" s="1"/>
  <c r="E90" i="6"/>
  <c r="E98" i="6"/>
  <c r="E100" i="6"/>
  <c r="E65" i="6"/>
  <c r="T77" i="2"/>
  <c r="T112" i="2" s="1"/>
  <c r="T160" i="6"/>
  <c r="T161" i="6" s="1"/>
  <c r="S160" i="6"/>
  <c r="S161" i="6" s="1"/>
  <c r="G90" i="2"/>
  <c r="G125" i="2" s="1"/>
  <c r="J127" i="2"/>
  <c r="X67" i="2"/>
  <c r="X102" i="2" s="1"/>
  <c r="X132" i="2" s="1"/>
  <c r="M108" i="2"/>
  <c r="I133" i="2"/>
  <c r="F133" i="2"/>
  <c r="M94" i="2"/>
  <c r="M129" i="2" s="1"/>
  <c r="M134" i="2" s="1"/>
  <c r="N94" i="2"/>
  <c r="N129" i="2" s="1"/>
  <c r="N134" i="2" s="1"/>
  <c r="O127" i="2"/>
  <c r="W160" i="6"/>
  <c r="W161" i="6" s="1"/>
  <c r="T81" i="2"/>
  <c r="T116" i="2" s="1"/>
  <c r="P68" i="2"/>
  <c r="P103" i="2" s="1"/>
  <c r="K71" i="2"/>
  <c r="K106" i="2" s="1"/>
  <c r="T112" i="10"/>
  <c r="T124" i="10"/>
  <c r="T87" i="10"/>
  <c r="T110" i="10"/>
  <c r="T105" i="10"/>
  <c r="T76" i="10"/>
  <c r="T77" i="10"/>
  <c r="T96" i="10"/>
  <c r="T75" i="10"/>
  <c r="T116" i="10"/>
  <c r="T119" i="10"/>
  <c r="T103" i="10"/>
  <c r="T70" i="10"/>
  <c r="M133" i="2"/>
  <c r="Q21" i="10"/>
  <c r="T86" i="2"/>
  <c r="T121" i="2" s="1"/>
  <c r="G91" i="2"/>
  <c r="G126" i="2" s="1"/>
  <c r="K88" i="2"/>
  <c r="K123" i="2" s="1"/>
  <c r="K78" i="2"/>
  <c r="K113" i="2" s="1"/>
  <c r="G72" i="2"/>
  <c r="G107" i="2" s="1"/>
  <c r="R133" i="2"/>
  <c r="L108" i="2"/>
  <c r="K76" i="2"/>
  <c r="K111" i="2" s="1"/>
  <c r="R127" i="2"/>
  <c r="P74" i="2"/>
  <c r="P109" i="2" s="1"/>
  <c r="N133" i="2"/>
  <c r="K89" i="2"/>
  <c r="K124" i="2" s="1"/>
  <c r="K85" i="2"/>
  <c r="K120" i="2" s="1"/>
  <c r="N67" i="2"/>
  <c r="N102" i="2" s="1"/>
  <c r="P84" i="2"/>
  <c r="P119" i="2" s="1"/>
  <c r="B45" i="2"/>
  <c r="H94" i="2"/>
  <c r="H129" i="2" s="1"/>
  <c r="K83" i="2"/>
  <c r="K118" i="2" s="1"/>
  <c r="S67" i="2"/>
  <c r="S102" i="2" s="1"/>
  <c r="S132" i="2" s="1"/>
  <c r="AB67" i="2"/>
  <c r="AB102" i="2" s="1"/>
  <c r="AB132" i="2" s="1"/>
  <c r="G88" i="2"/>
  <c r="G123" i="2" s="1"/>
  <c r="P86" i="2"/>
  <c r="P121" i="2" s="1"/>
  <c r="G68" i="2"/>
  <c r="G103" i="2" s="1"/>
  <c r="T84" i="2"/>
  <c r="T119" i="2" s="1"/>
  <c r="I67" i="2"/>
  <c r="I102" i="2" s="1"/>
  <c r="G89" i="2"/>
  <c r="G124" i="2" s="1"/>
  <c r="P72" i="2"/>
  <c r="P107" i="2" s="1"/>
  <c r="B40" i="2"/>
  <c r="G80" i="2"/>
  <c r="G115" i="2" s="1"/>
  <c r="G78" i="2"/>
  <c r="G113" i="2" s="1"/>
  <c r="P77" i="2"/>
  <c r="P112" i="2" s="1"/>
  <c r="P70" i="2"/>
  <c r="P105" i="2" s="1"/>
  <c r="G85" i="2"/>
  <c r="G120" i="2" s="1"/>
  <c r="K74" i="2"/>
  <c r="K109" i="2" s="1"/>
  <c r="E55" i="2"/>
  <c r="E85" i="2" s="1"/>
  <c r="E120" i="2" s="1"/>
  <c r="P83" i="2"/>
  <c r="P118" i="2" s="1"/>
  <c r="T91" i="2"/>
  <c r="T126" i="2" s="1"/>
  <c r="P82" i="2"/>
  <c r="P117" i="2" s="1"/>
  <c r="Q67" i="2"/>
  <c r="Q102" i="2" s="1"/>
  <c r="P78" i="2"/>
  <c r="P113" i="2" s="1"/>
  <c r="P75" i="2"/>
  <c r="P110" i="2" s="1"/>
  <c r="T80" i="2"/>
  <c r="T115" i="2" s="1"/>
  <c r="E67" i="2"/>
  <c r="E102" i="2" s="1"/>
  <c r="P92" i="2"/>
  <c r="P127" i="2" s="1"/>
  <c r="P85" i="2"/>
  <c r="P120" i="2" s="1"/>
  <c r="P79" i="2"/>
  <c r="P114" i="2" s="1"/>
  <c r="P90" i="2"/>
  <c r="P125" i="2" s="1"/>
  <c r="C49" i="6"/>
  <c r="C25" i="6"/>
  <c r="C16" i="6"/>
  <c r="D124" i="6"/>
  <c r="D181" i="6" s="1"/>
  <c r="T114" i="10"/>
  <c r="T98" i="10"/>
  <c r="T79" i="10"/>
  <c r="T93" i="10"/>
  <c r="T81" i="10"/>
  <c r="T133" i="10"/>
  <c r="U29" i="10"/>
  <c r="AA131" i="2" s="1"/>
  <c r="AA134" i="2" s="1"/>
  <c r="H66" i="10"/>
  <c r="H138" i="10" s="1"/>
  <c r="T130" i="10"/>
  <c r="T100" i="10"/>
  <c r="I66" i="10"/>
  <c r="I138" i="10" s="1"/>
  <c r="I146" i="10" s="1"/>
  <c r="T109" i="10"/>
  <c r="T88" i="10"/>
  <c r="T71" i="10"/>
  <c r="T132" i="10"/>
  <c r="Q65" i="10"/>
  <c r="Q37" i="10"/>
  <c r="T106" i="10"/>
  <c r="T84" i="10"/>
  <c r="T68" i="10"/>
  <c r="Q137" i="10"/>
  <c r="U7" i="10" s="1"/>
  <c r="Q7" i="10"/>
  <c r="D66" i="10"/>
  <c r="D138" i="10" s="1"/>
  <c r="T82" i="10"/>
  <c r="T134" i="10"/>
  <c r="AC66" i="6"/>
  <c r="AC118" i="6" s="1"/>
  <c r="AC175" i="6" s="1"/>
  <c r="J124" i="6"/>
  <c r="J181" i="6" s="1"/>
  <c r="AB103" i="6"/>
  <c r="AA66" i="6"/>
  <c r="S103" i="6"/>
  <c r="W124" i="6"/>
  <c r="W181" i="6" s="1"/>
  <c r="W155" i="6"/>
  <c r="W212" i="6" s="1"/>
  <c r="Z72" i="6"/>
  <c r="AB66" i="6"/>
  <c r="Y72" i="6"/>
  <c r="M66" i="6"/>
  <c r="P66" i="6"/>
  <c r="I151" i="6"/>
  <c r="I208" i="6" s="1"/>
  <c r="S138" i="6"/>
  <c r="S195" i="6" s="1"/>
  <c r="R72" i="6"/>
  <c r="N86" i="6"/>
  <c r="I142" i="6"/>
  <c r="I199" i="6" s="1"/>
  <c r="I147" i="6"/>
  <c r="I204" i="6" s="1"/>
  <c r="I154" i="6"/>
  <c r="I211" i="6" s="1"/>
  <c r="Q134" i="2"/>
  <c r="U18" i="10"/>
  <c r="P131" i="2" s="1"/>
  <c r="Q145" i="10"/>
  <c r="R134" i="2"/>
  <c r="O67" i="2"/>
  <c r="O102" i="2" s="1"/>
  <c r="D75" i="2"/>
  <c r="D110" i="2" s="1"/>
  <c r="B49" i="2"/>
  <c r="B44" i="2"/>
  <c r="T75" i="2"/>
  <c r="T110" i="2" s="1"/>
  <c r="B51" i="2"/>
  <c r="B53" i="2"/>
  <c r="K90" i="2"/>
  <c r="K125" i="2" s="1"/>
  <c r="K86" i="2"/>
  <c r="K121" i="2" s="1"/>
  <c r="D50" i="2"/>
  <c r="J67" i="2"/>
  <c r="J102" i="2" s="1"/>
  <c r="Z67" i="2"/>
  <c r="Z102" i="2" s="1"/>
  <c r="Z132" i="2" s="1"/>
  <c r="T71" i="2"/>
  <c r="T106" i="2" s="1"/>
  <c r="P81" i="2"/>
  <c r="P116" i="2" s="1"/>
  <c r="B38" i="2"/>
  <c r="T68" i="2"/>
  <c r="T103" i="2" s="1"/>
  <c r="T87" i="2"/>
  <c r="T122" i="2" s="1"/>
  <c r="T79" i="2"/>
  <c r="T114" i="2" s="1"/>
  <c r="G83" i="2"/>
  <c r="G118" i="2" s="1"/>
  <c r="G76" i="2"/>
  <c r="G111" i="2" s="1"/>
  <c r="G74" i="2"/>
  <c r="G109" i="2" s="1"/>
  <c r="T74" i="2"/>
  <c r="T109" i="2" s="1"/>
  <c r="T73" i="2"/>
  <c r="T108" i="2" s="1"/>
  <c r="B46" i="2"/>
  <c r="T78" i="2"/>
  <c r="T113" i="2" s="1"/>
  <c r="T76" i="2"/>
  <c r="T111" i="2" s="1"/>
  <c r="G79" i="2"/>
  <c r="G114" i="2" s="1"/>
  <c r="K68" i="2"/>
  <c r="K103" i="2" s="1"/>
  <c r="T72" i="2"/>
  <c r="T107" i="2" s="1"/>
  <c r="T70" i="2"/>
  <c r="T105" i="2" s="1"/>
  <c r="P73" i="2"/>
  <c r="P108" i="2" s="1"/>
  <c r="E80" i="2"/>
  <c r="E115" i="2" s="1"/>
  <c r="U67" i="2"/>
  <c r="U102" i="2" s="1"/>
  <c r="K87" i="2"/>
  <c r="K122" i="2" s="1"/>
  <c r="K82" i="2"/>
  <c r="K117" i="2" s="1"/>
  <c r="D37" i="2"/>
  <c r="B37" i="2" s="1"/>
  <c r="E58" i="2"/>
  <c r="E60" i="2" s="1"/>
  <c r="B54" i="2"/>
  <c r="B56" i="2"/>
  <c r="D70" i="2"/>
  <c r="D105" i="2" s="1"/>
  <c r="M67" i="2"/>
  <c r="M102" i="2" s="1"/>
  <c r="M135" i="2" s="1"/>
  <c r="G92" i="2"/>
  <c r="G94" i="2" s="1"/>
  <c r="G129" i="2" s="1"/>
  <c r="K81" i="2"/>
  <c r="K116" i="2" s="1"/>
  <c r="K72" i="2"/>
  <c r="K107" i="2" s="1"/>
  <c r="B41" i="2"/>
  <c r="B57" i="2"/>
  <c r="B43" i="2"/>
  <c r="B39" i="2"/>
  <c r="K77" i="2"/>
  <c r="K112" i="2" s="1"/>
  <c r="P88" i="2"/>
  <c r="P123" i="2" s="1"/>
  <c r="B42" i="2"/>
  <c r="AA67" i="2"/>
  <c r="AA102" i="2" s="1"/>
  <c r="Y67" i="2"/>
  <c r="Y102" i="2" s="1"/>
  <c r="Y132" i="2" s="1"/>
  <c r="K91" i="2"/>
  <c r="K126" i="2" s="1"/>
  <c r="V67" i="2"/>
  <c r="V102" i="2" s="1"/>
  <c r="V132" i="2" s="1"/>
  <c r="F67" i="2"/>
  <c r="F102" i="2" s="1"/>
  <c r="F132" i="2" s="1"/>
  <c r="W67" i="2"/>
  <c r="W102" i="2" s="1"/>
  <c r="W132" i="2" s="1"/>
  <c r="K69" i="2"/>
  <c r="K104" i="2" s="1"/>
  <c r="P69" i="2"/>
  <c r="P104" i="2" s="1"/>
  <c r="P80" i="2"/>
  <c r="P115" i="2" s="1"/>
  <c r="K84" i="2"/>
  <c r="K119" i="2" s="1"/>
  <c r="K73" i="2"/>
  <c r="K108" i="2" s="1"/>
  <c r="D76" i="2"/>
  <c r="D111" i="2" s="1"/>
  <c r="V133" i="2"/>
  <c r="N160" i="6"/>
  <c r="N161" i="6" s="1"/>
  <c r="D78" i="2"/>
  <c r="D113" i="2" s="1"/>
  <c r="K92" i="2"/>
  <c r="K127" i="2" s="1"/>
  <c r="G87" i="2"/>
  <c r="G122" i="2" s="1"/>
  <c r="G84" i="2"/>
  <c r="G119" i="2" s="1"/>
  <c r="G82" i="2"/>
  <c r="G117" i="2" s="1"/>
  <c r="K79" i="2"/>
  <c r="K114" i="2" s="1"/>
  <c r="G77" i="2"/>
  <c r="G112" i="2" s="1"/>
  <c r="G75" i="2"/>
  <c r="G110" i="2" s="1"/>
  <c r="G73" i="2"/>
  <c r="G108" i="2" s="1"/>
  <c r="G71" i="2"/>
  <c r="G106" i="2" s="1"/>
  <c r="G69" i="2"/>
  <c r="G104" i="2" s="1"/>
  <c r="R67" i="2"/>
  <c r="R102" i="2" s="1"/>
  <c r="H67" i="2"/>
  <c r="H102" i="2" s="1"/>
  <c r="H135" i="2" s="1"/>
  <c r="T31" i="2"/>
  <c r="Y118" i="6"/>
  <c r="Y175" i="6" s="1"/>
  <c r="X118" i="6"/>
  <c r="X175" i="6" s="1"/>
  <c r="T118" i="6"/>
  <c r="T175" i="6" s="1"/>
  <c r="AA138" i="6"/>
  <c r="AA195" i="6" s="1"/>
  <c r="S118" i="6"/>
  <c r="S175" i="6" s="1"/>
  <c r="O124" i="6"/>
  <c r="O181" i="6" s="1"/>
  <c r="K138" i="6"/>
  <c r="K195" i="6" s="1"/>
  <c r="P124" i="6"/>
  <c r="P181" i="6" s="1"/>
  <c r="T155" i="6"/>
  <c r="T212" i="6" s="1"/>
  <c r="Y138" i="6"/>
  <c r="Y195" i="6" s="1"/>
  <c r="AB124" i="6"/>
  <c r="AB181" i="6" s="1"/>
  <c r="K118" i="6"/>
  <c r="K175" i="6" s="1"/>
  <c r="J46" i="3"/>
  <c r="J50" i="3" s="1"/>
  <c r="F50" i="3"/>
  <c r="Q144" i="10"/>
  <c r="U14" i="10"/>
  <c r="U45" i="3"/>
  <c r="F5" i="3" s="1"/>
  <c r="M45" i="3"/>
  <c r="H141" i="10"/>
  <c r="AB86" i="6"/>
  <c r="X86" i="6"/>
  <c r="X103" i="6"/>
  <c r="T86" i="6"/>
  <c r="P86" i="6"/>
  <c r="P103" i="6"/>
  <c r="I86" i="6"/>
  <c r="H73" i="6"/>
  <c r="H125" i="6" s="1"/>
  <c r="H182" i="6" s="1"/>
  <c r="L74" i="6"/>
  <c r="L126" i="6" s="1"/>
  <c r="L183" i="6" s="1"/>
  <c r="X72" i="6"/>
  <c r="L88" i="6"/>
  <c r="L140" i="6" s="1"/>
  <c r="L197" i="6" s="1"/>
  <c r="L96" i="6"/>
  <c r="L148" i="6" s="1"/>
  <c r="L205" i="6" s="1"/>
  <c r="L83" i="6"/>
  <c r="L135" i="6" s="1"/>
  <c r="L192" i="6" s="1"/>
  <c r="L89" i="6"/>
  <c r="L141" i="6" s="1"/>
  <c r="L198" i="6" s="1"/>
  <c r="L97" i="6"/>
  <c r="L149" i="6" s="1"/>
  <c r="L206" i="6" s="1"/>
  <c r="L101" i="6"/>
  <c r="L153" i="6" s="1"/>
  <c r="L210" i="6" s="1"/>
  <c r="I103" i="6"/>
  <c r="H87" i="6"/>
  <c r="I146" i="6"/>
  <c r="I203" i="6" s="1"/>
  <c r="N155" i="6"/>
  <c r="N212" i="6" s="1"/>
  <c r="I130" i="6"/>
  <c r="I187" i="6" s="1"/>
  <c r="U61" i="6"/>
  <c r="U113" i="6" s="1"/>
  <c r="U170" i="6" s="1"/>
  <c r="W66" i="6"/>
  <c r="S72" i="6"/>
  <c r="O103" i="6"/>
  <c r="G66" i="6"/>
  <c r="C30" i="6"/>
  <c r="G130" i="6"/>
  <c r="G187" i="6" s="1"/>
  <c r="I127" i="6"/>
  <c r="I184" i="6" s="1"/>
  <c r="U81" i="6"/>
  <c r="U133" i="6" s="1"/>
  <c r="U190" i="6" s="1"/>
  <c r="U83" i="6"/>
  <c r="U135" i="6" s="1"/>
  <c r="U192" i="6" s="1"/>
  <c r="U60" i="6"/>
  <c r="U112" i="6" s="1"/>
  <c r="U169" i="6" s="1"/>
  <c r="U74" i="6"/>
  <c r="U82" i="6"/>
  <c r="U134" i="6" s="1"/>
  <c r="U88" i="6"/>
  <c r="U140" i="6" s="1"/>
  <c r="U197" i="6" s="1"/>
  <c r="U96" i="6"/>
  <c r="U148" i="6" s="1"/>
  <c r="U205" i="6" s="1"/>
  <c r="U89" i="6"/>
  <c r="U141" i="6" s="1"/>
  <c r="U198" i="6" s="1"/>
  <c r="U97" i="6"/>
  <c r="U149" i="6" s="1"/>
  <c r="U206" i="6" s="1"/>
  <c r="Q75" i="6"/>
  <c r="Q127" i="6" s="1"/>
  <c r="Q184" i="6" s="1"/>
  <c r="Q69" i="6"/>
  <c r="Q121" i="6" s="1"/>
  <c r="Q178" i="6" s="1"/>
  <c r="Q58" i="6"/>
  <c r="Q110" i="6" s="1"/>
  <c r="Q167" i="6" s="1"/>
  <c r="Q77" i="6"/>
  <c r="Q129" i="6" s="1"/>
  <c r="Q186" i="6" s="1"/>
  <c r="Q78" i="6"/>
  <c r="Q130" i="6" s="1"/>
  <c r="Q187" i="6" s="1"/>
  <c r="Q101" i="6"/>
  <c r="Q153" i="6" s="1"/>
  <c r="Q210" i="6" s="1"/>
  <c r="Q92" i="6"/>
  <c r="Q144" i="6" s="1"/>
  <c r="Q201" i="6" s="1"/>
  <c r="Q99" i="6"/>
  <c r="Q151" i="6" s="1"/>
  <c r="Q208" i="6" s="1"/>
  <c r="Q89" i="6"/>
  <c r="Q141" i="6" s="1"/>
  <c r="Q198" i="6" s="1"/>
  <c r="Q97" i="6"/>
  <c r="Q149" i="6" s="1"/>
  <c r="Q206" i="6" s="1"/>
  <c r="L58" i="6"/>
  <c r="L110" i="6" s="1"/>
  <c r="L167" i="6" s="1"/>
  <c r="H58" i="6"/>
  <c r="H110" i="6" s="1"/>
  <c r="H167" i="6" s="1"/>
  <c r="C50" i="6"/>
  <c r="V149" i="6"/>
  <c r="V206" i="6" s="1"/>
  <c r="I149" i="6"/>
  <c r="I206" i="6" s="1"/>
  <c r="X139" i="6"/>
  <c r="C32" i="6"/>
  <c r="I148" i="6"/>
  <c r="I205" i="6" s="1"/>
  <c r="M141" i="6"/>
  <c r="M198" i="6" s="1"/>
  <c r="M140" i="6"/>
  <c r="M197" i="6" s="1"/>
  <c r="C33" i="6"/>
  <c r="M135" i="6"/>
  <c r="M192" i="6" s="1"/>
  <c r="M128" i="6"/>
  <c r="M185" i="6" s="1"/>
  <c r="I121" i="6"/>
  <c r="I109" i="6"/>
  <c r="I166" i="6" s="1"/>
  <c r="R120" i="6"/>
  <c r="R177" i="6" s="1"/>
  <c r="AC53" i="6"/>
  <c r="G116" i="6"/>
  <c r="G173" i="6" s="1"/>
  <c r="I111" i="6"/>
  <c r="I168" i="6" s="1"/>
  <c r="AA108" i="6"/>
  <c r="I145" i="6"/>
  <c r="I202" i="6" s="1"/>
  <c r="C27" i="6"/>
  <c r="P125" i="6"/>
  <c r="D138" i="6"/>
  <c r="D195" i="6" s="1"/>
  <c r="N119" i="6"/>
  <c r="I132" i="6"/>
  <c r="I189" i="6" s="1"/>
  <c r="X125" i="6"/>
  <c r="I122" i="6"/>
  <c r="I179" i="6" s="1"/>
  <c r="G108" i="6"/>
  <c r="G165" i="6" s="1"/>
  <c r="C8" i="6"/>
  <c r="V112" i="6"/>
  <c r="V169" i="6" s="1"/>
  <c r="I134" i="2"/>
  <c r="V134" i="2"/>
  <c r="B24" i="2"/>
  <c r="B19" i="2"/>
  <c r="B15" i="2"/>
  <c r="B11" i="2"/>
  <c r="B7" i="2"/>
  <c r="B5" i="2"/>
  <c r="B29" i="2"/>
  <c r="B33" i="2" s="1"/>
  <c r="Y155" i="6"/>
  <c r="Y212" i="6" s="1"/>
  <c r="AC86" i="6"/>
  <c r="AC138" i="6" s="1"/>
  <c r="AC195" i="6" s="1"/>
  <c r="T72" i="6"/>
  <c r="L65" i="6"/>
  <c r="L117" i="6" s="1"/>
  <c r="L174" i="6" s="1"/>
  <c r="L63" i="6"/>
  <c r="L115" i="6" s="1"/>
  <c r="L172" i="6" s="1"/>
  <c r="L61" i="6"/>
  <c r="L113" i="6" s="1"/>
  <c r="L170" i="6" s="1"/>
  <c r="L59" i="6"/>
  <c r="L111" i="6" s="1"/>
  <c r="L168" i="6" s="1"/>
  <c r="L57" i="6"/>
  <c r="L109" i="6" s="1"/>
  <c r="L166" i="6" s="1"/>
  <c r="L90" i="6"/>
  <c r="L142" i="6" s="1"/>
  <c r="L199" i="6" s="1"/>
  <c r="L98" i="6"/>
  <c r="L150" i="6" s="1"/>
  <c r="L207" i="6" s="1"/>
  <c r="L85" i="6"/>
  <c r="L137" i="6" s="1"/>
  <c r="L194" i="6" s="1"/>
  <c r="L91" i="6"/>
  <c r="L143" i="6" s="1"/>
  <c r="L200" i="6" s="1"/>
  <c r="L82" i="6"/>
  <c r="L134" i="6" s="1"/>
  <c r="L191" i="6" s="1"/>
  <c r="Z155" i="6"/>
  <c r="Z212" i="6" s="1"/>
  <c r="J155" i="6"/>
  <c r="J212" i="6" s="1"/>
  <c r="I72" i="6"/>
  <c r="V72" i="6"/>
  <c r="U67" i="6"/>
  <c r="U119" i="6" s="1"/>
  <c r="U176" i="6" s="1"/>
  <c r="W86" i="6"/>
  <c r="O86" i="6"/>
  <c r="K66" i="6"/>
  <c r="G86" i="6"/>
  <c r="I152" i="6"/>
  <c r="I209" i="6" s="1"/>
  <c r="M137" i="6"/>
  <c r="M194" i="6" s="1"/>
  <c r="O125" i="6"/>
  <c r="AC72" i="6"/>
  <c r="AC124" i="6" s="1"/>
  <c r="AC181" i="6" s="1"/>
  <c r="Q65" i="6"/>
  <c r="Q117" i="6" s="1"/>
  <c r="Q174" i="6" s="1"/>
  <c r="U59" i="6"/>
  <c r="U111" i="6" s="1"/>
  <c r="U168" i="6" s="1"/>
  <c r="Q57" i="6"/>
  <c r="Q109" i="6" s="1"/>
  <c r="Q166" i="6" s="1"/>
  <c r="Z86" i="6"/>
  <c r="Z103" i="6"/>
  <c r="U68" i="6"/>
  <c r="U120" i="6" s="1"/>
  <c r="U177" i="6" s="1"/>
  <c r="U69" i="6"/>
  <c r="U121" i="6" s="1"/>
  <c r="U178" i="6" s="1"/>
  <c r="U77" i="6"/>
  <c r="U129" i="6" s="1"/>
  <c r="U186" i="6" s="1"/>
  <c r="U62" i="6"/>
  <c r="U114" i="6" s="1"/>
  <c r="U171" i="6" s="1"/>
  <c r="U76" i="6"/>
  <c r="U128" i="6" s="1"/>
  <c r="U185" i="6" s="1"/>
  <c r="U84" i="6"/>
  <c r="U136" i="6" s="1"/>
  <c r="U193" i="6" s="1"/>
  <c r="U90" i="6"/>
  <c r="U142" i="6" s="1"/>
  <c r="U199" i="6" s="1"/>
  <c r="U98" i="6"/>
  <c r="U91" i="6"/>
  <c r="U143" i="6" s="1"/>
  <c r="U200" i="6" s="1"/>
  <c r="U101" i="6"/>
  <c r="U153" i="6" s="1"/>
  <c r="U210" i="6" s="1"/>
  <c r="Q83" i="6"/>
  <c r="Q135" i="6" s="1"/>
  <c r="Q192" i="6" s="1"/>
  <c r="Q70" i="6"/>
  <c r="Q122" i="6" s="1"/>
  <c r="Q179" i="6" s="1"/>
  <c r="Q60" i="6"/>
  <c r="Q112" i="6" s="1"/>
  <c r="Q169" i="6" s="1"/>
  <c r="Q81" i="6"/>
  <c r="Q133" i="6" s="1"/>
  <c r="Q190" i="6" s="1"/>
  <c r="Q80" i="6"/>
  <c r="Q132" i="6" s="1"/>
  <c r="Q189" i="6" s="1"/>
  <c r="Q102" i="6"/>
  <c r="Q154" i="6" s="1"/>
  <c r="Q211" i="6" s="1"/>
  <c r="Q94" i="6"/>
  <c r="Q146" i="6" s="1"/>
  <c r="Q203" i="6" s="1"/>
  <c r="Q100" i="6"/>
  <c r="Q152" i="6" s="1"/>
  <c r="Q209" i="6" s="1"/>
  <c r="Q91" i="6"/>
  <c r="Q143" i="6" s="1"/>
  <c r="Q200" i="6" s="1"/>
  <c r="L60" i="6"/>
  <c r="L112" i="6" s="1"/>
  <c r="L169" i="6" s="1"/>
  <c r="N103" i="6"/>
  <c r="H60" i="6"/>
  <c r="H112" i="6" s="1"/>
  <c r="H169" i="6" s="1"/>
  <c r="J86" i="6"/>
  <c r="J103" i="6"/>
  <c r="F66" i="6"/>
  <c r="R149" i="6"/>
  <c r="R206" i="6" s="1"/>
  <c r="G134" i="6"/>
  <c r="G191" i="6" s="1"/>
  <c r="V128" i="6"/>
  <c r="V185" i="6" s="1"/>
  <c r="G126" i="6"/>
  <c r="G183" i="6" s="1"/>
  <c r="Y66" i="6"/>
  <c r="V150" i="6"/>
  <c r="V207" i="6" s="1"/>
  <c r="I140" i="6"/>
  <c r="I197" i="6" s="1"/>
  <c r="I135" i="6"/>
  <c r="I192" i="6" s="1"/>
  <c r="I128" i="6"/>
  <c r="I185" i="6" s="1"/>
  <c r="C23" i="6"/>
  <c r="R122" i="6"/>
  <c r="R179" i="6" s="1"/>
  <c r="S119" i="6"/>
  <c r="M117" i="6"/>
  <c r="M174" i="6" s="1"/>
  <c r="G115" i="6"/>
  <c r="G172" i="6" s="1"/>
  <c r="R110" i="6"/>
  <c r="R167" i="6" s="1"/>
  <c r="AC109" i="6"/>
  <c r="AC166" i="6" s="1"/>
  <c r="C46" i="6"/>
  <c r="W108" i="6"/>
  <c r="M115" i="6"/>
  <c r="M172" i="6" s="1"/>
  <c r="G114" i="6"/>
  <c r="G171" i="6" s="1"/>
  <c r="V113" i="6"/>
  <c r="V170" i="6" s="1"/>
  <c r="J112" i="6"/>
  <c r="J169" i="6" s="1"/>
  <c r="C7" i="6"/>
  <c r="X66" i="6"/>
  <c r="J72" i="6"/>
  <c r="C38" i="6"/>
  <c r="C35" i="6"/>
  <c r="N125" i="6"/>
  <c r="V111" i="6"/>
  <c r="V168" i="6" s="1"/>
  <c r="F108" i="6"/>
  <c r="I153" i="6"/>
  <c r="I210" i="6" s="1"/>
  <c r="AB109" i="6"/>
  <c r="H52" i="6"/>
  <c r="H53" i="6" s="1"/>
  <c r="C14" i="6"/>
  <c r="F134" i="2"/>
  <c r="B23" i="2"/>
  <c r="B18" i="2"/>
  <c r="B14" i="2"/>
  <c r="B10" i="2"/>
  <c r="B27" i="2"/>
  <c r="Z129" i="2"/>
  <c r="Z65" i="2"/>
  <c r="G141" i="10"/>
  <c r="M86" i="6"/>
  <c r="L73" i="6"/>
  <c r="L75" i="6"/>
  <c r="L127" i="6" s="1"/>
  <c r="L184" i="6" s="1"/>
  <c r="P72" i="6"/>
  <c r="Y103" i="6"/>
  <c r="L69" i="6"/>
  <c r="L121" i="6" s="1"/>
  <c r="L178" i="6" s="1"/>
  <c r="L92" i="6"/>
  <c r="L144" i="6" s="1"/>
  <c r="L201" i="6" s="1"/>
  <c r="L102" i="6"/>
  <c r="L154" i="6" s="1"/>
  <c r="L211" i="6" s="1"/>
  <c r="L100" i="6"/>
  <c r="L152" i="6" s="1"/>
  <c r="L209" i="6" s="1"/>
  <c r="L93" i="6"/>
  <c r="L145" i="6" s="1"/>
  <c r="L202" i="6" s="1"/>
  <c r="L84" i="6"/>
  <c r="L136" i="6" s="1"/>
  <c r="L193" i="6" s="1"/>
  <c r="M150" i="6"/>
  <c r="M207" i="6" s="1"/>
  <c r="F155" i="6"/>
  <c r="F212" i="6" s="1"/>
  <c r="M134" i="6"/>
  <c r="M191" i="6" s="1"/>
  <c r="U65" i="6"/>
  <c r="U117" i="6" s="1"/>
  <c r="U174" i="6" s="1"/>
  <c r="U57" i="6"/>
  <c r="U109" i="6" s="1"/>
  <c r="W72" i="6"/>
  <c r="W103" i="6"/>
  <c r="S86" i="6"/>
  <c r="O66" i="6"/>
  <c r="G72" i="6"/>
  <c r="G103" i="6"/>
  <c r="I144" i="6"/>
  <c r="I201" i="6" s="1"/>
  <c r="O139" i="6"/>
  <c r="M136" i="6"/>
  <c r="M193" i="6" s="1"/>
  <c r="I129" i="6"/>
  <c r="I186" i="6" s="1"/>
  <c r="L67" i="6"/>
  <c r="L119" i="6" s="1"/>
  <c r="L176" i="6" s="1"/>
  <c r="U71" i="6"/>
  <c r="U123" i="6" s="1"/>
  <c r="U180" i="6" s="1"/>
  <c r="U70" i="6"/>
  <c r="U122" i="6" s="1"/>
  <c r="U179" i="6" s="1"/>
  <c r="V66" i="6"/>
  <c r="U56" i="6"/>
  <c r="U108" i="6" s="1"/>
  <c r="U64" i="6"/>
  <c r="U116" i="6" s="1"/>
  <c r="U173" i="6" s="1"/>
  <c r="U78" i="6"/>
  <c r="U130" i="6" s="1"/>
  <c r="U187" i="6" s="1"/>
  <c r="U151" i="6"/>
  <c r="U208" i="6" s="1"/>
  <c r="U92" i="6"/>
  <c r="U144" i="6" s="1"/>
  <c r="U201" i="6" s="1"/>
  <c r="U85" i="6"/>
  <c r="U137" i="6" s="1"/>
  <c r="U194" i="6" s="1"/>
  <c r="U93" i="6"/>
  <c r="U145" i="6" s="1"/>
  <c r="U202" i="6" s="1"/>
  <c r="U102" i="6"/>
  <c r="U154" i="6" s="1"/>
  <c r="U211" i="6" s="1"/>
  <c r="Q71" i="6"/>
  <c r="Q123" i="6" s="1"/>
  <c r="Q180" i="6" s="1"/>
  <c r="Q79" i="6"/>
  <c r="Q131" i="6" s="1"/>
  <c r="Q188" i="6" s="1"/>
  <c r="Q62" i="6"/>
  <c r="Q114" i="6" s="1"/>
  <c r="Q171" i="6" s="1"/>
  <c r="Q74" i="6"/>
  <c r="Q126" i="6" s="1"/>
  <c r="Q183" i="6" s="1"/>
  <c r="Q82" i="6"/>
  <c r="Q134" i="6" s="1"/>
  <c r="Q191" i="6" s="1"/>
  <c r="Q88" i="6"/>
  <c r="Q140" i="6" s="1"/>
  <c r="Q197" i="6" s="1"/>
  <c r="Q96" i="6"/>
  <c r="Q148" i="6" s="1"/>
  <c r="Q205" i="6" s="1"/>
  <c r="Q85" i="6"/>
  <c r="Q137" i="6" s="1"/>
  <c r="Q194" i="6" s="1"/>
  <c r="Q93" i="6"/>
  <c r="Q145" i="6" s="1"/>
  <c r="Q202" i="6" s="1"/>
  <c r="L62" i="6"/>
  <c r="L114" i="6" s="1"/>
  <c r="L171" i="6" s="1"/>
  <c r="H62" i="6"/>
  <c r="H114" i="6" s="1"/>
  <c r="H171" i="6" s="1"/>
  <c r="G150" i="6"/>
  <c r="G207" i="6" s="1"/>
  <c r="C42" i="6"/>
  <c r="V141" i="6"/>
  <c r="V198" i="6" s="1"/>
  <c r="I141" i="6"/>
  <c r="I198" i="6" s="1"/>
  <c r="S139" i="6"/>
  <c r="M129" i="6"/>
  <c r="M186" i="6" s="1"/>
  <c r="Z125" i="6"/>
  <c r="I66" i="6"/>
  <c r="C47" i="6"/>
  <c r="G143" i="6"/>
  <c r="G200" i="6" s="1"/>
  <c r="V142" i="6"/>
  <c r="V199" i="6" s="1"/>
  <c r="C34" i="6"/>
  <c r="M125" i="6"/>
  <c r="M182" i="6" s="1"/>
  <c r="G123" i="6"/>
  <c r="G180" i="6" s="1"/>
  <c r="I117" i="6"/>
  <c r="I174" i="6" s="1"/>
  <c r="J114" i="6"/>
  <c r="J171" i="6" s="1"/>
  <c r="M113" i="6"/>
  <c r="M170" i="6" s="1"/>
  <c r="N110" i="6"/>
  <c r="N167" i="6" s="1"/>
  <c r="I137" i="6"/>
  <c r="I194" i="6" s="1"/>
  <c r="M132" i="6"/>
  <c r="M189" i="6" s="1"/>
  <c r="C24" i="6"/>
  <c r="Z120" i="6"/>
  <c r="V109" i="6"/>
  <c r="V166" i="6" s="1"/>
  <c r="R137" i="6"/>
  <c r="R194" i="6" s="1"/>
  <c r="I126" i="6"/>
  <c r="I183" i="6" s="1"/>
  <c r="Y120" i="6"/>
  <c r="M120" i="6"/>
  <c r="M177" i="6" s="1"/>
  <c r="V119" i="6"/>
  <c r="V176" i="6" s="1"/>
  <c r="F119" i="6"/>
  <c r="I115" i="6"/>
  <c r="I172" i="6" s="1"/>
  <c r="C10" i="6"/>
  <c r="G109" i="6"/>
  <c r="G166" i="6" s="1"/>
  <c r="P139" i="6"/>
  <c r="D155" i="6"/>
  <c r="D212" i="6" s="1"/>
  <c r="J125" i="6"/>
  <c r="M122" i="6"/>
  <c r="M179" i="6" s="1"/>
  <c r="V121" i="6"/>
  <c r="X119" i="6"/>
  <c r="R111" i="6"/>
  <c r="R168" i="6" s="1"/>
  <c r="R109" i="6"/>
  <c r="R166" i="6" s="1"/>
  <c r="R145" i="6"/>
  <c r="R202" i="6" s="1"/>
  <c r="L52" i="6"/>
  <c r="L53" i="6" s="1"/>
  <c r="Y65" i="2"/>
  <c r="Y129" i="2"/>
  <c r="V130" i="6"/>
  <c r="V187" i="6" s="1"/>
  <c r="C26" i="6"/>
  <c r="M126" i="6"/>
  <c r="M183" i="6" s="1"/>
  <c r="K31" i="2"/>
  <c r="C12" i="6"/>
  <c r="B28" i="2"/>
  <c r="B21" i="2"/>
  <c r="B17" i="2"/>
  <c r="B13" i="2"/>
  <c r="B9" i="2"/>
  <c r="B25" i="2"/>
  <c r="Q143" i="10"/>
  <c r="U10" i="10"/>
  <c r="Q142" i="10"/>
  <c r="U23" i="10"/>
  <c r="T103" i="6"/>
  <c r="L79" i="6"/>
  <c r="L131" i="6" s="1"/>
  <c r="L188" i="6" s="1"/>
  <c r="Y86" i="6"/>
  <c r="AB72" i="6"/>
  <c r="AC103" i="6"/>
  <c r="L71" i="6"/>
  <c r="L123" i="6" s="1"/>
  <c r="L180" i="6" s="1"/>
  <c r="L94" i="6"/>
  <c r="L146" i="6" s="1"/>
  <c r="L203" i="6" s="1"/>
  <c r="L81" i="6"/>
  <c r="L133" i="6" s="1"/>
  <c r="L190" i="6" s="1"/>
  <c r="M103" i="6"/>
  <c r="L87" i="6"/>
  <c r="L95" i="6"/>
  <c r="L147" i="6" s="1"/>
  <c r="L204" i="6" s="1"/>
  <c r="L99" i="6"/>
  <c r="L151" i="6" s="1"/>
  <c r="L208" i="6" s="1"/>
  <c r="I150" i="6"/>
  <c r="I207" i="6" s="1"/>
  <c r="M146" i="6"/>
  <c r="M203" i="6" s="1"/>
  <c r="I134" i="6"/>
  <c r="I191" i="6" s="1"/>
  <c r="M130" i="6"/>
  <c r="M187" i="6" s="1"/>
  <c r="AA86" i="6"/>
  <c r="AA72" i="6"/>
  <c r="AA103" i="6"/>
  <c r="S66" i="6"/>
  <c r="O72" i="6"/>
  <c r="K86" i="6"/>
  <c r="K72" i="6"/>
  <c r="K103" i="6"/>
  <c r="M153" i="6"/>
  <c r="M210" i="6" s="1"/>
  <c r="G147" i="6"/>
  <c r="G204" i="6" s="1"/>
  <c r="K139" i="6"/>
  <c r="I136" i="6"/>
  <c r="I193" i="6" s="1"/>
  <c r="M127" i="6"/>
  <c r="M184" i="6" s="1"/>
  <c r="W125" i="6"/>
  <c r="G125" i="6"/>
  <c r="G182" i="6" s="1"/>
  <c r="I123" i="6"/>
  <c r="I180" i="6" s="1"/>
  <c r="M72" i="6"/>
  <c r="U63" i="6"/>
  <c r="U115" i="6" s="1"/>
  <c r="U172" i="6" s="1"/>
  <c r="Q61" i="6"/>
  <c r="Q113" i="6" s="1"/>
  <c r="Q170" i="6" s="1"/>
  <c r="Z66" i="6"/>
  <c r="V86" i="6"/>
  <c r="U73" i="6"/>
  <c r="U125" i="6" s="1"/>
  <c r="U79" i="6"/>
  <c r="U131" i="6" s="1"/>
  <c r="U188" i="6" s="1"/>
  <c r="U58" i="6"/>
  <c r="U110" i="6" s="1"/>
  <c r="U167" i="6" s="1"/>
  <c r="U75" i="6"/>
  <c r="U127" i="6" s="1"/>
  <c r="U184" i="6" s="1"/>
  <c r="U80" i="6"/>
  <c r="U132" i="6" s="1"/>
  <c r="U189" i="6" s="1"/>
  <c r="U94" i="6"/>
  <c r="U146" i="6" s="1"/>
  <c r="U203" i="6" s="1"/>
  <c r="U87" i="6"/>
  <c r="U139" i="6" s="1"/>
  <c r="U196" i="6" s="1"/>
  <c r="V103" i="6"/>
  <c r="U95" i="6"/>
  <c r="U147" i="6" s="1"/>
  <c r="U204" i="6" s="1"/>
  <c r="Q68" i="6"/>
  <c r="Q120" i="6" s="1"/>
  <c r="Q177" i="6" s="1"/>
  <c r="R86" i="6"/>
  <c r="Q73" i="6"/>
  <c r="R66" i="6"/>
  <c r="Q56" i="6"/>
  <c r="Q64" i="6"/>
  <c r="Q116" i="6" s="1"/>
  <c r="Q173" i="6" s="1"/>
  <c r="Q76" i="6"/>
  <c r="Q128" i="6" s="1"/>
  <c r="Q185" i="6" s="1"/>
  <c r="Q84" i="6"/>
  <c r="Q136" i="6" s="1"/>
  <c r="Q193" i="6" s="1"/>
  <c r="Q90" i="6"/>
  <c r="Q142" i="6" s="1"/>
  <c r="Q199" i="6" s="1"/>
  <c r="Q98" i="6"/>
  <c r="Q150" i="6" s="1"/>
  <c r="Q207" i="6" s="1"/>
  <c r="Q87" i="6"/>
  <c r="Q139" i="6" s="1"/>
  <c r="Q196" i="6" s="1"/>
  <c r="R103" i="6"/>
  <c r="Q95" i="6"/>
  <c r="Q147" i="6" s="1"/>
  <c r="Q204" i="6" s="1"/>
  <c r="N66" i="6"/>
  <c r="L56" i="6"/>
  <c r="L108" i="6" s="1"/>
  <c r="L165" i="6" s="1"/>
  <c r="L64" i="6"/>
  <c r="L116" i="6" s="1"/>
  <c r="L173" i="6" s="1"/>
  <c r="J66" i="6"/>
  <c r="H56" i="6"/>
  <c r="H64" i="6"/>
  <c r="F86" i="6"/>
  <c r="F103" i="6"/>
  <c r="C40" i="6"/>
  <c r="R142" i="6"/>
  <c r="R199" i="6" s="1"/>
  <c r="R141" i="6"/>
  <c r="R198" i="6" s="1"/>
  <c r="AB139" i="6"/>
  <c r="V133" i="6"/>
  <c r="V190" i="6" s="1"/>
  <c r="I133" i="6"/>
  <c r="I190" i="6" s="1"/>
  <c r="I131" i="6"/>
  <c r="I188" i="6" s="1"/>
  <c r="G129" i="6"/>
  <c r="G186" i="6" s="1"/>
  <c r="V125" i="6"/>
  <c r="V182" i="6" s="1"/>
  <c r="M149" i="6"/>
  <c r="M206" i="6" s="1"/>
  <c r="M148" i="6"/>
  <c r="M205" i="6" s="1"/>
  <c r="C39" i="6"/>
  <c r="AA139" i="6"/>
  <c r="V132" i="6"/>
  <c r="V189" i="6" s="1"/>
  <c r="R130" i="6"/>
  <c r="R187" i="6" s="1"/>
  <c r="V126" i="6"/>
  <c r="V183" i="6" s="1"/>
  <c r="I125" i="6"/>
  <c r="I182" i="6" s="1"/>
  <c r="M121" i="6"/>
  <c r="AA119" i="6"/>
  <c r="K119" i="6"/>
  <c r="V114" i="6"/>
  <c r="V171" i="6" s="1"/>
  <c r="I113" i="6"/>
  <c r="I170" i="6" s="1"/>
  <c r="J110" i="6"/>
  <c r="J167" i="6" s="1"/>
  <c r="M109" i="6"/>
  <c r="M166" i="6" s="1"/>
  <c r="T66" i="6"/>
  <c r="R154" i="6"/>
  <c r="R211" i="6" s="1"/>
  <c r="V153" i="6"/>
  <c r="V210" i="6" s="1"/>
  <c r="R125" i="6"/>
  <c r="R182" i="6" s="1"/>
  <c r="V120" i="6"/>
  <c r="V177" i="6" s="1"/>
  <c r="I120" i="6"/>
  <c r="I177" i="6" s="1"/>
  <c r="R115" i="6"/>
  <c r="R172" i="6" s="1"/>
  <c r="M111" i="6"/>
  <c r="M168" i="6" s="1"/>
  <c r="G110" i="6"/>
  <c r="G167" i="6" s="1"/>
  <c r="P109" i="6"/>
  <c r="O108" i="6"/>
  <c r="C21" i="6"/>
  <c r="R123" i="6"/>
  <c r="R180" i="6" s="1"/>
  <c r="G120" i="6"/>
  <c r="G177" i="6" s="1"/>
  <c r="R117" i="6"/>
  <c r="R174" i="6" s="1"/>
  <c r="Z108" i="6"/>
  <c r="Q67" i="6"/>
  <c r="R153" i="6"/>
  <c r="R210" i="6" s="1"/>
  <c r="R146" i="6"/>
  <c r="R203" i="6" s="1"/>
  <c r="V145" i="6"/>
  <c r="V202" i="6" s="1"/>
  <c r="R136" i="6"/>
  <c r="R193" i="6" s="1"/>
  <c r="AB125" i="6"/>
  <c r="F125" i="6"/>
  <c r="G122" i="6"/>
  <c r="G179" i="6" s="1"/>
  <c r="T119" i="6"/>
  <c r="V116" i="6"/>
  <c r="V173" i="6" s="1"/>
  <c r="G112" i="6"/>
  <c r="G169" i="6" s="1"/>
  <c r="C18" i="6"/>
  <c r="N112" i="6"/>
  <c r="N169" i="6" s="1"/>
  <c r="R121" i="6"/>
  <c r="G131" i="6"/>
  <c r="G188" i="6" s="1"/>
  <c r="T125" i="6"/>
  <c r="R112" i="6"/>
  <c r="R169" i="6" s="1"/>
  <c r="G31" i="2"/>
  <c r="B26" i="2"/>
  <c r="B20" i="2"/>
  <c r="B16" i="2"/>
  <c r="B12" i="2"/>
  <c r="B8" i="2"/>
  <c r="B6" i="2"/>
  <c r="J129" i="2"/>
  <c r="J134" i="2" s="1"/>
  <c r="B22" i="2"/>
  <c r="T69" i="2"/>
  <c r="T104" i="2" s="1"/>
  <c r="L67" i="2"/>
  <c r="L102" i="2" s="1"/>
  <c r="L135" i="2" s="1"/>
  <c r="T90" i="2" l="1"/>
  <c r="T125" i="2" s="1"/>
  <c r="W85" i="2"/>
  <c r="W120" i="2" s="1"/>
  <c r="T55" i="2"/>
  <c r="W62" i="2"/>
  <c r="T62" i="2" s="1"/>
  <c r="U150" i="6"/>
  <c r="U207" i="6" s="1"/>
  <c r="U191" i="6"/>
  <c r="U126" i="6"/>
  <c r="U183" i="6" s="1"/>
  <c r="B31" i="2"/>
  <c r="U166" i="6"/>
  <c r="U118" i="6"/>
  <c r="U182" i="6"/>
  <c r="T58" i="2"/>
  <c r="T60" i="2"/>
  <c r="W88" i="2"/>
  <c r="W123" i="2" s="1"/>
  <c r="J61" i="3"/>
  <c r="M132" i="2"/>
  <c r="O132" i="2"/>
  <c r="O135" i="2"/>
  <c r="N132" i="2"/>
  <c r="N135" i="2"/>
  <c r="J132" i="2"/>
  <c r="J135" i="2"/>
  <c r="Q132" i="2"/>
  <c r="Q135" i="2"/>
  <c r="I132" i="2"/>
  <c r="I135" i="2"/>
  <c r="R132" i="2"/>
  <c r="R135" i="2"/>
  <c r="X65" i="2"/>
  <c r="T85" i="2"/>
  <c r="T120" i="2" s="1"/>
  <c r="F7" i="3"/>
  <c r="B35" i="2"/>
  <c r="D80" i="2"/>
  <c r="D115" i="2" s="1"/>
  <c r="B50" i="2"/>
  <c r="B80" i="2" s="1"/>
  <c r="B115" i="2" s="1"/>
  <c r="T138" i="6"/>
  <c r="T195" i="6" s="1"/>
  <c r="T182" i="6"/>
  <c r="F124" i="6"/>
  <c r="F181" i="6" s="1"/>
  <c r="F176" i="6"/>
  <c r="O155" i="6"/>
  <c r="O212" i="6" s="1"/>
  <c r="O196" i="6"/>
  <c r="AA155" i="6"/>
  <c r="AA212" i="6" s="1"/>
  <c r="AA196" i="6"/>
  <c r="W138" i="6"/>
  <c r="W195" i="6" s="1"/>
  <c r="W182" i="6"/>
  <c r="X124" i="6"/>
  <c r="X181" i="6" s="1"/>
  <c r="X176" i="6"/>
  <c r="S155" i="6"/>
  <c r="S212" i="6" s="1"/>
  <c r="S196" i="6"/>
  <c r="W118" i="6"/>
  <c r="W175" i="6" s="1"/>
  <c r="W165" i="6"/>
  <c r="O138" i="6"/>
  <c r="O195" i="6" s="1"/>
  <c r="O182" i="6"/>
  <c r="I160" i="6"/>
  <c r="I161" i="6" s="1"/>
  <c r="I178" i="6"/>
  <c r="H137" i="2" s="1"/>
  <c r="X155" i="6"/>
  <c r="X212" i="6" s="1"/>
  <c r="X196" i="6"/>
  <c r="T124" i="6"/>
  <c r="T181" i="6" s="1"/>
  <c r="T176" i="6"/>
  <c r="R160" i="6"/>
  <c r="R161" i="6" s="1"/>
  <c r="R178" i="6"/>
  <c r="K124" i="6"/>
  <c r="K181" i="6" s="1"/>
  <c r="K176" i="6"/>
  <c r="AB155" i="6"/>
  <c r="AB212" i="6" s="1"/>
  <c r="AB196" i="6"/>
  <c r="V160" i="6"/>
  <c r="V161" i="6" s="1"/>
  <c r="V178" i="6"/>
  <c r="P155" i="6"/>
  <c r="P212" i="6" s="1"/>
  <c r="P196" i="6"/>
  <c r="Y124" i="6"/>
  <c r="Y181" i="6" s="1"/>
  <c r="Y177" i="6"/>
  <c r="F118" i="6"/>
  <c r="F175" i="6" s="1"/>
  <c r="F165" i="6"/>
  <c r="N124" i="6"/>
  <c r="N181" i="6" s="1"/>
  <c r="N176" i="6"/>
  <c r="F138" i="6"/>
  <c r="F195" i="6" s="1"/>
  <c r="F182" i="6"/>
  <c r="Z138" i="6"/>
  <c r="Z195" i="6" s="1"/>
  <c r="Z182" i="6"/>
  <c r="X138" i="6"/>
  <c r="X195" i="6" s="1"/>
  <c r="X182" i="6"/>
  <c r="AA118" i="6"/>
  <c r="AA175" i="6" s="1"/>
  <c r="AA165" i="6"/>
  <c r="O118" i="6"/>
  <c r="O175" i="6" s="1"/>
  <c r="O165" i="6"/>
  <c r="AA124" i="6"/>
  <c r="AA181" i="6" s="1"/>
  <c r="AA176" i="6"/>
  <c r="AB138" i="6"/>
  <c r="AB195" i="6" s="1"/>
  <c r="AB182" i="6"/>
  <c r="Z118" i="6"/>
  <c r="Z175" i="6" s="1"/>
  <c r="Z165" i="6"/>
  <c r="P118" i="6"/>
  <c r="P175" i="6" s="1"/>
  <c r="P166" i="6"/>
  <c r="M160" i="6"/>
  <c r="M161" i="6" s="1"/>
  <c r="M178" i="6"/>
  <c r="K155" i="6"/>
  <c r="K212" i="6" s="1"/>
  <c r="K196" i="6"/>
  <c r="J138" i="6"/>
  <c r="J195" i="6" s="1"/>
  <c r="J182" i="6"/>
  <c r="Z124" i="6"/>
  <c r="Z181" i="6" s="1"/>
  <c r="Z177" i="6"/>
  <c r="AB118" i="6"/>
  <c r="AB175" i="6" s="1"/>
  <c r="AB166" i="6"/>
  <c r="N138" i="6"/>
  <c r="N195" i="6" s="1"/>
  <c r="N182" i="6"/>
  <c r="S124" i="6"/>
  <c r="S181" i="6" s="1"/>
  <c r="S176" i="6"/>
  <c r="P138" i="6"/>
  <c r="P195" i="6" s="1"/>
  <c r="P182" i="6"/>
  <c r="G160" i="6"/>
  <c r="G161" i="6" s="1"/>
  <c r="G178" i="6"/>
  <c r="H160" i="6"/>
  <c r="H161" i="6" s="1"/>
  <c r="B87" i="2"/>
  <c r="B122" i="2" s="1"/>
  <c r="M61" i="3"/>
  <c r="U160" i="6"/>
  <c r="U161" i="6" s="1"/>
  <c r="AB65" i="2"/>
  <c r="B70" i="2"/>
  <c r="B105" i="2" s="1"/>
  <c r="U6" i="10"/>
  <c r="B75" i="2"/>
  <c r="B110" i="2" s="1"/>
  <c r="B73" i="2"/>
  <c r="B108" i="2" s="1"/>
  <c r="B76" i="2"/>
  <c r="B111" i="2" s="1"/>
  <c r="B74" i="2"/>
  <c r="B109" i="2" s="1"/>
  <c r="D156" i="6"/>
  <c r="J118" i="6"/>
  <c r="H86" i="6"/>
  <c r="I124" i="6"/>
  <c r="I181" i="6" s="1"/>
  <c r="H72" i="6"/>
  <c r="B77" i="2"/>
  <c r="B112" i="2" s="1"/>
  <c r="AA132" i="2"/>
  <c r="AA133" i="2"/>
  <c r="K94" i="2"/>
  <c r="K129" i="2" s="1"/>
  <c r="B71" i="2"/>
  <c r="B106" i="2" s="1"/>
  <c r="G127" i="2"/>
  <c r="P94" i="2"/>
  <c r="P129" i="2" s="1"/>
  <c r="P134" i="2" s="1"/>
  <c r="T67" i="2"/>
  <c r="T102" i="2" s="1"/>
  <c r="P133" i="2"/>
  <c r="L124" i="6"/>
  <c r="L181" i="6" s="1"/>
  <c r="I118" i="6"/>
  <c r="I175" i="6" s="1"/>
  <c r="T136" i="10"/>
  <c r="Q66" i="10"/>
  <c r="Q138" i="10" s="1"/>
  <c r="D146" i="10"/>
  <c r="L86" i="6"/>
  <c r="N118" i="6"/>
  <c r="G155" i="6"/>
  <c r="G212" i="6" s="1"/>
  <c r="G124" i="6"/>
  <c r="G181" i="6" s="1"/>
  <c r="I155" i="6"/>
  <c r="I212" i="6" s="1"/>
  <c r="H66" i="6"/>
  <c r="U155" i="6"/>
  <c r="V155" i="6"/>
  <c r="V212" i="6" s="1"/>
  <c r="F104" i="6"/>
  <c r="V118" i="6"/>
  <c r="V175" i="6" s="1"/>
  <c r="V124" i="6"/>
  <c r="V181" i="6" s="1"/>
  <c r="R155" i="6"/>
  <c r="R212" i="6" s="1"/>
  <c r="R118" i="6"/>
  <c r="R175" i="6" s="1"/>
  <c r="M124" i="6"/>
  <c r="M181" i="6" s="1"/>
  <c r="M118" i="6"/>
  <c r="M175" i="6" s="1"/>
  <c r="M155" i="6"/>
  <c r="M212" i="6" s="1"/>
  <c r="AA104" i="6"/>
  <c r="M104" i="6"/>
  <c r="C60" i="6"/>
  <c r="C112" i="6" s="1"/>
  <c r="C169" i="6" s="1"/>
  <c r="C62" i="6"/>
  <c r="C114" i="6" s="1"/>
  <c r="C171" i="6" s="1"/>
  <c r="C64" i="6"/>
  <c r="C116" i="6" s="1"/>
  <c r="C173" i="6" s="1"/>
  <c r="G104" i="6"/>
  <c r="S104" i="6"/>
  <c r="AB104" i="6"/>
  <c r="U86" i="6"/>
  <c r="H116" i="6"/>
  <c r="H173" i="6" s="1"/>
  <c r="B69" i="2"/>
  <c r="B104" i="2" s="1"/>
  <c r="G146" i="10"/>
  <c r="H146" i="10"/>
  <c r="B72" i="2"/>
  <c r="B107" i="2" s="1"/>
  <c r="B81" i="2"/>
  <c r="B116" i="2" s="1"/>
  <c r="D55" i="2"/>
  <c r="D58" i="2" s="1"/>
  <c r="B58" i="2" s="1"/>
  <c r="B84" i="2"/>
  <c r="B119" i="2" s="1"/>
  <c r="Q160" i="6"/>
  <c r="Q161" i="6" s="1"/>
  <c r="L160" i="6"/>
  <c r="L161" i="6" s="1"/>
  <c r="B79" i="2"/>
  <c r="B114" i="2" s="1"/>
  <c r="B83" i="2"/>
  <c r="B118" i="2" s="1"/>
  <c r="B68" i="2"/>
  <c r="D67" i="2"/>
  <c r="D102" i="2" s="1"/>
  <c r="P67" i="2"/>
  <c r="P102" i="2" s="1"/>
  <c r="P132" i="2" s="1"/>
  <c r="G67" i="2"/>
  <c r="G102" i="2" s="1"/>
  <c r="B78" i="2"/>
  <c r="B113" i="2" s="1"/>
  <c r="K67" i="2"/>
  <c r="E88" i="2"/>
  <c r="E123" i="2" s="1"/>
  <c r="B82" i="2"/>
  <c r="B117" i="2" s="1"/>
  <c r="E62" i="2"/>
  <c r="E92" i="2" s="1"/>
  <c r="E90" i="2"/>
  <c r="E125" i="2" s="1"/>
  <c r="Q155" i="6"/>
  <c r="Q212" i="6" s="1"/>
  <c r="C69" i="6"/>
  <c r="C121" i="6" s="1"/>
  <c r="E121" i="6"/>
  <c r="L118" i="6"/>
  <c r="L175" i="6" s="1"/>
  <c r="H138" i="6"/>
  <c r="H195" i="6" s="1"/>
  <c r="C84" i="6"/>
  <c r="C136" i="6" s="1"/>
  <c r="C193" i="6" s="1"/>
  <c r="E136" i="6"/>
  <c r="E193" i="6" s="1"/>
  <c r="C82" i="6"/>
  <c r="C134" i="6" s="1"/>
  <c r="C191" i="6" s="1"/>
  <c r="E134" i="6"/>
  <c r="E191" i="6" s="1"/>
  <c r="C63" i="6"/>
  <c r="C115" i="6" s="1"/>
  <c r="C172" i="6" s="1"/>
  <c r="E115" i="6"/>
  <c r="E172" i="6" s="1"/>
  <c r="AB100" i="2"/>
  <c r="AB134" i="2"/>
  <c r="R124" i="6"/>
  <c r="R181" i="6" s="1"/>
  <c r="C101" i="6"/>
  <c r="C153" i="6" s="1"/>
  <c r="C210" i="6" s="1"/>
  <c r="E153" i="6"/>
  <c r="E210" i="6" s="1"/>
  <c r="C71" i="6"/>
  <c r="C123" i="6" s="1"/>
  <c r="C180" i="6" s="1"/>
  <c r="E123" i="6"/>
  <c r="E180" i="6" s="1"/>
  <c r="O104" i="6"/>
  <c r="H103" i="6"/>
  <c r="H139" i="6"/>
  <c r="P104" i="6"/>
  <c r="Q141" i="10"/>
  <c r="E131" i="2"/>
  <c r="U61" i="3"/>
  <c r="F9" i="3"/>
  <c r="F11" i="3" s="1"/>
  <c r="Q66" i="6"/>
  <c r="Q108" i="6"/>
  <c r="C61" i="6"/>
  <c r="C113" i="6" s="1"/>
  <c r="C170" i="6" s="1"/>
  <c r="E113" i="6"/>
  <c r="E170" i="6" s="1"/>
  <c r="E72" i="6"/>
  <c r="C67" i="6"/>
  <c r="C119" i="6" s="1"/>
  <c r="C176" i="6" s="1"/>
  <c r="E119" i="6"/>
  <c r="E176" i="6" s="1"/>
  <c r="E32" i="2"/>
  <c r="B86" i="2"/>
  <c r="B121" i="2" s="1"/>
  <c r="J104" i="6"/>
  <c r="Z104" i="6"/>
  <c r="E86" i="6"/>
  <c r="C73" i="6"/>
  <c r="C125" i="6" s="1"/>
  <c r="C182" i="6" s="1"/>
  <c r="E125" i="6"/>
  <c r="E182" i="6" s="1"/>
  <c r="H124" i="6"/>
  <c r="H181" i="6" s="1"/>
  <c r="V138" i="6"/>
  <c r="V195" i="6" s="1"/>
  <c r="R104" i="6"/>
  <c r="G138" i="6"/>
  <c r="G195" i="6" s="1"/>
  <c r="C97" i="6"/>
  <c r="C149" i="6" s="1"/>
  <c r="C206" i="6" s="1"/>
  <c r="E149" i="6"/>
  <c r="E206" i="6" s="1"/>
  <c r="C68" i="6"/>
  <c r="C120" i="6" s="1"/>
  <c r="C177" i="6" s="1"/>
  <c r="E120" i="6"/>
  <c r="E177" i="6" s="1"/>
  <c r="T104" i="6"/>
  <c r="U9" i="10"/>
  <c r="G131" i="2" s="1"/>
  <c r="G133" i="2" s="1"/>
  <c r="H131" i="2"/>
  <c r="B32" i="2"/>
  <c r="D32" i="2"/>
  <c r="B61" i="2"/>
  <c r="B91" i="2" s="1"/>
  <c r="B126" i="2" s="1"/>
  <c r="B59" i="2"/>
  <c r="B89" i="2" s="1"/>
  <c r="B124" i="2" s="1"/>
  <c r="X100" i="2"/>
  <c r="X134" i="2"/>
  <c r="Y134" i="2"/>
  <c r="Y100" i="2"/>
  <c r="U66" i="6"/>
  <c r="L72" i="6"/>
  <c r="C102" i="6"/>
  <c r="C154" i="6" s="1"/>
  <c r="C211" i="6" s="1"/>
  <c r="E154" i="6"/>
  <c r="E211" i="6" s="1"/>
  <c r="C95" i="6"/>
  <c r="C147" i="6" s="1"/>
  <c r="C204" i="6" s="1"/>
  <c r="E147" i="6"/>
  <c r="E204" i="6" s="1"/>
  <c r="Y104" i="6"/>
  <c r="C52" i="6"/>
  <c r="C54" i="6" s="1"/>
  <c r="L125" i="6"/>
  <c r="C100" i="6"/>
  <c r="C152" i="6" s="1"/>
  <c r="C209" i="6" s="1"/>
  <c r="E152" i="6"/>
  <c r="E209" i="6" s="1"/>
  <c r="C93" i="6"/>
  <c r="C145" i="6" s="1"/>
  <c r="C202" i="6" s="1"/>
  <c r="E145" i="6"/>
  <c r="E202" i="6" s="1"/>
  <c r="U124" i="6"/>
  <c r="U181" i="6" s="1"/>
  <c r="C85" i="6"/>
  <c r="C137" i="6" s="1"/>
  <c r="C194" i="6" s="1"/>
  <c r="E137" i="6"/>
  <c r="E194" i="6" s="1"/>
  <c r="C91" i="6"/>
  <c r="C143" i="6" s="1"/>
  <c r="C200" i="6" s="1"/>
  <c r="E143" i="6"/>
  <c r="E200" i="6" s="1"/>
  <c r="I104" i="6"/>
  <c r="J65" i="2"/>
  <c r="C99" i="6"/>
  <c r="C151" i="6" s="1"/>
  <c r="C208" i="6" s="1"/>
  <c r="E151" i="6"/>
  <c r="E208" i="6" s="1"/>
  <c r="AC104" i="6"/>
  <c r="AC156" i="6" s="1"/>
  <c r="AC155" i="6"/>
  <c r="AC212" i="6" s="1"/>
  <c r="H108" i="6"/>
  <c r="H165" i="6" s="1"/>
  <c r="I138" i="6"/>
  <c r="I195" i="6" s="1"/>
  <c r="L66" i="6"/>
  <c r="Q103" i="6"/>
  <c r="Q86" i="6"/>
  <c r="U103" i="6"/>
  <c r="V104" i="6"/>
  <c r="C83" i="6"/>
  <c r="C135" i="6" s="1"/>
  <c r="C192" i="6" s="1"/>
  <c r="E135" i="6"/>
  <c r="E192" i="6" s="1"/>
  <c r="C89" i="6"/>
  <c r="C141" i="6" s="1"/>
  <c r="C198" i="6" s="1"/>
  <c r="E141" i="6"/>
  <c r="E198" i="6" s="1"/>
  <c r="U22" i="10"/>
  <c r="T131" i="2" s="1"/>
  <c r="U131" i="2"/>
  <c r="U133" i="2" s="1"/>
  <c r="U100" i="2"/>
  <c r="Q125" i="6"/>
  <c r="C81" i="6"/>
  <c r="C133" i="6" s="1"/>
  <c r="C190" i="6" s="1"/>
  <c r="E133" i="6"/>
  <c r="E190" i="6" s="1"/>
  <c r="C80" i="6"/>
  <c r="C132" i="6" s="1"/>
  <c r="C189" i="6" s="1"/>
  <c r="E132" i="6"/>
  <c r="E189" i="6" s="1"/>
  <c r="C98" i="6"/>
  <c r="C150" i="6" s="1"/>
  <c r="C207" i="6" s="1"/>
  <c r="E150" i="6"/>
  <c r="E207" i="6" s="1"/>
  <c r="C70" i="6"/>
  <c r="C122" i="6" s="1"/>
  <c r="C179" i="6" s="1"/>
  <c r="E122" i="6"/>
  <c r="E179" i="6" s="1"/>
  <c r="C74" i="6"/>
  <c r="C126" i="6" s="1"/>
  <c r="C183" i="6" s="1"/>
  <c r="E126" i="6"/>
  <c r="E183" i="6" s="1"/>
  <c r="U72" i="6"/>
  <c r="C65" i="6"/>
  <c r="C117" i="6" s="1"/>
  <c r="C174" i="6" s="1"/>
  <c r="E117" i="6"/>
  <c r="E174" i="6" s="1"/>
  <c r="G118" i="6"/>
  <c r="G175" i="6" s="1"/>
  <c r="C57" i="6"/>
  <c r="C109" i="6" s="1"/>
  <c r="C166" i="6" s="1"/>
  <c r="E109" i="6"/>
  <c r="E166" i="6" s="1"/>
  <c r="C96" i="6"/>
  <c r="C148" i="6" s="1"/>
  <c r="C205" i="6" s="1"/>
  <c r="E148" i="6"/>
  <c r="E205" i="6" s="1"/>
  <c r="C77" i="6"/>
  <c r="C129" i="6" s="1"/>
  <c r="C186" i="6" s="1"/>
  <c r="E129" i="6"/>
  <c r="E186" i="6" s="1"/>
  <c r="U13" i="10"/>
  <c r="K131" i="2" s="1"/>
  <c r="K133" i="2" s="1"/>
  <c r="L131" i="2"/>
  <c r="L132" i="2" s="1"/>
  <c r="C32" i="2"/>
  <c r="Q72" i="6"/>
  <c r="Q119" i="6"/>
  <c r="C92" i="2"/>
  <c r="C90" i="2"/>
  <c r="C125" i="2" s="1"/>
  <c r="R138" i="6"/>
  <c r="R195" i="6" s="1"/>
  <c r="C94" i="6"/>
  <c r="C146" i="6" s="1"/>
  <c r="C203" i="6" s="1"/>
  <c r="E146" i="6"/>
  <c r="E203" i="6" s="1"/>
  <c r="C76" i="6"/>
  <c r="C128" i="6" s="1"/>
  <c r="C185" i="6" s="1"/>
  <c r="E128" i="6"/>
  <c r="E185" i="6" s="1"/>
  <c r="K104" i="6"/>
  <c r="C59" i="6"/>
  <c r="C111" i="6" s="1"/>
  <c r="C168" i="6" s="1"/>
  <c r="E111" i="6"/>
  <c r="E168" i="6" s="1"/>
  <c r="L103" i="6"/>
  <c r="L139" i="6"/>
  <c r="M138" i="6"/>
  <c r="M195" i="6" s="1"/>
  <c r="C92" i="6"/>
  <c r="C144" i="6" s="1"/>
  <c r="C201" i="6" s="1"/>
  <c r="E144" i="6"/>
  <c r="E201" i="6" s="1"/>
  <c r="E103" i="6"/>
  <c r="C87" i="6"/>
  <c r="C139" i="6" s="1"/>
  <c r="C196" i="6" s="1"/>
  <c r="E139" i="6"/>
  <c r="E196" i="6" s="1"/>
  <c r="C75" i="6"/>
  <c r="C127" i="6" s="1"/>
  <c r="C184" i="6" s="1"/>
  <c r="E127" i="6"/>
  <c r="E184" i="6" s="1"/>
  <c r="W104" i="6"/>
  <c r="Z134" i="2"/>
  <c r="Z100" i="2"/>
  <c r="N104" i="6"/>
  <c r="C90" i="6"/>
  <c r="C142" i="6" s="1"/>
  <c r="C199" i="6" s="1"/>
  <c r="E142" i="6"/>
  <c r="E199" i="6" s="1"/>
  <c r="C79" i="6"/>
  <c r="C131" i="6" s="1"/>
  <c r="C188" i="6" s="1"/>
  <c r="E131" i="6"/>
  <c r="E188" i="6" s="1"/>
  <c r="C58" i="6"/>
  <c r="C110" i="6" s="1"/>
  <c r="C167" i="6" s="1"/>
  <c r="C88" i="6"/>
  <c r="C140" i="6" s="1"/>
  <c r="C197" i="6" s="1"/>
  <c r="E140" i="6"/>
  <c r="E197" i="6" s="1"/>
  <c r="C78" i="6"/>
  <c r="C130" i="6" s="1"/>
  <c r="C187" i="6" s="1"/>
  <c r="E130" i="6"/>
  <c r="E187" i="6" s="1"/>
  <c r="E66" i="6"/>
  <c r="C56" i="6"/>
  <c r="C108" i="6" s="1"/>
  <c r="C165" i="6" s="1"/>
  <c r="E108" i="6"/>
  <c r="X104" i="6"/>
  <c r="T133" i="2" l="1"/>
  <c r="W92" i="2"/>
  <c r="T92" i="2" s="1"/>
  <c r="T94" i="2" s="1"/>
  <c r="T129" i="2" s="1"/>
  <c r="T134" i="2" s="1"/>
  <c r="U138" i="6"/>
  <c r="U195" i="6" s="1"/>
  <c r="U212" i="6"/>
  <c r="T88" i="2"/>
  <c r="T123" i="2" s="1"/>
  <c r="E165" i="6"/>
  <c r="E106" i="6"/>
  <c r="F106" i="6"/>
  <c r="P156" i="6"/>
  <c r="P158" i="6" s="1"/>
  <c r="W156" i="6"/>
  <c r="W158" i="6" s="1"/>
  <c r="O156" i="6"/>
  <c r="O213" i="6" s="1"/>
  <c r="Y156" i="6"/>
  <c r="Y158" i="6" s="1"/>
  <c r="AA156" i="6"/>
  <c r="AA213" i="6" s="1"/>
  <c r="F156" i="6"/>
  <c r="F158" i="6" s="1"/>
  <c r="T156" i="6"/>
  <c r="T158" i="6" s="1"/>
  <c r="AB156" i="6"/>
  <c r="AB158" i="6" s="1"/>
  <c r="X156" i="6"/>
  <c r="X213" i="6" s="1"/>
  <c r="K156" i="6"/>
  <c r="K213" i="6" s="1"/>
  <c r="Z156" i="6"/>
  <c r="Z158" i="6" s="1"/>
  <c r="Q138" i="6"/>
  <c r="Q195" i="6" s="1"/>
  <c r="Q182" i="6"/>
  <c r="L155" i="6"/>
  <c r="L212" i="6" s="1"/>
  <c r="L196" i="6"/>
  <c r="AC158" i="6"/>
  <c r="AC213" i="6"/>
  <c r="C160" i="6"/>
  <c r="C161" i="6" s="1"/>
  <c r="C178" i="6"/>
  <c r="Q118" i="6"/>
  <c r="Q175" i="6" s="1"/>
  <c r="Q165" i="6"/>
  <c r="N156" i="6"/>
  <c r="N175" i="6"/>
  <c r="S156" i="6"/>
  <c r="J156" i="6"/>
  <c r="J175" i="6"/>
  <c r="H155" i="6"/>
  <c r="H212" i="6" s="1"/>
  <c r="H196" i="6"/>
  <c r="Q124" i="6"/>
  <c r="Q181" i="6" s="1"/>
  <c r="Q176" i="6"/>
  <c r="L138" i="6"/>
  <c r="L195" i="6" s="1"/>
  <c r="L182" i="6"/>
  <c r="U175" i="6"/>
  <c r="U165" i="6"/>
  <c r="F163" i="6" s="1"/>
  <c r="E160" i="6"/>
  <c r="E161" i="6" s="1"/>
  <c r="E178" i="6"/>
  <c r="D158" i="6"/>
  <c r="D213" i="6"/>
  <c r="T65" i="2"/>
  <c r="I156" i="6"/>
  <c r="U4" i="10"/>
  <c r="V4" i="10" s="1"/>
  <c r="M156" i="6"/>
  <c r="H104" i="6"/>
  <c r="T132" i="2"/>
  <c r="K65" i="2"/>
  <c r="V156" i="6"/>
  <c r="T137" i="10"/>
  <c r="E118" i="6"/>
  <c r="E175" i="6" s="1"/>
  <c r="H118" i="6"/>
  <c r="R156" i="6"/>
  <c r="G156" i="6"/>
  <c r="C86" i="6"/>
  <c r="C138" i="6" s="1"/>
  <c r="C195" i="6" s="1"/>
  <c r="L104" i="6"/>
  <c r="B67" i="2"/>
  <c r="B65" i="2" s="1"/>
  <c r="B103" i="2"/>
  <c r="D85" i="2"/>
  <c r="D120" i="2" s="1"/>
  <c r="B55" i="2"/>
  <c r="B85" i="2" s="1"/>
  <c r="B120" i="2" s="1"/>
  <c r="G134" i="2"/>
  <c r="G132" i="2"/>
  <c r="U134" i="2"/>
  <c r="Q146" i="10"/>
  <c r="K102" i="2"/>
  <c r="K132" i="2" s="1"/>
  <c r="E127" i="2"/>
  <c r="E94" i="2"/>
  <c r="T100" i="2"/>
  <c r="D131" i="2"/>
  <c r="D132" i="2" s="1"/>
  <c r="C53" i="6"/>
  <c r="H133" i="2"/>
  <c r="H132" i="2"/>
  <c r="H134" i="2"/>
  <c r="U132" i="2"/>
  <c r="E155" i="6"/>
  <c r="E212" i="6" s="1"/>
  <c r="K134" i="2"/>
  <c r="E138" i="6"/>
  <c r="E195" i="6" s="1"/>
  <c r="E124" i="6"/>
  <c r="E181" i="6" s="1"/>
  <c r="E133" i="2"/>
  <c r="E132" i="2"/>
  <c r="C94" i="2"/>
  <c r="C129" i="2" s="1"/>
  <c r="C127" i="2"/>
  <c r="L133" i="2"/>
  <c r="L134" i="2"/>
  <c r="D60" i="2"/>
  <c r="D88" i="2"/>
  <c r="D123" i="2" s="1"/>
  <c r="Q104" i="6"/>
  <c r="C66" i="6"/>
  <c r="C118" i="6" s="1"/>
  <c r="C175" i="6" s="1"/>
  <c r="E104" i="6"/>
  <c r="C103" i="6"/>
  <c r="U104" i="6"/>
  <c r="C72" i="6"/>
  <c r="C124" i="6" s="1"/>
  <c r="C181" i="6" s="1"/>
  <c r="T127" i="2" l="1"/>
  <c r="U156" i="6"/>
  <c r="U158" i="6" s="1"/>
  <c r="W127" i="2"/>
  <c r="W94" i="2"/>
  <c r="W65" i="2" s="1"/>
  <c r="E129" i="2"/>
  <c r="E134" i="2" s="1"/>
  <c r="E97" i="2"/>
  <c r="E163" i="6"/>
  <c r="O158" i="6"/>
  <c r="AA158" i="6"/>
  <c r="P213" i="6"/>
  <c r="Y213" i="6"/>
  <c r="W213" i="6"/>
  <c r="T213" i="6"/>
  <c r="X158" i="6"/>
  <c r="Z213" i="6"/>
  <c r="AB213" i="6"/>
  <c r="L156" i="6"/>
  <c r="L158" i="6" s="1"/>
  <c r="K158" i="6"/>
  <c r="F213" i="6"/>
  <c r="Q156" i="6"/>
  <c r="Q158" i="6" s="1"/>
  <c r="V158" i="6"/>
  <c r="V213" i="6"/>
  <c r="M158" i="6"/>
  <c r="M213" i="6"/>
  <c r="J158" i="6"/>
  <c r="J213" i="6"/>
  <c r="J215" i="6" s="1"/>
  <c r="H156" i="6"/>
  <c r="H175" i="6"/>
  <c r="S158" i="6"/>
  <c r="S213" i="6"/>
  <c r="G158" i="6"/>
  <c r="G213" i="6"/>
  <c r="I158" i="6"/>
  <c r="I213" i="6"/>
  <c r="R158" i="6"/>
  <c r="R213" i="6"/>
  <c r="N158" i="6"/>
  <c r="N213" i="6"/>
  <c r="B102" i="2"/>
  <c r="C104" i="6"/>
  <c r="C156" i="6" s="1"/>
  <c r="C158" i="6" s="1"/>
  <c r="C155" i="6"/>
  <c r="C212" i="6" s="1"/>
  <c r="E156" i="6"/>
  <c r="D62" i="2"/>
  <c r="D92" i="2" s="1"/>
  <c r="D90" i="2"/>
  <c r="D125" i="2" s="1"/>
  <c r="D133" i="2" s="1"/>
  <c r="B131" i="2"/>
  <c r="B60" i="2"/>
  <c r="B62" i="2" s="1"/>
  <c r="B88" i="2"/>
  <c r="B123" i="2" s="1"/>
  <c r="W129" i="2" l="1"/>
  <c r="W134" i="2" s="1"/>
  <c r="L213" i="6"/>
  <c r="U213" i="6"/>
  <c r="Q213" i="6"/>
  <c r="C213" i="6"/>
  <c r="E158" i="6"/>
  <c r="E213" i="6"/>
  <c r="H158" i="6"/>
  <c r="H213" i="6"/>
  <c r="W100" i="2"/>
  <c r="B132" i="2"/>
  <c r="B92" i="2"/>
  <c r="B90" i="2"/>
  <c r="B125" i="2" s="1"/>
  <c r="B133" i="2" s="1"/>
  <c r="D127" i="2"/>
  <c r="D94" i="2"/>
  <c r="D129" i="2" s="1"/>
  <c r="D134" i="2" s="1"/>
  <c r="B94" i="2" l="1"/>
  <c r="B95" i="2" s="1"/>
  <c r="B127" i="2"/>
  <c r="B129" i="2" l="1"/>
  <c r="B134" i="2" s="1"/>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彭咏</author>
    <author>作者</author>
  </authors>
  <commentList>
    <comment ref="A3" authorId="0" shapeId="0">
      <text>
        <r>
          <rPr>
            <b/>
            <sz val="9"/>
            <color indexed="81"/>
            <rFont val="宋体"/>
            <family val="3"/>
            <charset val="134"/>
          </rPr>
          <t>彭咏:</t>
        </r>
        <r>
          <rPr>
            <sz val="9"/>
            <color indexed="81"/>
            <rFont val="宋体"/>
            <family val="3"/>
            <charset val="134"/>
          </rPr>
          <t xml:space="preserve">
调整两部之间的日均</t>
        </r>
      </text>
    </comment>
    <comment ref="A43" authorId="1"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<sst xmlns="http://schemas.openxmlformats.org/spreadsheetml/2006/main" count="7935" uniqueCount="1409">
  <si>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</si>
  <si>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</si>
  <si>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</si>
  <si>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</si>
  <si>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</si>
  <si>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</si>
  <si>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</si>
  <si>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</si>
  <si>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</si>
  <si>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</si>
  <si>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</si>
  <si>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</si>
  <si>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</si>
  <si>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</si>
  <si>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</si>
  <si>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</si>
  <si>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</si>
  <si>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</si>
  <si>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</si>
  <si>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</si>
  <si>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</si>
  <si>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</si>
  <si>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</si>
  <si>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</si>
  <si>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</si>
  <si>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</si>
  <si>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</si>
  <si>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</si>
  <si>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</si>
  <si>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</si>
  <si>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</si>
  <si>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</si>
  <si>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</si>
  <si>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</si>
  <si>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</si>
  <si>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</si>
  <si>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</si>
  <si>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</si>
  <si>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</si>
  <si>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</si>
  <si>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</si>
  <si>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</si>
  <si>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</si>
  <si>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</si>
  <si>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</si>
  <si>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</si>
  <si>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</si>
  <si>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</si>
  <si>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</si>
  <si>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</si>
  <si>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</si>
  <si>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</si>
  <si>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</si>
  <si>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</si>
  <si>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</si>
  <si>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</si>
  <si>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</si>
  <si>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</si>
  <si>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</si>
  <si>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</si>
  <si>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</si>
  <si>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</si>
  <si>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</si>
  <si>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</si>
  <si>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</si>
  <si>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</si>
  <si>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</si>
  <si>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</si>
  <si>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</si>
  <si>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</si>
  <si>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</si>
  <si>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</si>
  <si>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</si>
  <si>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</si>
  <si>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</si>
  <si>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</si>
  <si>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</si>
  <si>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</si>
  <si>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</si>
  <si>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</si>
  <si>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</si>
  <si>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</si>
  <si>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</si>
  <si>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</si>
  <si>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</si>
  <si>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</si>
  <si>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</si>
  <si>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</si>
  <si>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</si>
  <si>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</si>
  <si>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</si>
  <si>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</si>
  <si>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</si>
  <si>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</si>
  <si>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</si>
  <si>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</si>
  <si>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</si>
  <si>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</si>
  <si>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</si>
  <si>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</si>
  <si>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</si>
  <si>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</si>
  <si>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</si>
  <si>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</si>
  <si>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</si>
  <si>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</si>
  <si>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</si>
  <si>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</si>
  <si>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</si>
  <si>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</si>
  <si>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</si>
  <si>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</si>
  <si>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</si>
  <si>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</si>
  <si>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</si>
  <si>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</si>
  <si>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</si>
  <si>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</si>
  <si>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</si>
  <si>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</si>
  <si>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</si>
  <si>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</si>
  <si>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</si>
  <si>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</si>
  <si>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</si>
  <si>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</si>
  <si>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</si>
  <si>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</si>
  <si>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</si>
  <si>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</si>
  <si>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</si>
  <si>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</si>
  <si>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</si>
  <si>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</si>
  <si>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</si>
  <si>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</si>
  <si>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</si>
  <si>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</si>
  <si>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</si>
  <si>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</si>
  <si>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</si>
  <si>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</si>
  <si>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</si>
  <si>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</si>
  <si>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</si>
  <si>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</si>
  <si>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</si>
  <si>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</si>
  <si>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</si>
  <si>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</si>
  <si>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</si>
  <si>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</si>
  <si>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</si>
  <si>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</si>
  <si>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</si>
  <si>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</si>
  <si>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</si>
  <si>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</si>
  <si>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</si>
  <si>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</si>
  <si>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</si>
  <si>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财富证券有限责任公司</t>
  </si>
  <si>
    <t>总部交易</t>
  </si>
  <si>
    <t>结算托管部</t>
  </si>
  <si>
    <t>深圳分公司</t>
  </si>
  <si>
    <t>投资银行总部</t>
  </si>
  <si>
    <t>资管业务</t>
  </si>
  <si>
    <t>浙江分公司</t>
  </si>
  <si>
    <t>广东分公司</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</si>
  <si>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</si>
  <si>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</si>
  <si>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</si>
  <si>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</si>
  <si>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</si>
  <si>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</si>
  <si>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</si>
  <si>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</si>
  <si>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</si>
  <si>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</si>
  <si>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</si>
  <si>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</si>
  <si>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</si>
  <si>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</si>
  <si>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</si>
  <si>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</si>
  <si>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</si>
  <si>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</si>
  <si>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</si>
  <si>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</si>
  <si>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</si>
  <si>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</si>
  <si>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</si>
  <si>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</si>
  <si>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</si>
  <si>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</si>
  <si>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</si>
  <si>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</si>
  <si>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</si>
  <si>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</si>
  <si>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</si>
  <si>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</si>
  <si>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</si>
  <si>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</si>
  <si>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</si>
  <si>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</si>
  <si>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</si>
  <si>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</si>
  <si>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</si>
  <si>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</si>
  <si>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</si>
  <si>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</si>
  <si>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</si>
  <si>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</si>
  <si>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</si>
  <si>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</si>
  <si>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</si>
  <si>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</si>
  <si>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</si>
  <si>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</si>
  <si>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</si>
  <si>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</si>
  <si>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</si>
  <si>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</si>
  <si>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</si>
  <si>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</si>
  <si>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</si>
  <si>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</si>
  <si>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</si>
  <si>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</si>
  <si>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</si>
  <si>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</si>
  <si>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</si>
  <si>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</si>
  <si>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</si>
  <si>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</si>
  <si>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</si>
  <si>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</si>
  <si>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</si>
  <si>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</si>
  <si>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</si>
  <si>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</si>
  <si>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</si>
  <si>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</si>
  <si>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</si>
  <si>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</si>
  <si>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</si>
  <si>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</si>
  <si>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</si>
  <si>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</si>
  <si>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</si>
  <si>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</si>
  <si>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</si>
  <si>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</si>
  <si>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</si>
  <si>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</si>
  <si>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</si>
  <si>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</si>
  <si>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</si>
  <si>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</si>
  <si>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</si>
  <si>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</si>
  <si>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</si>
  <si>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</si>
  <si>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</si>
  <si>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</si>
  <si>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</si>
  <si>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</si>
  <si>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</si>
  <si>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</si>
  <si>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</si>
  <si>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</si>
  <si>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</si>
  <si>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</si>
  <si>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</si>
  <si>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</si>
  <si>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</si>
  <si>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</si>
  <si>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</si>
  <si>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</si>
  <si>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</si>
  <si>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</si>
  <si>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</si>
  <si>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</si>
  <si>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</si>
  <si>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</si>
  <si>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</si>
  <si>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</si>
  <si>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</si>
  <si>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</si>
  <si>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</si>
  <si>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</si>
  <si>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</si>
  <si>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</si>
  <si>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</si>
  <si>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</si>
  <si>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</si>
  <si>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</si>
  <si>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</si>
  <si>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</si>
  <si>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</si>
  <si>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</si>
  <si>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</si>
  <si>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</si>
  <si>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</si>
  <si>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</si>
  <si>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</si>
  <si>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</si>
  <si>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</si>
  <si>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</si>
  <si>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</si>
  <si>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</si>
  <si>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</si>
  <si>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</si>
  <si>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</si>
  <si>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</si>
  <si>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</si>
  <si>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</si>
  <si>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</si>
  <si>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</si>
  <si>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</si>
  <si>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</si>
  <si>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</si>
  <si>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</si>
  <si>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</si>
  <si>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</si>
  <si>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</si>
  <si>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</si>
  <si>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</si>
  <si>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</si>
  <si>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</si>
  <si>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</si>
  <si>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</si>
  <si>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</si>
  <si>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</si>
  <si>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</si>
  <si>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</si>
  <si>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</si>
  <si>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</si>
  <si>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</si>
  <si>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</si>
  <si>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</si>
  <si>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</si>
  <si>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</si>
  <si>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</si>
  <si>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</si>
  <si>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</si>
  <si>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</si>
  <si>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</si>
  <si>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</si>
  <si>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</si>
  <si>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</si>
  <si>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</si>
  <si>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</si>
  <si>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</si>
  <si>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</si>
  <si>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</si>
  <si>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</si>
  <si>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</si>
  <si>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人力资源状况统计表</t>
  </si>
  <si>
    <t>部门</t>
  </si>
  <si>
    <t>验证</t>
  </si>
  <si>
    <t>18平均在职人数</t>
  </si>
  <si>
    <t>公司领导</t>
  </si>
  <si>
    <t>公司领导小计①</t>
  </si>
  <si>
    <t>董事会办公室</t>
  </si>
  <si>
    <t>办公室</t>
  </si>
  <si>
    <t>北京办事处</t>
  </si>
  <si>
    <t>党群办</t>
  </si>
  <si>
    <t>纪检监察室</t>
  </si>
  <si>
    <t>稽核审计部</t>
  </si>
  <si>
    <t>人力资源部</t>
  </si>
  <si>
    <t>培训学院</t>
  </si>
  <si>
    <t>0</t>
  </si>
  <si>
    <t>财务管理部</t>
  </si>
  <si>
    <t>资金运营部</t>
  </si>
  <si>
    <t>合规管理部</t>
  </si>
  <si>
    <t>风险管理部</t>
  </si>
  <si>
    <t>风险管理部（深）</t>
  </si>
  <si>
    <t>后台小计②</t>
  </si>
  <si>
    <t>研究发展中心</t>
  </si>
  <si>
    <t>结算管理部</t>
  </si>
  <si>
    <t>资产托管部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</si>
  <si>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</si>
  <si>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</si>
  <si>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</si>
  <si>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</si>
  <si>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</si>
  <si>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</si>
  <si>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</si>
  <si>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</si>
  <si>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</si>
  <si>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</si>
  <si>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</si>
  <si>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</si>
  <si>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</si>
  <si>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</si>
  <si>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</si>
  <si>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</si>
  <si>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</si>
  <si>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</si>
  <si>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</si>
  <si>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</si>
  <si>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</si>
  <si>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</si>
  <si>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</si>
  <si>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</si>
  <si>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</si>
  <si>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</si>
  <si>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</si>
  <si>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</si>
  <si>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</si>
  <si>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</si>
  <si>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</si>
  <si>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</si>
  <si>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</si>
  <si>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</si>
  <si>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</si>
  <si>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</si>
  <si>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</si>
  <si>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</si>
  <si>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</si>
  <si>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</si>
  <si>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</si>
  <si>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</si>
  <si>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</si>
  <si>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</si>
  <si>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</si>
  <si>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</si>
  <si>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</si>
  <si>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</si>
  <si>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</si>
  <si>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</si>
  <si>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</si>
  <si>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</si>
  <si>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</si>
  <si>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</si>
  <si>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</si>
  <si>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</si>
  <si>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</si>
  <si>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</si>
  <si>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</si>
  <si>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杭州绍兴路证券营业部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</si>
  <si>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</si>
  <si>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</si>
  <si>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</si>
  <si>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</si>
  <si>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</si>
  <si>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</si>
  <si>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</si>
  <si>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</si>
  <si>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</si>
  <si>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</si>
  <si>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</si>
  <si>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</si>
  <si>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</si>
  <si>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</si>
  <si>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</si>
  <si>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</si>
  <si>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</si>
  <si>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</si>
  <si>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</si>
  <si>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</si>
  <si>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</si>
  <si>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</si>
  <si>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</si>
  <si>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</si>
  <si>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</si>
  <si>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</si>
  <si>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</si>
  <si>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东莞黄金路证券营业部</t>
  </si>
  <si>
    <t>莆田东园东路证券营业部</t>
  </si>
  <si>
    <t>天津武清京津公路证券营业部</t>
  </si>
  <si>
    <t>深圳嘉宾路证券营业部</t>
  </si>
  <si>
    <t>苍南车站大道证券营业部</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</si>
  <si>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</si>
  <si>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</si>
  <si>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</si>
  <si>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</si>
  <si>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</si>
  <si>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</si>
  <si>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</si>
  <si>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</si>
  <si>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</si>
  <si>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中后台及其他</t>
  </si>
  <si>
    <t>累计数</t>
  </si>
  <si>
    <t>母公司合并</t>
  </si>
  <si>
    <t>财富证券</t>
  </si>
  <si>
    <t>合规法务部</t>
  </si>
  <si>
    <t>外派人员</t>
  </si>
  <si>
    <t>监事会</t>
  </si>
  <si>
    <t>基金服务部</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</si>
  <si>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</si>
  <si>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</si>
  <si>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</si>
  <si>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</si>
  <si>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</si>
  <si>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</si>
  <si>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</si>
  <si>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</si>
  <si>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</si>
  <si>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</si>
  <si>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</si>
  <si>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</si>
  <si>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</si>
  <si>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</si>
  <si>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</si>
  <si>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</si>
  <si>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</si>
  <si>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</si>
  <si>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</si>
  <si>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</si>
  <si>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</si>
  <si>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</si>
  <si>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</si>
  <si>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</si>
  <si>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</si>
  <si>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</si>
  <si>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</si>
  <si>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</si>
  <si>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</si>
  <si>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</si>
  <si>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</si>
  <si>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</si>
  <si>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</si>
  <si>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</si>
  <si>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</si>
  <si>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</si>
  <si>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</si>
  <si>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</si>
  <si>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</si>
  <si>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</si>
  <si>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</si>
  <si>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</si>
  <si>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</si>
  <si>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</si>
  <si>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</si>
  <si>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</si>
  <si>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</si>
  <si>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</si>
  <si>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</si>
  <si>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</si>
  <si>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</si>
  <si>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</si>
  <si>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</si>
  <si>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</si>
  <si>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</si>
  <si>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</si>
  <si>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</si>
  <si>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</si>
  <si>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</si>
  <si>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</si>
  <si>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</si>
  <si>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</si>
  <si>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</si>
  <si>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</si>
  <si>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</si>
  <si>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</si>
  <si>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</si>
  <si>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</si>
  <si>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</si>
  <si>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</si>
  <si>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</si>
  <si>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</si>
  <si>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深圳嘉宾路营业部</t>
  </si>
  <si>
    <t>福建莆田营业部</t>
  </si>
  <si>
    <t>综合</t>
  </si>
  <si>
    <t>财富证券分业务</t>
  </si>
  <si>
    <t>投资银行部</t>
  </si>
  <si>
    <t>财富合并</t>
  </si>
  <si>
    <t>德盛</t>
  </si>
  <si>
    <t>惠和基金</t>
  </si>
  <si>
    <t>集合</t>
  </si>
  <si>
    <t>合并抵消</t>
  </si>
  <si>
    <t>手续费及佣金净收入</t>
  </si>
  <si>
    <t xml:space="preserve">   对联营企业和合营企业的投资收益</t>
  </si>
  <si>
    <t>公允价值变动收益</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</si>
  <si>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</si>
  <si>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</si>
  <si>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</si>
  <si>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</si>
  <si>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</si>
  <si>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</si>
  <si>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</si>
  <si>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</si>
  <si>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</si>
  <si>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</si>
  <si>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</si>
  <si>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</si>
  <si>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</si>
  <si>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</si>
  <si>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</si>
  <si>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</si>
  <si>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</si>
  <si>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</si>
  <si>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</si>
  <si>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</si>
  <si>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</si>
  <si>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</si>
  <si>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</si>
  <si>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</si>
  <si>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</si>
  <si>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</si>
  <si>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本月</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</si>
  <si>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</si>
  <si>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</si>
  <si>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</si>
  <si>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</si>
  <si>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</si>
  <si>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</si>
  <si>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</si>
  <si>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</si>
  <si>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</si>
  <si>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</si>
  <si>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</si>
  <si>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</si>
  <si>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</si>
  <si>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</si>
  <si>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</si>
  <si>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</si>
  <si>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</si>
  <si>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</si>
  <si>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</si>
  <si>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</si>
  <si>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</si>
  <si>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</si>
  <si>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</si>
  <si>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</si>
  <si>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</si>
  <si>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</si>
  <si>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</si>
  <si>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</si>
  <si>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</si>
  <si>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</si>
  <si>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</si>
  <si>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</si>
  <si>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</si>
  <si>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</si>
  <si>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</si>
  <si>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</si>
  <si>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</si>
  <si>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</si>
  <si>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</si>
  <si>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</si>
  <si>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</si>
  <si>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</si>
  <si>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</si>
  <si>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</si>
  <si>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</si>
  <si>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</si>
  <si>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</si>
  <si>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</si>
  <si>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</si>
  <si>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</si>
  <si>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</si>
  <si>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</si>
  <si>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</si>
  <si>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</si>
  <si>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</si>
  <si>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</si>
  <si>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</si>
  <si>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</si>
  <si>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</si>
  <si>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</si>
  <si>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</si>
  <si>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</si>
  <si>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</si>
  <si>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</si>
  <si>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</si>
  <si>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</si>
  <si>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</si>
  <si>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</si>
  <si>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</si>
  <si>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</si>
  <si>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</si>
  <si>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</si>
  <si>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</si>
  <si>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</si>
  <si>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</si>
  <si>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</si>
  <si>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</si>
  <si>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</si>
  <si>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</si>
  <si>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</si>
  <si>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</si>
  <si>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</si>
  <si>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</si>
  <si>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</si>
  <si>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</si>
  <si>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</si>
  <si>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</si>
  <si>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</si>
  <si>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</si>
  <si>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</si>
  <si>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</si>
  <si>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</si>
  <si>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</si>
  <si>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</si>
  <si>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</si>
  <si>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网络金融部</t>
  </si>
  <si>
    <t>0108</t>
  </si>
  <si>
    <t>0109</t>
  </si>
  <si>
    <t>010901</t>
  </si>
  <si>
    <t>010902</t>
  </si>
  <si>
    <t>0110</t>
  </si>
  <si>
    <t>0112</t>
  </si>
  <si>
    <t>0113</t>
  </si>
  <si>
    <t>0114</t>
  </si>
  <si>
    <t>0161</t>
  </si>
  <si>
    <t>016101</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</si>
  <si>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</si>
  <si>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</si>
  <si>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</si>
  <si>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</si>
  <si>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</si>
  <si>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</si>
  <si>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</si>
  <si>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</si>
  <si>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</si>
  <si>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</si>
  <si>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</si>
  <si>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</si>
  <si>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</si>
  <si>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</si>
  <si>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</si>
  <si>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</si>
  <si>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</si>
  <si>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</si>
  <si>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</si>
  <si>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</si>
  <si>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</si>
  <si>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</si>
  <si>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</si>
  <si>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</si>
  <si>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</si>
  <si>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</si>
  <si>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</si>
  <si>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</si>
  <si>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</si>
  <si>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</si>
  <si>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</si>
  <si>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</si>
  <si>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</si>
  <si>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</si>
  <si>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</si>
  <si>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</si>
  <si>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</si>
  <si>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</si>
  <si>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</si>
  <si>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</si>
  <si>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</si>
  <si>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</si>
  <si>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</si>
  <si>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</si>
  <si>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</si>
  <si>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</si>
  <si>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</si>
  <si>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</si>
  <si>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</si>
  <si>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</si>
  <si>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</si>
  <si>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</si>
  <si>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</si>
  <si>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</si>
  <si>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</si>
  <si>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</si>
  <si>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</si>
  <si>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</si>
  <si>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</si>
  <si>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</si>
  <si>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</si>
  <si>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</si>
  <si>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</si>
  <si>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</si>
  <si>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</si>
  <si>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</si>
  <si>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</si>
  <si>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</si>
  <si>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</si>
  <si>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</si>
  <si>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</si>
  <si>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</si>
  <si>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</si>
  <si>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</si>
  <si>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</si>
  <si>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</si>
  <si>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</si>
  <si>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</si>
  <si>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</si>
  <si>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</si>
  <si>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</si>
  <si>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</si>
  <si>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</si>
  <si>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</si>
  <si>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</si>
  <si>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</si>
  <si>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</si>
  <si>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</si>
  <si>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</si>
  <si>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</si>
  <si>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</si>
  <si>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</si>
  <si>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</si>
  <si>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</si>
  <si>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</si>
  <si>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</si>
  <si>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</si>
  <si>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</si>
  <si>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</si>
  <si>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</si>
  <si>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</si>
  <si>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</si>
  <si>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</si>
  <si>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</si>
  <si>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</si>
  <si>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</si>
  <si>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</si>
  <si>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</si>
  <si>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</si>
  <si>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</si>
  <si>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</si>
  <si>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</si>
  <si>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</si>
  <si>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</si>
  <si>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</si>
  <si>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</si>
  <si>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</si>
  <si>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</si>
  <si>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</si>
  <si>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</si>
  <si>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</si>
  <si>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</si>
  <si>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</si>
  <si>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</si>
  <si>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</si>
  <si>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</si>
  <si>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</si>
  <si>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</si>
  <si>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</si>
  <si>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</si>
  <si>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</si>
  <si>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</si>
  <si>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</si>
  <si>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</si>
  <si>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</si>
  <si>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</si>
  <si>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</si>
  <si>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</si>
  <si>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660213</t>
  </si>
  <si>
    <t>6403</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</si>
  <si>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</si>
  <si>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</si>
  <si>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</si>
  <si>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</si>
  <si>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</si>
  <si>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</si>
  <si>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</si>
  <si>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</si>
  <si>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</si>
  <si>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</si>
  <si>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</si>
  <si>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</si>
  <si>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</si>
  <si>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</si>
  <si>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</si>
  <si>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</si>
  <si>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</si>
  <si>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</si>
  <si>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</si>
  <si>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</si>
  <si>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</si>
  <si>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</si>
  <si>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</si>
  <si>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</si>
  <si>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</si>
  <si>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</si>
  <si>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</si>
  <si>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</si>
  <si>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</si>
  <si>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</si>
  <si>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</si>
  <si>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</si>
  <si>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 xml:space="preserve">  对联营企业和合营企业的投资收益</t>
  </si>
  <si>
    <t>汇兑收益</t>
  </si>
  <si>
    <t>营业税金及附加</t>
  </si>
  <si>
    <t>四、利润总额（亏损总额以"-"号填列）</t>
  </si>
  <si>
    <t xml:space="preserve">  其中:被合并方在合并前实现的净利润</t>
  </si>
  <si>
    <t xml:space="preserve"> 1.持续经营净利润（净亏损以“－”号填列）</t>
  </si>
  <si>
    <t xml:space="preserve"> 2.终止经营净利润（净亏损以“－”号填列）</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</si>
  <si>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</si>
  <si>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</si>
  <si>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</si>
  <si>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</si>
  <si>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</si>
  <si>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</si>
  <si>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</si>
  <si>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</si>
  <si>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</si>
  <si>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</si>
  <si>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</si>
  <si>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</si>
  <si>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</si>
  <si>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</si>
  <si>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</si>
  <si>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</si>
  <si>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</si>
  <si>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序时账</t>
  </si>
  <si>
    <t>2018-01-01至2018-08-31</t>
  </si>
  <si>
    <t>1-12月投行一部协同收入调整（双计）</t>
  </si>
  <si>
    <t>1-12月投行三部协同收入调整（双计）</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</si>
  <si>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</si>
  <si>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</si>
  <si>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</si>
  <si>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</si>
  <si>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</si>
  <si>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</si>
  <si>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</si>
  <si>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</si>
  <si>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</si>
  <si>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</si>
  <si>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</si>
  <si>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</si>
  <si>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</si>
  <si>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RV000028</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</si>
  <si>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</si>
  <si>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</si>
  <si>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</si>
  <si>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</si>
  <si>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</si>
  <si>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</si>
  <si>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</si>
  <si>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</si>
  <si>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</si>
  <si>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</si>
  <si>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</si>
  <si>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</si>
  <si>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</si>
  <si>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</si>
  <si>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</si>
  <si>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</si>
  <si>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</si>
  <si>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</si>
  <si>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</si>
  <si>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自有</t>
  </si>
  <si>
    <t>RV000027</t>
  </si>
  <si>
    <t>投行三部2017年承揽费调整</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</si>
  <si>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</si>
  <si>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</si>
  <si>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</si>
  <si>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</si>
  <si>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</si>
  <si>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</si>
  <si>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</si>
  <si>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</si>
  <si>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</si>
  <si>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</si>
  <si>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</si>
  <si>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</si>
  <si>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</si>
  <si>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</si>
  <si>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</si>
  <si>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</si>
  <si>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</si>
  <si>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</si>
  <si>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</si>
  <si>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</si>
  <si>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</si>
  <si>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本年累计</t>
  </si>
  <si>
    <t>验算</t>
    <phoneticPr fontId="52" type="noConversion"/>
  </si>
  <si>
    <t>纪检监察处</t>
  </si>
  <si>
    <t>投资银行</t>
  </si>
  <si>
    <t>长沙银盆营业部</t>
  </si>
  <si>
    <t>深圳罗湖营业部</t>
  </si>
  <si>
    <t>财富</t>
    <phoneticPr fontId="52" type="noConversion"/>
  </si>
  <si>
    <t>经纪</t>
    <phoneticPr fontId="52" type="noConversion"/>
  </si>
  <si>
    <t>营业部</t>
    <phoneticPr fontId="52" type="noConversion"/>
  </si>
  <si>
    <t>深分</t>
    <phoneticPr fontId="52" type="noConversion"/>
  </si>
  <si>
    <t>浙分</t>
    <phoneticPr fontId="52" type="noConversion"/>
  </si>
  <si>
    <t>投行</t>
    <phoneticPr fontId="52" type="noConversion"/>
  </si>
  <si>
    <t>资管</t>
    <phoneticPr fontId="52" type="noConversion"/>
  </si>
  <si>
    <t>小计</t>
    <phoneticPr fontId="52" type="noConversion"/>
  </si>
  <si>
    <t>本月数</t>
    <phoneticPr fontId="52" type="noConversion"/>
  </si>
  <si>
    <t>金融产品部</t>
  </si>
  <si>
    <t>综合</t>
    <phoneticPr fontId="52" type="noConversion"/>
  </si>
  <si>
    <t>合计</t>
    <phoneticPr fontId="52" type="noConversion"/>
  </si>
  <si>
    <t>云麓3号</t>
  </si>
  <si>
    <t>云麓6号</t>
  </si>
  <si>
    <t>云麓2号</t>
  </si>
  <si>
    <t>东源</t>
  </si>
  <si>
    <t>股权并购</t>
  </si>
  <si>
    <t>云麓7号</t>
  </si>
  <si>
    <t>抵消（惠和基金）</t>
  </si>
  <si>
    <t>基金服务部</t>
    <phoneticPr fontId="52" type="noConversion"/>
  </si>
  <si>
    <t>收入验证</t>
    <phoneticPr fontId="52" type="noConversion"/>
  </si>
  <si>
    <t>04</t>
  </si>
  <si>
    <t>30</t>
  </si>
  <si>
    <t>6021060103</t>
  </si>
  <si>
    <t>60210704</t>
  </si>
  <si>
    <t>05</t>
  </si>
  <si>
    <t>06</t>
  </si>
  <si>
    <t>29</t>
  </si>
  <si>
    <t>60110101</t>
  </si>
  <si>
    <t>07</t>
  </si>
  <si>
    <t>08</t>
  </si>
  <si>
    <t>RV000034</t>
  </si>
  <si>
    <t>资金部放固收投资部同业存单差价收入</t>
  </si>
  <si>
    <t>资金部放固收投资部同业存单浮动盈亏</t>
  </si>
  <si>
    <t>代持撮合户浮动盈亏冲回（不调）</t>
  </si>
  <si>
    <t>RV000035</t>
  </si>
  <si>
    <t>投行4部计提的收入调整</t>
  </si>
  <si>
    <t>RV000036</t>
  </si>
  <si>
    <t>收益凭证销售收入调整</t>
  </si>
  <si>
    <t>RV000037</t>
  </si>
  <si>
    <t>国融安享2号浮动盈亏调整</t>
  </si>
  <si>
    <t>资管楚天科技投资收益调整</t>
  </si>
  <si>
    <t>RV000039</t>
  </si>
  <si>
    <t>运通77号业绩报酬资管划权益、株洲</t>
  </si>
  <si>
    <t>运通77号业绩报酬划权益</t>
  </si>
  <si>
    <t>运通77号业绩报酬划株洲</t>
  </si>
  <si>
    <t>惠丰稳健22号投资收益划投顾</t>
  </si>
  <si>
    <t>天天基金销售费用划广分</t>
  </si>
  <si>
    <t>8月量化牌照费</t>
  </si>
  <si>
    <t>8月权益部牌照费</t>
  </si>
  <si>
    <t>8月固收牌照费</t>
  </si>
  <si>
    <t>8月权益牌照费</t>
  </si>
  <si>
    <t>RV000042</t>
  </si>
  <si>
    <t>投行三部协同收入-湖南正明新三板</t>
  </si>
  <si>
    <t>【调整项目:投行协同收入】</t>
  </si>
  <si>
    <t>RV000038</t>
  </si>
  <si>
    <t>公司购买18湖南债16、17投资收益调出</t>
  </si>
  <si>
    <t>公司购买18湖南债16、17浮动盈亏调整</t>
  </si>
  <si>
    <t>RV000040</t>
  </si>
  <si>
    <t>2906账户回购利息调出</t>
  </si>
  <si>
    <t>RV000041</t>
  </si>
  <si>
    <t>债券利息</t>
  </si>
  <si>
    <t>RV000043</t>
  </si>
  <si>
    <t>运通16号收入划投行一部</t>
  </si>
  <si>
    <t>运通16号管理费收入划投行一部</t>
  </si>
  <si>
    <t>浦发长春1号管理费收入划长春</t>
  </si>
  <si>
    <t>珠江8号手续费收入划投顾</t>
  </si>
  <si>
    <t>珠江8号手续费费收入划投顾</t>
  </si>
  <si>
    <t>珠江10号手续费费收入划投顾</t>
  </si>
  <si>
    <t>珠江10号手续费收入划投顾</t>
  </si>
  <si>
    <t>惠丰稳健22号号管理费收入投顾退回</t>
  </si>
  <si>
    <t>财富1号等销售费用的5%给资管做收入</t>
  </si>
  <si>
    <t>天天基金销售财富1号划收入给广分</t>
  </si>
  <si>
    <t>9月权益牌照费</t>
  </si>
  <si>
    <t>9月固收牌照费</t>
  </si>
  <si>
    <t>9月资管条线牌照费</t>
  </si>
  <si>
    <t>同花顺销售财富1号划收入给网金</t>
  </si>
  <si>
    <t>财富1号销售费用30%给宝安做收入</t>
  </si>
  <si>
    <t>财富1号销售费用5%给资管做管理费</t>
  </si>
  <si>
    <t>收益率</t>
    <phoneticPr fontId="52" type="noConversion"/>
  </si>
  <si>
    <t>惠和</t>
  </si>
  <si>
    <t>合并抵销</t>
  </si>
  <si>
    <t>稳健1号</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</si>
  <si>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</si>
  <si>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</si>
  <si>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</si>
  <si>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</si>
  <si>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</si>
  <si>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</si>
  <si>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</si>
  <si>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</si>
  <si>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</si>
  <si>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</si>
  <si>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</si>
  <si>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</si>
  <si>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</si>
  <si>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</si>
  <si>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</si>
  <si>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</si>
  <si>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</si>
  <si>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</si>
  <si>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</si>
  <si>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</si>
  <si>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</si>
  <si>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</si>
  <si>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</si>
  <si>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</si>
  <si>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</si>
  <si>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</si>
  <si>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</si>
  <si>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</si>
  <si>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</si>
  <si>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</si>
  <si>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</si>
  <si>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</si>
  <si>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</si>
  <si>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</si>
  <si>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</si>
  <si>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</si>
  <si>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</si>
  <si>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</si>
  <si>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</si>
  <si>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</si>
  <si>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</si>
  <si>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</si>
  <si>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</si>
  <si>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</si>
  <si>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</si>
  <si>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</si>
  <si>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</si>
  <si>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</si>
  <si>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</si>
  <si>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</si>
  <si>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</si>
  <si>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</si>
  <si>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</si>
  <si>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</si>
  <si>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</si>
  <si>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</si>
  <si>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</si>
  <si>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</si>
  <si>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</si>
  <si>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</si>
  <si>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</si>
  <si>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</si>
  <si>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</si>
  <si>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</si>
  <si>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</si>
  <si>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</si>
  <si>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</si>
  <si>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</si>
  <si>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</si>
  <si>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</si>
  <si>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</si>
  <si>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</si>
  <si>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</si>
  <si>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</si>
  <si>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</si>
  <si>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</si>
  <si>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</si>
  <si>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</si>
  <si>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</si>
  <si>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</si>
  <si>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</si>
  <si>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</si>
  <si>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</si>
  <si>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</si>
  <si>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</si>
  <si>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</si>
  <si>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</si>
  <si>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</si>
  <si>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</si>
  <si>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</si>
  <si>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</si>
  <si>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</si>
  <si>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</si>
  <si>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</si>
  <si>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</si>
  <si>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</si>
  <si>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</si>
  <si>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</si>
  <si>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</si>
  <si>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</si>
  <si>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</si>
  <si>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</si>
  <si>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</si>
  <si>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</si>
  <si>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</si>
  <si>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</si>
  <si>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</si>
  <si>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</si>
  <si>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</si>
  <si>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</si>
  <si>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</si>
  <si>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</si>
  <si>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</si>
  <si>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</si>
  <si>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</si>
  <si>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</si>
  <si>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</si>
  <si>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</si>
  <si>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</si>
  <si>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</si>
  <si>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</si>
  <si>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</si>
  <si>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</si>
  <si>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</si>
  <si>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</si>
  <si>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</si>
  <si>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</si>
  <si>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</si>
  <si>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</si>
  <si>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</si>
  <si>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</si>
  <si>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</si>
  <si>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</si>
  <si>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</si>
  <si>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</si>
  <si>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</si>
  <si>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</si>
  <si>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</si>
  <si>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</si>
  <si>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</si>
  <si>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</si>
  <si>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</si>
  <si>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</si>
  <si>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</si>
  <si>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</si>
  <si>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</si>
  <si>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</si>
  <si>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</si>
  <si>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</si>
  <si>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</si>
  <si>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</si>
  <si>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</si>
  <si>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</si>
  <si>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</si>
  <si>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</si>
  <si>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</si>
  <si>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</si>
  <si>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</si>
  <si>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</si>
  <si>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</si>
  <si>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</si>
  <si>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</si>
  <si>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</si>
  <si>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</si>
  <si>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</si>
  <si>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</si>
  <si>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</si>
  <si>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</si>
  <si>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</si>
  <si>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</si>
  <si>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</si>
  <si>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</si>
  <si>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</si>
  <si>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</si>
  <si>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</si>
  <si>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</si>
  <si>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</si>
  <si>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</si>
  <si>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</si>
  <si>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</si>
  <si>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</si>
  <si>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</si>
  <si>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</si>
  <si>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</si>
  <si>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</si>
  <si>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</si>
  <si>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</si>
  <si>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</si>
  <si>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</si>
  <si>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</si>
  <si>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</si>
  <si>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</si>
  <si>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</si>
  <si>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</si>
  <si>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</si>
  <si>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</si>
  <si>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</si>
  <si>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</si>
  <si>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</si>
  <si>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</si>
  <si>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</si>
  <si>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</si>
  <si>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</si>
  <si>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</si>
  <si>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</si>
  <si>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</si>
  <si>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</si>
  <si>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</si>
  <si>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</si>
  <si>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</si>
  <si>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</si>
  <si>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</si>
  <si>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</si>
  <si>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</si>
  <si>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</si>
  <si>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</si>
  <si>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</si>
  <si>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</si>
  <si>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</si>
  <si>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</si>
  <si>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</si>
  <si>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</si>
  <si>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</si>
  <si>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</si>
  <si>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</si>
  <si>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</si>
  <si>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</si>
  <si>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</si>
  <si>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</si>
  <si>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</si>
  <si>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</si>
  <si>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</si>
  <si>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</si>
  <si>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</si>
  <si>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</si>
  <si>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</si>
  <si>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</si>
  <si>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</si>
  <si>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</si>
  <si>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</si>
  <si>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</si>
  <si>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</si>
  <si>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</si>
  <si>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</si>
  <si>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</si>
  <si>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</si>
  <si>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</si>
  <si>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</si>
  <si>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</si>
  <si>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</si>
  <si>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</si>
  <si>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</si>
  <si>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</si>
  <si>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</si>
  <si>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</si>
  <si>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</si>
  <si>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</si>
  <si>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</si>
  <si>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</si>
  <si>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</si>
  <si>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</si>
  <si>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</si>
  <si>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</si>
  <si>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</si>
  <si>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</si>
  <si>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</si>
  <si>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</si>
  <si>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</si>
  <si>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</si>
  <si>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</si>
  <si>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</si>
  <si>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</si>
  <si>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</si>
  <si>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</si>
  <si>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</si>
  <si>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</si>
  <si>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</si>
  <si>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</si>
  <si>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</si>
  <si>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</si>
  <si>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</si>
  <si>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</si>
  <si>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</si>
  <si>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</si>
  <si>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</si>
  <si>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</si>
  <si>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</si>
  <si>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</si>
  <si>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</si>
  <si>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</si>
  <si>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</si>
  <si>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</si>
  <si>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</si>
  <si>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</si>
  <si>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</si>
  <si>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</si>
  <si>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</si>
  <si>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</si>
  <si>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</si>
  <si>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</si>
  <si>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</si>
  <si>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</si>
  <si>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</si>
  <si>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</si>
  <si>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</si>
  <si>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</si>
  <si>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</si>
  <si>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</si>
  <si>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</si>
  <si>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</si>
  <si>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</si>
  <si>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</si>
  <si>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</si>
  <si>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</si>
  <si>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</si>
  <si>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</si>
  <si>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</si>
  <si>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</si>
  <si>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</si>
  <si>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</si>
  <si>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</si>
  <si>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</si>
  <si>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</si>
  <si>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</si>
  <si>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</si>
  <si>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</si>
  <si>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</si>
  <si>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</si>
  <si>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</si>
  <si>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</si>
  <si>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</si>
  <si>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</si>
  <si>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</si>
  <si>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</si>
  <si>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</si>
  <si>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</si>
  <si>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</si>
  <si>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</si>
  <si>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</si>
  <si>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</si>
  <si>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</si>
  <si>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</si>
  <si>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</si>
  <si>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重庆新溉大道证券营业部</t>
  </si>
  <si>
    <t>实际占用日均值</t>
    <phoneticPr fontId="52" type="noConversion"/>
  </si>
  <si>
    <t>预算日均值</t>
    <phoneticPr fontId="52" type="noConversion"/>
  </si>
  <si>
    <t>固收互调金额</t>
    <phoneticPr fontId="52" type="noConversion"/>
  </si>
  <si>
    <t>广东揭阳黄岐山大道营业部（筹）</t>
  </si>
  <si>
    <t>11月累计</t>
    <phoneticPr fontId="52" type="noConversion"/>
  </si>
  <si>
    <t>北京朝阳区营业部（筹）</t>
  </si>
  <si>
    <t>深圳南山海德三道营业部（筹）</t>
  </si>
  <si>
    <t>深圳福田泰然九路营业部（筹）</t>
  </si>
  <si>
    <t>大连黄河路营业部（筹）</t>
  </si>
  <si>
    <t>邵阳新宁解放路营业部（筹）</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</si>
</sst>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_ \¥* #,##0_ ;_ \¥* \-#,##0_ ;_ \¥* &quot;-&quot;_ ;_ @_ "/>
    <numFmt numFmtId="177" formatCode="0.00000_ "/>
    <numFmt numFmtId="178" formatCode="0.00_);[Red]\(0.00\)"/>
    <numFmt numFmtId="179" formatCode="0.000%"/>
    <numFmt numFmtId="180" formatCode="0.0000000000_ "/>
    <numFmt numFmtId="181" formatCode="0.0%"/>
    <numFmt numFmtId="182" formatCode="0_);[Red]\(0\)"/>
    <numFmt numFmtId="183" formatCode="0.00_ "/>
    <numFmt numFmtId="184" formatCode="0.0_ "/>
    <numFmt numFmtId="185" formatCode="0_ "/>
    <numFmt numFmtId="186" formatCode="_ * #,##0.0000_ ;_ * \-#,##0.0000_ ;_ * &quot;-&quot;_ ;_ @_ "/>
    <numFmt numFmtId="187" formatCode="_ * #,##0.00_ ;_ * \-#,##0.00_ ;_ * &quot;-&quot;_ ;_ @_ "/>
  </numFmts>
  <fonts count="55">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b/>
      <sz val="10"/>
      <name val="仿宋"/>
      <family val="3"/>
      <charset val="134"/>
    </font>
    <font>
      <sz val="10"/>
      <name val="宋体"/>
      <family val="3"/>
      <charset val="134"/>
    </font>
    <font>
      <sz val="10"/>
      <color theme="1"/>
      <name val="宋体"/>
      <family val="3"/>
      <charset val="134"/>
    </font>
    <font>
      <sz val="20"/>
      <name val="黑体"/>
      <family val="3"/>
      <charset val="134"/>
    </font>
    <font>
      <b/>
      <sz val="16"/>
      <name val="宋体"/>
      <family val="3"/>
      <charset val="134"/>
    </font>
    <font>
      <b/>
      <sz val="11"/>
      <name val="宋体"/>
      <family val="3"/>
      <charset val="134"/>
    </font>
    <font>
      <sz val="12"/>
      <name val="宋体"/>
      <family val="3"/>
      <charset val="134"/>
    </font>
    <font>
      <sz val="11"/>
      <color theme="1"/>
      <name val="宋体"/>
      <family val="3"/>
      <charset val="134"/>
    </font>
    <font>
      <sz val="11"/>
      <name val="宋体"/>
      <family val="3"/>
      <charset val="134"/>
    </font>
    <font>
      <sz val="10"/>
      <color indexed="8"/>
      <name val="宋体"/>
      <family val="3"/>
      <charset val="134"/>
    </font>
    <font>
      <sz val="12"/>
      <color theme="1"/>
      <name val="宋体"/>
      <family val="3"/>
      <charset val="134"/>
    </font>
    <font>
      <sz val="11"/>
      <color theme="1"/>
      <name val="宋体"/>
      <family val="3"/>
      <charset val="134"/>
      <scheme val="minor"/>
    </font>
    <font>
      <sz val="12"/>
      <color rgb="FFFF0000"/>
      <name val="宋体"/>
      <family val="3"/>
      <charset val="134"/>
    </font>
    <font>
      <sz val="11"/>
      <color rgb="FFFF0000"/>
      <name val="宋体"/>
      <family val="3"/>
      <charset val="134"/>
    </font>
    <font>
      <b/>
      <sz val="10"/>
      <name val="宋体"/>
      <family val="3"/>
      <charset val="134"/>
    </font>
    <font>
      <b/>
      <sz val="11"/>
      <color theme="1"/>
      <name val="宋体"/>
      <family val="3"/>
      <charset val="134"/>
      <scheme val="minor"/>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仿宋_GB2312"/>
      <family val="3"/>
    </font>
    <font>
      <sz val="10"/>
      <name val="Times New Roman"/>
      <family val="1"/>
    </font>
    <font>
      <b/>
      <sz val="10"/>
      <name val="Times New Roman"/>
      <family val="1"/>
    </font>
    <font>
      <b/>
      <sz val="10"/>
      <name val="仿宋_GB2312"/>
      <family val="3"/>
    </font>
    <font>
      <b/>
      <sz val="10"/>
      <color rgb="FF000000"/>
      <name val="Times New Roman"/>
      <family val="1"/>
    </font>
    <font>
      <b/>
      <sz val="10"/>
      <color rgb="FF000000"/>
      <name val="宋体"/>
      <family val="3"/>
      <charset val="134"/>
      <scheme val="minor"/>
    </font>
    <font>
      <sz val="10"/>
      <color rgb="FF000000"/>
      <name val="宋体"/>
      <family val="3"/>
      <charset val="134"/>
      <scheme val="minor"/>
    </font>
    <font>
      <sz val="11"/>
      <color rgb="FF333333"/>
      <name val="宋体"/>
      <family val="3"/>
      <charset val="134"/>
      <scheme val="minor"/>
    </font>
    <font>
      <b/>
      <sz val="9"/>
      <name val="宋体"/>
      <family val="3"/>
      <charset val="134"/>
    </font>
    <font>
      <sz val="9"/>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s>
  <fills count="2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3743705557422"/>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20651875362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44"/>
        <bgColor indexed="64"/>
      </patternFill>
    </fill>
    <fill>
      <patternFill patternType="solid">
        <fgColor indexed="43"/>
        <bgColor indexed="64"/>
      </patternFill>
    </fill>
    <fill>
      <patternFill patternType="solid">
        <fgColor theme="3" tint="0.79995117038483843"/>
        <bgColor indexed="64"/>
      </patternFill>
    </fill>
    <fill>
      <patternFill patternType="solid">
        <fgColor indexed="22"/>
        <bgColor indexed="64"/>
      </patternFill>
    </fill>
    <fill>
      <patternFill patternType="solid">
        <fgColor theme="3" tint="0.399914548173467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44">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medium">
        <color auto="1"/>
      </top>
      <bottom style="hair">
        <color auto="1"/>
      </bottom>
      <diagonal/>
    </border>
    <border>
      <left style="hair">
        <color auto="1"/>
      </left>
      <right/>
      <top style="hair">
        <color auto="1"/>
      </top>
      <bottom style="hair">
        <color auto="1"/>
      </bottom>
      <diagonal/>
    </border>
  </borders>
  <cellStyleXfs count="8">
    <xf numFmtId="0" fontId="0" fillId="0" borderId="0"/>
    <xf numFmtId="43" fontId="30" fillId="0" borderId="0" applyFont="0" applyFill="0" applyBorder="0" applyAlignment="0" applyProtection="0">
      <alignment vertical="center"/>
    </xf>
    <xf numFmtId="9" fontId="30" fillId="0" borderId="0" applyFont="0" applyFill="0" applyBorder="0" applyAlignment="0" applyProtection="0">
      <alignment vertical="center"/>
    </xf>
    <xf numFmtId="0" fontId="25" fillId="0" borderId="0"/>
    <xf numFmtId="0" fontId="25" fillId="0" borderId="0"/>
    <xf numFmtId="0" fontId="25" fillId="0" borderId="0"/>
    <xf numFmtId="0" fontId="30" fillId="0" borderId="0">
      <alignment vertical="center"/>
    </xf>
    <xf numFmtId="176" fontId="25" fillId="0" borderId="0" applyFont="0" applyFill="0" applyBorder="0" applyAlignment="0" applyProtection="0"/>
  </cellStyleXfs>
  <cellXfs count="441">
    <xf numFmtId="0" fontId="0" fillId="0" borderId="0" xfId="0"/>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8"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9"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81"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9"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4" fontId="12" fillId="6" borderId="5" xfId="0" applyNumberFormat="1" applyFont="1" applyFill="1" applyBorder="1" applyAlignment="1">
      <alignment horizontal="center"/>
    </xf>
    <xf numFmtId="183"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4"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9"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77"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17"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8" xfId="1" applyFont="1" applyBorder="1" applyAlignment="1">
      <alignment vertical="center"/>
    </xf>
    <xf numFmtId="43" fontId="16" fillId="0" borderId="19" xfId="1" applyFont="1" applyBorder="1" applyAlignment="1">
      <alignment vertical="center"/>
    </xf>
    <xf numFmtId="43" fontId="16" fillId="11" borderId="19" xfId="1" applyFont="1" applyFill="1" applyBorder="1" applyAlignment="1">
      <alignment vertical="center"/>
    </xf>
    <xf numFmtId="43" fontId="16" fillId="11" borderId="16" xfId="1" applyFont="1" applyFill="1" applyBorder="1">
      <alignment vertical="center"/>
    </xf>
    <xf numFmtId="43" fontId="16" fillId="12" borderId="16" xfId="1" applyFont="1" applyFill="1" applyBorder="1">
      <alignment vertical="center"/>
    </xf>
    <xf numFmtId="43" fontId="16" fillId="0" borderId="16" xfId="1" applyFont="1" applyBorder="1">
      <alignment vertical="center"/>
    </xf>
    <xf numFmtId="43" fontId="16" fillId="11" borderId="16" xfId="1" applyFont="1" applyFill="1" applyBorder="1" applyAlignment="1">
      <alignment horizontal="right" vertical="center"/>
    </xf>
    <xf numFmtId="43" fontId="17" fillId="13" borderId="16" xfId="1" applyFont="1" applyFill="1" applyBorder="1" applyAlignment="1"/>
    <xf numFmtId="43" fontId="18" fillId="0" borderId="16" xfId="1" applyFont="1" applyBorder="1" applyProtection="1">
      <alignment vertical="center"/>
      <protection locked="0"/>
    </xf>
    <xf numFmtId="43" fontId="17" fillId="0" borderId="16" xfId="1" applyFont="1" applyBorder="1" applyAlignment="1">
      <alignment vertical="center" shrinkToFit="1"/>
    </xf>
    <xf numFmtId="43" fontId="16" fillId="0" borderId="16" xfId="1" applyFont="1" applyBorder="1" applyAlignment="1"/>
    <xf numFmtId="43" fontId="16" fillId="11" borderId="16" xfId="1" applyFont="1" applyFill="1" applyBorder="1" applyAlignment="1">
      <alignment vertical="center"/>
    </xf>
    <xf numFmtId="43" fontId="16" fillId="0" borderId="20" xfId="1" applyFont="1" applyBorder="1" applyAlignment="1">
      <alignment vertical="center"/>
    </xf>
    <xf numFmtId="43" fontId="16" fillId="11" borderId="17" xfId="1" applyFont="1" applyFill="1" applyBorder="1" applyAlignment="1">
      <alignment vertical="center"/>
    </xf>
    <xf numFmtId="43" fontId="16" fillId="0" borderId="16" xfId="1" applyFont="1" applyBorder="1" applyAlignment="1">
      <alignment horizontal="center" vertical="center"/>
    </xf>
    <xf numFmtId="43" fontId="16" fillId="12" borderId="16" xfId="1" applyFont="1" applyFill="1" applyBorder="1" applyAlignment="1">
      <alignment vertical="center"/>
    </xf>
    <xf numFmtId="43" fontId="17" fillId="12" borderId="0" xfId="1" applyNumberFormat="1" applyFont="1" applyFill="1" applyAlignment="1">
      <alignment horizontal="right"/>
    </xf>
    <xf numFmtId="43" fontId="17" fillId="11" borderId="0" xfId="1" applyNumberFormat="1" applyFont="1" applyFill="1" applyAlignment="1">
      <alignment horizontal="right"/>
    </xf>
    <xf numFmtId="43" fontId="17" fillId="0" borderId="0" xfId="1" applyNumberFormat="1" applyFont="1" applyAlignment="1">
      <alignment horizontal="center"/>
    </xf>
    <xf numFmtId="43" fontId="17" fillId="0" borderId="0" xfId="1" applyNumberFormat="1" applyFont="1" applyAlignment="1">
      <alignment horizontal="right"/>
    </xf>
    <xf numFmtId="57" fontId="17" fillId="0" borderId="0" xfId="1" applyNumberFormat="1" applyFont="1" applyAlignment="1">
      <alignment horizontal="center"/>
    </xf>
    <xf numFmtId="43" fontId="17" fillId="0" borderId="18"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12" borderId="23" xfId="1" applyNumberFormat="1" applyFont="1" applyFill="1" applyBorder="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6" xfId="1" applyNumberFormat="1" applyFont="1" applyBorder="1" applyAlignment="1">
      <alignment horizontal="right"/>
    </xf>
    <xf numFmtId="0" fontId="20" fillId="0" borderId="0" xfId="4" applyFont="1" applyAlignment="1">
      <alignment horizontal="center"/>
    </xf>
    <xf numFmtId="0" fontId="21" fillId="0" borderId="0" xfId="4" applyFont="1" applyAlignment="1">
      <alignment horizontal="center"/>
    </xf>
    <xf numFmtId="182" fontId="0" fillId="0" borderId="0" xfId="0" applyNumberFormat="1"/>
    <xf numFmtId="0" fontId="24" fillId="14" borderId="6" xfId="0" applyNumberFormat="1" applyFont="1" applyFill="1" applyBorder="1" applyAlignment="1">
      <alignment horizontal="center" vertical="center" wrapText="1"/>
    </xf>
    <xf numFmtId="49" fontId="25" fillId="15" borderId="6" xfId="5" applyNumberFormat="1" applyFont="1" applyFill="1" applyBorder="1" applyAlignment="1">
      <alignment horizontal="center" vertical="center" shrinkToFit="1"/>
    </xf>
    <xf numFmtId="182" fontId="26" fillId="15" borderId="6" xfId="4" applyNumberFormat="1" applyFont="1" applyFill="1" applyBorder="1" applyAlignment="1">
      <alignment horizontal="center" vertical="center" shrinkToFit="1"/>
    </xf>
    <xf numFmtId="0" fontId="27" fillId="14" borderId="6" xfId="4" applyFont="1" applyFill="1" applyBorder="1" applyAlignment="1">
      <alignment horizontal="center" vertical="center"/>
    </xf>
    <xf numFmtId="182" fontId="27" fillId="14" borderId="6" xfId="4" applyNumberFormat="1" applyFont="1" applyFill="1" applyBorder="1" applyAlignment="1">
      <alignment horizontal="center" vertical="center"/>
    </xf>
    <xf numFmtId="182" fontId="26" fillId="14" borderId="6" xfId="4" applyNumberFormat="1" applyFont="1" applyFill="1" applyBorder="1" applyAlignment="1">
      <alignment horizontal="center" vertical="center"/>
    </xf>
    <xf numFmtId="49" fontId="25" fillId="14" borderId="6" xfId="5"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shrinkToFit="1"/>
    </xf>
    <xf numFmtId="182" fontId="26" fillId="14" borderId="6" xfId="4" applyNumberFormat="1" applyFont="1" applyFill="1" applyBorder="1" applyAlignment="1">
      <alignment horizontal="center" vertical="center" shrinkToFit="1"/>
    </xf>
    <xf numFmtId="49" fontId="25" fillId="15" borderId="6" xfId="3" applyNumberFormat="1" applyFont="1" applyFill="1" applyBorder="1" applyAlignment="1">
      <alignment horizontal="center" vertical="center" shrinkToFit="1"/>
    </xf>
    <xf numFmtId="0" fontId="27" fillId="14" borderId="6" xfId="5" applyFont="1" applyFill="1" applyBorder="1" applyAlignment="1">
      <alignment horizontal="center" vertical="center"/>
    </xf>
    <xf numFmtId="0" fontId="0" fillId="9" borderId="6" xfId="0" applyFont="1" applyFill="1" applyBorder="1"/>
    <xf numFmtId="49" fontId="25" fillId="9" borderId="6" xfId="3" applyNumberFormat="1" applyFont="1" applyFill="1" applyBorder="1" applyAlignment="1">
      <alignment horizontal="center" vertical="center" shrinkToFit="1"/>
    </xf>
    <xf numFmtId="0" fontId="25" fillId="9" borderId="6" xfId="3" applyNumberFormat="1" applyFont="1" applyFill="1" applyBorder="1" applyAlignment="1">
      <alignment horizontal="center" vertical="center" shrinkToFit="1"/>
    </xf>
    <xf numFmtId="0" fontId="28" fillId="9" borderId="6" xfId="0" applyFont="1" applyFill="1" applyBorder="1" applyAlignment="1"/>
    <xf numFmtId="49" fontId="25" fillId="14" borderId="6" xfId="3"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xf>
    <xf numFmtId="178" fontId="26" fillId="15" borderId="6" xfId="4" applyNumberFormat="1" applyFont="1" applyFill="1" applyBorder="1" applyAlignment="1">
      <alignment horizontal="center" vertical="center" shrinkToFit="1"/>
    </xf>
    <xf numFmtId="178" fontId="29" fillId="15" borderId="6" xfId="3" applyNumberFormat="1" applyFont="1" applyFill="1" applyBorder="1" applyAlignment="1">
      <alignment horizontal="center" vertical="center" shrinkToFit="1"/>
    </xf>
    <xf numFmtId="178" fontId="25" fillId="15" borderId="6" xfId="3" applyNumberFormat="1" applyFont="1" applyFill="1" applyBorder="1" applyAlignment="1">
      <alignment horizontal="center" vertical="center" shrinkToFit="1"/>
    </xf>
    <xf numFmtId="178" fontId="29" fillId="9" borderId="6" xfId="3" applyNumberFormat="1" applyFont="1" applyFill="1" applyBorder="1" applyAlignment="1">
      <alignment horizontal="center" vertical="center" shrinkToFit="1"/>
    </xf>
    <xf numFmtId="0" fontId="0" fillId="9" borderId="6" xfId="0" applyFill="1" applyBorder="1" applyAlignment="1">
      <alignment horizontal="center"/>
    </xf>
    <xf numFmtId="0" fontId="30" fillId="0" borderId="6" xfId="0" applyFont="1" applyBorder="1" applyAlignment="1">
      <alignment vertical="center"/>
    </xf>
    <xf numFmtId="0" fontId="30" fillId="0" borderId="6" xfId="0" applyFont="1" applyBorder="1"/>
    <xf numFmtId="0" fontId="30" fillId="16" borderId="0" xfId="0" applyFont="1" applyFill="1" applyAlignment="1">
      <alignment horizontal="center" vertical="center"/>
    </xf>
    <xf numFmtId="0" fontId="0" fillId="0" borderId="6" xfId="0" applyBorder="1" applyAlignment="1">
      <alignment vertical="center"/>
    </xf>
    <xf numFmtId="182" fontId="0" fillId="0" borderId="6" xfId="0" applyNumberFormat="1" applyBorder="1"/>
    <xf numFmtId="182" fontId="0" fillId="16" borderId="0" xfId="0" applyNumberFormat="1" applyFill="1" applyAlignment="1">
      <alignment horizontal="center" vertical="center"/>
    </xf>
    <xf numFmtId="182" fontId="24" fillId="14"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82" fontId="0" fillId="0" borderId="6" xfId="0" applyNumberFormat="1" applyBorder="1" applyAlignment="1">
      <alignment horizontal="center"/>
    </xf>
    <xf numFmtId="1" fontId="0" fillId="0" borderId="6" xfId="0" applyNumberFormat="1" applyBorder="1" applyAlignment="1">
      <alignment horizontal="center"/>
    </xf>
    <xf numFmtId="0" fontId="0" fillId="9" borderId="6" xfId="0" applyFont="1" applyFill="1" applyBorder="1" applyAlignment="1"/>
    <xf numFmtId="49" fontId="31" fillId="15" borderId="6" xfId="3" applyNumberFormat="1" applyFont="1" applyFill="1" applyBorder="1" applyAlignment="1">
      <alignment horizontal="center" vertical="center" shrinkToFit="1"/>
    </xf>
    <xf numFmtId="49" fontId="29" fillId="15" borderId="6" xfId="3" applyNumberFormat="1" applyFont="1" applyFill="1" applyBorder="1" applyAlignment="1">
      <alignment horizontal="center" vertical="center" shrinkToFit="1"/>
    </xf>
    <xf numFmtId="0" fontId="29" fillId="15" borderId="6" xfId="3" applyNumberFormat="1" applyFont="1" applyFill="1" applyBorder="1" applyAlignment="1">
      <alignment horizontal="center" vertical="center" shrinkToFit="1"/>
    </xf>
    <xf numFmtId="0" fontId="31" fillId="15" borderId="6" xfId="3" applyNumberFormat="1" applyFont="1" applyFill="1" applyBorder="1" applyAlignment="1">
      <alignment horizontal="center" vertical="center" shrinkToFit="1"/>
    </xf>
    <xf numFmtId="0" fontId="25" fillId="15" borderId="6" xfId="3" applyNumberFormat="1" applyFont="1" applyFill="1" applyBorder="1" applyAlignment="1">
      <alignment horizontal="center" vertical="center" shrinkToFit="1"/>
    </xf>
    <xf numFmtId="49" fontId="0" fillId="15" borderId="6" xfId="3" applyNumberFormat="1" applyFont="1" applyFill="1" applyBorder="1" applyAlignment="1">
      <alignment horizontal="center" vertical="center" shrinkToFit="1"/>
    </xf>
    <xf numFmtId="178" fontId="32" fillId="15" borderId="6" xfId="4" applyNumberFormat="1" applyFont="1" applyFill="1" applyBorder="1" applyAlignment="1">
      <alignment horizontal="center" vertical="center"/>
    </xf>
    <xf numFmtId="178" fontId="26" fillId="15" borderId="6" xfId="6" applyNumberFormat="1" applyFont="1" applyFill="1" applyBorder="1" applyAlignment="1">
      <alignment horizontal="center" vertical="center"/>
    </xf>
    <xf numFmtId="0" fontId="0" fillId="9" borderId="6" xfId="0" applyFill="1" applyBorder="1" applyAlignment="1"/>
    <xf numFmtId="9" fontId="26" fillId="14" borderId="6" xfId="4" applyNumberFormat="1" applyFont="1" applyFill="1" applyBorder="1" applyAlignment="1">
      <alignment horizontal="center" vertical="center"/>
    </xf>
    <xf numFmtId="182" fontId="26" fillId="0" borderId="0" xfId="4" applyNumberFormat="1" applyFont="1" applyFill="1" applyBorder="1" applyAlignment="1">
      <alignment horizontal="center" vertical="center"/>
    </xf>
    <xf numFmtId="0" fontId="33" fillId="0" borderId="0" xfId="4" applyFont="1" applyAlignment="1">
      <alignment horizontal="center"/>
    </xf>
    <xf numFmtId="182" fontId="34" fillId="0" borderId="0" xfId="0" applyNumberFormat="1" applyFont="1"/>
    <xf numFmtId="49" fontId="33" fillId="0" borderId="0" xfId="4" applyNumberFormat="1" applyFont="1" applyAlignment="1">
      <alignment horizontal="center"/>
    </xf>
    <xf numFmtId="49" fontId="36" fillId="0" borderId="0" xfId="0" applyNumberFormat="1" applyFont="1" applyBorder="1" applyAlignment="1">
      <alignment horizontal="left" vertical="center"/>
    </xf>
    <xf numFmtId="49" fontId="37" fillId="17" borderId="6" xfId="0" applyNumberFormat="1" applyFont="1" applyFill="1" applyBorder="1" applyAlignment="1">
      <alignment horizontal="center" vertical="center"/>
    </xf>
    <xf numFmtId="49" fontId="36" fillId="17"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35" fillId="0" borderId="0" xfId="0" applyNumberFormat="1" applyFont="1" applyBorder="1" applyAlignment="1">
      <alignment vertical="center"/>
    </xf>
    <xf numFmtId="49" fontId="36" fillId="0" borderId="0" xfId="0" applyNumberFormat="1" applyFont="1" applyBorder="1" applyAlignment="1">
      <alignment vertical="center"/>
    </xf>
    <xf numFmtId="49" fontId="37" fillId="17" borderId="3" xfId="0" applyNumberFormat="1" applyFont="1" applyFill="1" applyBorder="1" applyAlignment="1">
      <alignment horizontal="center" vertical="center"/>
    </xf>
    <xf numFmtId="49" fontId="36" fillId="17"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38" fillId="0" borderId="0" xfId="0" applyNumberFormat="1" applyFont="1" applyAlignment="1">
      <alignment vertical="center"/>
    </xf>
    <xf numFmtId="41" fontId="9" fillId="0" borderId="0" xfId="0" applyNumberFormat="1" applyFont="1" applyAlignment="1">
      <alignment vertical="center"/>
    </xf>
    <xf numFmtId="41" fontId="39" fillId="0" borderId="0" xfId="0" applyNumberFormat="1" applyFont="1" applyAlignment="1">
      <alignment vertical="center"/>
    </xf>
    <xf numFmtId="41" fontId="39" fillId="0" borderId="0" xfId="0" applyNumberFormat="1" applyFont="1" applyAlignment="1">
      <alignment horizontal="center" vertical="center"/>
    </xf>
    <xf numFmtId="41" fontId="38" fillId="0" borderId="0" xfId="0" applyNumberFormat="1" applyFont="1" applyAlignment="1">
      <alignment horizontal="left" vertical="center"/>
    </xf>
    <xf numFmtId="41" fontId="38" fillId="0" borderId="0" xfId="0" applyNumberFormat="1" applyFont="1" applyAlignment="1">
      <alignment horizontal="center" vertical="center"/>
    </xf>
    <xf numFmtId="41" fontId="39" fillId="12" borderId="0" xfId="0" applyNumberFormat="1" applyFont="1" applyFill="1" applyAlignment="1">
      <alignment vertical="center"/>
    </xf>
    <xf numFmtId="41" fontId="40" fillId="7" borderId="0" xfId="0" applyNumberFormat="1" applyFont="1" applyFill="1" applyAlignment="1">
      <alignment vertical="center"/>
    </xf>
    <xf numFmtId="41" fontId="9" fillId="12" borderId="0" xfId="0" applyNumberFormat="1" applyFont="1" applyFill="1" applyAlignment="1">
      <alignment vertical="center"/>
    </xf>
    <xf numFmtId="41" fontId="41" fillId="14" borderId="31" xfId="7" applyNumberFormat="1" applyFont="1" applyFill="1" applyBorder="1" applyAlignment="1">
      <alignment horizontal="center" vertical="center"/>
    </xf>
    <xf numFmtId="41" fontId="41" fillId="14" borderId="32" xfId="7" applyNumberFormat="1" applyFont="1" applyFill="1" applyBorder="1" applyAlignment="1">
      <alignment horizontal="center" vertical="center"/>
    </xf>
    <xf numFmtId="185" fontId="41" fillId="18" borderId="0" xfId="7" applyNumberFormat="1" applyFont="1" applyFill="1" applyBorder="1" applyAlignment="1" applyProtection="1">
      <alignment horizontal="center" vertical="center"/>
      <protection locked="0"/>
    </xf>
    <xf numFmtId="43" fontId="43" fillId="19" borderId="34" xfId="1" applyFont="1" applyFill="1" applyBorder="1" applyAlignment="1">
      <alignment horizontal="center"/>
    </xf>
    <xf numFmtId="43" fontId="43" fillId="20" borderId="34" xfId="1" applyFont="1" applyFill="1" applyBorder="1" applyAlignment="1"/>
    <xf numFmtId="43" fontId="43" fillId="19" borderId="34" xfId="1" applyFont="1" applyFill="1" applyBorder="1" applyAlignment="1"/>
    <xf numFmtId="43" fontId="44" fillId="14" borderId="34" xfId="1" applyFont="1" applyFill="1" applyBorder="1" applyAlignment="1">
      <alignment horizontal="center" wrapText="1"/>
    </xf>
    <xf numFmtId="43" fontId="42" fillId="0" borderId="34" xfId="1" applyNumberFormat="1" applyFont="1" applyFill="1" applyBorder="1" applyAlignment="1">
      <alignment horizontal="center" vertical="center"/>
    </xf>
    <xf numFmtId="43" fontId="42" fillId="14" borderId="34" xfId="1" applyNumberFormat="1" applyFont="1" applyFill="1" applyBorder="1" applyAlignment="1">
      <alignment horizontal="center" vertical="center"/>
    </xf>
    <xf numFmtId="41" fontId="45" fillId="14" borderId="37" xfId="1" applyNumberFormat="1" applyFont="1" applyFill="1" applyBorder="1" applyAlignment="1">
      <alignment horizontal="left" vertical="center"/>
    </xf>
    <xf numFmtId="43" fontId="45" fillId="14" borderId="37" xfId="1" applyNumberFormat="1" applyFont="1" applyFill="1" applyBorder="1" applyAlignment="1">
      <alignment horizontal="center" vertical="center"/>
    </xf>
    <xf numFmtId="41" fontId="40" fillId="9" borderId="0" xfId="0" applyNumberFormat="1" applyFont="1" applyFill="1" applyAlignment="1">
      <alignment vertical="center"/>
    </xf>
    <xf numFmtId="185" fontId="41" fillId="14" borderId="31" xfId="7" applyNumberFormat="1" applyFont="1" applyFill="1" applyBorder="1" applyAlignment="1" applyProtection="1">
      <alignment horizontal="center" vertical="center"/>
      <protection locked="0"/>
    </xf>
    <xf numFmtId="43" fontId="42" fillId="0" borderId="19" xfId="1" applyNumberFormat="1" applyFont="1" applyBorder="1" applyAlignment="1">
      <alignment horizontal="center"/>
    </xf>
    <xf numFmtId="41" fontId="43" fillId="19" borderId="34" xfId="1" applyNumberFormat="1" applyFont="1" applyFill="1" applyBorder="1" applyAlignment="1"/>
    <xf numFmtId="41" fontId="43" fillId="19" borderId="34" xfId="1" applyNumberFormat="1" applyFont="1" applyFill="1" applyBorder="1" applyAlignment="1" applyProtection="1"/>
    <xf numFmtId="41" fontId="39" fillId="0" borderId="0" xfId="0" applyNumberFormat="1" applyFont="1" applyFill="1" applyAlignment="1">
      <alignment vertical="center"/>
    </xf>
    <xf numFmtId="41" fontId="39" fillId="12" borderId="0" xfId="0" applyNumberFormat="1" applyFont="1" applyFill="1" applyAlignment="1">
      <alignment horizontal="center" vertical="center"/>
    </xf>
    <xf numFmtId="43" fontId="42" fillId="11" borderId="19" xfId="1" applyNumberFormat="1" applyFont="1" applyFill="1" applyBorder="1" applyAlignment="1">
      <alignment horizontal="center"/>
    </xf>
    <xf numFmtId="41" fontId="44" fillId="14" borderId="34" xfId="1" applyNumberFormat="1" applyFont="1" applyFill="1" applyBorder="1" applyAlignment="1" applyProtection="1">
      <alignment horizontal="right" wrapText="1"/>
    </xf>
    <xf numFmtId="41" fontId="44" fillId="14" borderId="34" xfId="1" applyNumberFormat="1" applyFont="1" applyFill="1" applyBorder="1" applyAlignment="1" applyProtection="1">
      <alignment horizontal="center" wrapText="1"/>
    </xf>
    <xf numFmtId="43" fontId="42" fillId="11" borderId="20" xfId="1" applyNumberFormat="1" applyFont="1" applyFill="1" applyBorder="1" applyAlignment="1">
      <alignment horizontal="center"/>
    </xf>
    <xf numFmtId="41" fontId="45" fillId="14" borderId="37" xfId="1" applyNumberFormat="1" applyFont="1" applyFill="1" applyBorder="1" applyAlignment="1" applyProtection="1">
      <alignment horizontal="left" vertical="center"/>
    </xf>
    <xf numFmtId="186" fontId="39" fillId="0" borderId="0" xfId="0" applyNumberFormat="1" applyFont="1" applyAlignment="1">
      <alignment vertical="center"/>
    </xf>
    <xf numFmtId="41" fontId="42" fillId="7" borderId="0" xfId="1" applyNumberFormat="1" applyFont="1" applyFill="1" applyBorder="1" applyAlignment="1">
      <alignment horizontal="left" vertical="center" wrapText="1"/>
    </xf>
    <xf numFmtId="187" fontId="42" fillId="7" borderId="0" xfId="1" applyNumberFormat="1" applyFont="1" applyFill="1" applyBorder="1" applyAlignment="1">
      <alignment horizontal="left" vertical="center" wrapText="1"/>
    </xf>
    <xf numFmtId="43" fontId="39" fillId="0" borderId="0" xfId="0" applyNumberFormat="1" applyFont="1" applyAlignment="1">
      <alignment vertical="center"/>
    </xf>
    <xf numFmtId="0" fontId="0" fillId="0" borderId="0" xfId="0" applyFill="1"/>
    <xf numFmtId="0" fontId="0" fillId="20" borderId="0" xfId="0" applyFill="1"/>
    <xf numFmtId="0" fontId="39" fillId="0" borderId="0" xfId="0" applyFont="1" applyAlignment="1" applyProtection="1">
      <alignment horizontal="left" vertical="center"/>
      <protection locked="0"/>
    </xf>
    <xf numFmtId="0" fontId="0" fillId="0" borderId="0" xfId="0" applyFill="1" applyBorder="1"/>
    <xf numFmtId="0" fontId="41" fillId="9" borderId="0" xfId="0" applyFont="1" applyFill="1" applyAlignment="1" applyProtection="1">
      <alignment horizontal="left" vertical="center"/>
      <protection locked="0"/>
    </xf>
    <xf numFmtId="185" fontId="41" fillId="0" borderId="0" xfId="7" applyNumberFormat="1" applyFont="1" applyFill="1" applyBorder="1" applyAlignment="1" applyProtection="1">
      <alignment horizontal="center" vertical="center"/>
      <protection locked="0"/>
    </xf>
    <xf numFmtId="49" fontId="37" fillId="17" borderId="5" xfId="0" applyNumberFormat="1" applyFont="1" applyFill="1" applyBorder="1" applyAlignment="1">
      <alignment horizontal="center" vertical="center"/>
    </xf>
    <xf numFmtId="185" fontId="41" fillId="18" borderId="5" xfId="7" applyNumberFormat="1" applyFont="1" applyFill="1" applyBorder="1" applyAlignment="1" applyProtection="1">
      <alignment horizontal="center" vertical="center"/>
      <protection locked="0"/>
    </xf>
    <xf numFmtId="185" fontId="44" fillId="17" borderId="5" xfId="2" applyNumberFormat="1" applyFont="1" applyFill="1" applyBorder="1" applyAlignment="1" applyProtection="1">
      <alignment horizontal="left" wrapText="1"/>
      <protection locked="0"/>
    </xf>
    <xf numFmtId="183" fontId="44" fillId="17" borderId="5" xfId="2" applyNumberFormat="1" applyFont="1" applyFill="1" applyBorder="1" applyAlignment="1">
      <alignment horizontal="right" wrapText="1"/>
    </xf>
    <xf numFmtId="185" fontId="44" fillId="17" borderId="5" xfId="2" applyNumberFormat="1" applyFont="1" applyFill="1" applyBorder="1" applyAlignment="1">
      <alignment horizontal="right" wrapText="1"/>
    </xf>
    <xf numFmtId="185" fontId="46" fillId="21" borderId="5" xfId="0" applyNumberFormat="1" applyFont="1" applyFill="1" applyBorder="1" applyAlignment="1">
      <alignment horizontal="center" wrapText="1"/>
    </xf>
    <xf numFmtId="185" fontId="44" fillId="20" borderId="5" xfId="2" applyNumberFormat="1" applyFont="1" applyFill="1" applyBorder="1" applyAlignment="1">
      <alignment horizontal="center" wrapText="1"/>
    </xf>
    <xf numFmtId="185" fontId="44" fillId="6" borderId="5" xfId="0" applyNumberFormat="1" applyFont="1" applyFill="1" applyBorder="1" applyAlignment="1" applyProtection="1">
      <alignment horizontal="left"/>
      <protection locked="0"/>
    </xf>
    <xf numFmtId="183" fontId="44" fillId="6" borderId="5" xfId="0" applyNumberFormat="1" applyFont="1" applyFill="1" applyBorder="1" applyAlignment="1">
      <alignment horizontal="right"/>
    </xf>
    <xf numFmtId="185" fontId="44" fillId="6" borderId="5" xfId="0" applyNumberFormat="1" applyFont="1" applyFill="1" applyBorder="1" applyAlignment="1">
      <alignment horizontal="right"/>
    </xf>
    <xf numFmtId="185" fontId="46" fillId="6" borderId="5" xfId="0" applyNumberFormat="1" applyFont="1" applyFill="1" applyBorder="1" applyAlignment="1">
      <alignment horizontal="center" wrapText="1"/>
    </xf>
    <xf numFmtId="185" fontId="44" fillId="6" borderId="5" xfId="2" applyNumberFormat="1" applyFont="1" applyFill="1" applyBorder="1" applyAlignment="1">
      <alignment horizontal="right" wrapText="1"/>
    </xf>
    <xf numFmtId="185" fontId="42" fillId="0" borderId="5" xfId="0" applyNumberFormat="1" applyFont="1" applyFill="1" applyBorder="1" applyAlignment="1" applyProtection="1">
      <alignment horizontal="left" vertical="center"/>
      <protection locked="0"/>
    </xf>
    <xf numFmtId="183" fontId="42" fillId="0" borderId="5" xfId="0" applyNumberFormat="1" applyFont="1" applyFill="1" applyBorder="1" applyAlignment="1">
      <alignment horizontal="right" vertical="center"/>
    </xf>
    <xf numFmtId="185" fontId="42" fillId="0" borderId="5" xfId="0" applyNumberFormat="1" applyFont="1" applyFill="1" applyBorder="1" applyAlignment="1">
      <alignment horizontal="right" vertical="center"/>
    </xf>
    <xf numFmtId="185" fontId="46" fillId="0" borderId="5" xfId="0" applyNumberFormat="1" applyFont="1" applyFill="1" applyBorder="1" applyAlignment="1">
      <alignment horizontal="center" wrapText="1"/>
    </xf>
    <xf numFmtId="185" fontId="44" fillId="0" borderId="5" xfId="2" applyNumberFormat="1" applyFont="1" applyFill="1" applyBorder="1" applyAlignment="1">
      <alignment horizontal="right" wrapText="1"/>
    </xf>
    <xf numFmtId="185" fontId="44" fillId="0" borderId="5" xfId="0" applyNumberFormat="1" applyFont="1" applyFill="1" applyBorder="1" applyAlignment="1" applyProtection="1">
      <alignment horizontal="left"/>
      <protection locked="0"/>
    </xf>
    <xf numFmtId="183" fontId="44" fillId="0" borderId="5" xfId="0" applyNumberFormat="1" applyFont="1" applyFill="1" applyBorder="1" applyAlignment="1">
      <alignment horizontal="right"/>
    </xf>
    <xf numFmtId="185" fontId="44" fillId="0" borderId="5" xfId="0" applyNumberFormat="1" applyFont="1" applyFill="1" applyBorder="1" applyAlignment="1">
      <alignment horizontal="right"/>
    </xf>
    <xf numFmtId="185" fontId="43" fillId="0" borderId="5" xfId="0" applyNumberFormat="1" applyFont="1" applyFill="1" applyBorder="1" applyAlignment="1" applyProtection="1">
      <alignment horizontal="left"/>
      <protection locked="0"/>
    </xf>
    <xf numFmtId="185" fontId="33" fillId="0" borderId="5" xfId="0" applyNumberFormat="1" applyFont="1" applyFill="1" applyBorder="1" applyAlignment="1" applyProtection="1">
      <alignment horizontal="left"/>
      <protection locked="0"/>
    </xf>
    <xf numFmtId="183" fontId="33" fillId="0" borderId="5" xfId="0" applyNumberFormat="1" applyFont="1" applyFill="1" applyBorder="1" applyAlignment="1">
      <alignment horizontal="right"/>
    </xf>
    <xf numFmtId="185" fontId="33" fillId="0" borderId="5" xfId="0" applyNumberFormat="1" applyFont="1" applyFill="1" applyBorder="1" applyAlignment="1">
      <alignment horizontal="right"/>
    </xf>
    <xf numFmtId="185" fontId="47" fillId="0" borderId="5" xfId="0" applyNumberFormat="1" applyFont="1" applyFill="1" applyBorder="1" applyAlignment="1">
      <alignment horizontal="center" wrapText="1"/>
    </xf>
    <xf numFmtId="183" fontId="43" fillId="0" borderId="5" xfId="0" applyNumberFormat="1" applyFont="1" applyFill="1" applyBorder="1" applyAlignment="1">
      <alignment horizontal="right"/>
    </xf>
    <xf numFmtId="185" fontId="43" fillId="0" borderId="5" xfId="0" applyNumberFormat="1" applyFont="1" applyFill="1" applyBorder="1" applyAlignment="1">
      <alignment horizontal="right"/>
    </xf>
    <xf numFmtId="185" fontId="20" fillId="0" borderId="5" xfId="0" applyNumberFormat="1" applyFont="1" applyFill="1" applyBorder="1" applyAlignment="1" applyProtection="1">
      <alignment horizontal="left"/>
      <protection locked="0"/>
    </xf>
    <xf numFmtId="183" fontId="43" fillId="6" borderId="5" xfId="0" applyNumberFormat="1" applyFont="1" applyFill="1" applyBorder="1" applyAlignment="1">
      <alignment horizontal="right"/>
    </xf>
    <xf numFmtId="185" fontId="43" fillId="6" borderId="5" xfId="0" applyNumberFormat="1" applyFont="1" applyFill="1" applyBorder="1" applyAlignment="1">
      <alignment horizontal="right"/>
    </xf>
    <xf numFmtId="183" fontId="20" fillId="0" borderId="5" xfId="0" applyNumberFormat="1" applyFont="1" applyFill="1" applyBorder="1" applyAlignment="1">
      <alignment horizontal="right"/>
    </xf>
    <xf numFmtId="185" fontId="20" fillId="0" borderId="5" xfId="0" applyNumberFormat="1" applyFont="1" applyFill="1" applyBorder="1" applyAlignment="1">
      <alignment horizontal="right"/>
    </xf>
    <xf numFmtId="185" fontId="48" fillId="0" borderId="5" xfId="0" applyNumberFormat="1" applyFont="1" applyFill="1" applyBorder="1" applyAlignment="1">
      <alignment horizontal="center" wrapText="1"/>
    </xf>
    <xf numFmtId="185" fontId="43" fillId="0" borderId="5" xfId="2" applyNumberFormat="1" applyFont="1" applyFill="1" applyBorder="1" applyAlignment="1">
      <alignment horizontal="right" wrapText="1"/>
    </xf>
    <xf numFmtId="185" fontId="33" fillId="6" borderId="5" xfId="0" applyNumberFormat="1" applyFont="1" applyFill="1" applyBorder="1" applyAlignment="1" applyProtection="1">
      <alignment horizontal="left"/>
      <protection locked="0"/>
    </xf>
    <xf numFmtId="183" fontId="33" fillId="6" borderId="5" xfId="0" applyNumberFormat="1" applyFont="1" applyFill="1" applyBorder="1" applyAlignment="1">
      <alignment horizontal="right"/>
    </xf>
    <xf numFmtId="185" fontId="33" fillId="6" borderId="5" xfId="0" applyNumberFormat="1" applyFont="1" applyFill="1" applyBorder="1" applyAlignment="1">
      <alignment horizontal="right"/>
    </xf>
    <xf numFmtId="185" fontId="47" fillId="6" borderId="5" xfId="0" applyNumberFormat="1" applyFont="1" applyFill="1" applyBorder="1" applyAlignment="1">
      <alignment horizontal="center" wrapText="1"/>
    </xf>
    <xf numFmtId="185" fontId="20" fillId="22" borderId="5" xfId="0" applyNumberFormat="1" applyFont="1" applyFill="1" applyBorder="1" applyAlignment="1" applyProtection="1">
      <alignment horizontal="left"/>
      <protection locked="0"/>
    </xf>
    <xf numFmtId="185" fontId="33" fillId="22" borderId="5" xfId="0" applyNumberFormat="1" applyFont="1" applyFill="1" applyBorder="1" applyAlignment="1">
      <alignment horizontal="right"/>
    </xf>
    <xf numFmtId="185" fontId="47" fillId="22" borderId="5" xfId="0" applyNumberFormat="1" applyFont="1" applyFill="1" applyBorder="1" applyAlignment="1">
      <alignment horizontal="center" wrapText="1"/>
    </xf>
    <xf numFmtId="185" fontId="44" fillId="22" borderId="5" xfId="2" applyNumberFormat="1" applyFont="1" applyFill="1" applyBorder="1" applyAlignment="1">
      <alignment horizontal="right" wrapText="1"/>
    </xf>
    <xf numFmtId="185" fontId="33" fillId="0" borderId="0" xfId="0" applyNumberFormat="1" applyFont="1" applyFill="1" applyBorder="1" applyAlignment="1" applyProtection="1">
      <alignment horizontal="left"/>
      <protection locked="0"/>
    </xf>
    <xf numFmtId="185" fontId="9" fillId="0" borderId="0" xfId="0" applyNumberFormat="1" applyFont="1" applyFill="1" applyAlignment="1" applyProtection="1">
      <alignment horizontal="left" vertical="center"/>
      <protection locked="0"/>
    </xf>
    <xf numFmtId="183" fontId="0" fillId="0" borderId="0" xfId="0" applyNumberFormat="1"/>
    <xf numFmtId="185" fontId="9" fillId="0" borderId="0" xfId="0" applyNumberFormat="1" applyFont="1" applyAlignment="1" applyProtection="1">
      <alignment horizontal="left" vertical="center"/>
      <protection locked="0"/>
    </xf>
    <xf numFmtId="183" fontId="0" fillId="0" borderId="0" xfId="0" applyNumberFormat="1" applyFill="1"/>
    <xf numFmtId="185" fontId="41" fillId="9" borderId="0" xfId="0" applyNumberFormat="1" applyFont="1" applyFill="1" applyAlignment="1" applyProtection="1">
      <alignment horizontal="left" vertical="center"/>
      <protection locked="0"/>
    </xf>
    <xf numFmtId="185" fontId="33" fillId="17" borderId="0" xfId="2" applyNumberFormat="1" applyFont="1" applyFill="1" applyBorder="1" applyAlignment="1" applyProtection="1">
      <alignment horizontal="left" wrapText="1"/>
      <protection locked="0"/>
    </xf>
    <xf numFmtId="183"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center" wrapText="1"/>
    </xf>
    <xf numFmtId="0" fontId="49" fillId="23" borderId="0" xfId="0" applyFont="1" applyFill="1" applyAlignment="1">
      <alignment horizontal="center" vertical="center"/>
    </xf>
    <xf numFmtId="185" fontId="33" fillId="19" borderId="38" xfId="0" applyNumberFormat="1" applyFont="1" applyFill="1" applyBorder="1" applyAlignment="1" applyProtection="1">
      <alignment horizontal="left"/>
      <protection hidden="1"/>
    </xf>
    <xf numFmtId="183" fontId="44" fillId="6" borderId="0" xfId="0" applyNumberFormat="1" applyFont="1" applyFill="1" applyBorder="1" applyAlignment="1">
      <alignment horizontal="right"/>
    </xf>
    <xf numFmtId="185" fontId="44" fillId="6" borderId="0" xfId="0" applyNumberFormat="1" applyFont="1" applyFill="1" applyBorder="1" applyAlignment="1">
      <alignment horizontal="right"/>
    </xf>
    <xf numFmtId="185" fontId="44" fillId="6" borderId="0" xfId="2" applyNumberFormat="1" applyFont="1" applyFill="1" applyBorder="1" applyAlignment="1">
      <alignment horizontal="center" vertical="center" wrapText="1"/>
    </xf>
    <xf numFmtId="185" fontId="44" fillId="6" borderId="0" xfId="0" applyNumberFormat="1" applyFont="1" applyFill="1" applyBorder="1" applyAlignment="1">
      <alignment horizontal="center" vertical="center"/>
    </xf>
    <xf numFmtId="185" fontId="44" fillId="20" borderId="0" xfId="2" applyNumberFormat="1" applyFont="1" applyFill="1" applyBorder="1" applyAlignment="1">
      <alignment horizontal="center" wrapText="1"/>
    </xf>
    <xf numFmtId="185" fontId="42" fillId="0" borderId="19" xfId="0" applyNumberFormat="1" applyFont="1" applyBorder="1" applyAlignment="1" applyProtection="1">
      <alignment horizontal="left" vertical="center"/>
      <protection hidden="1"/>
    </xf>
    <xf numFmtId="183" fontId="42" fillId="0" borderId="0" xfId="0" applyNumberFormat="1" applyFont="1" applyFill="1" applyBorder="1" applyAlignment="1">
      <alignment horizontal="right" vertical="center"/>
    </xf>
    <xf numFmtId="185" fontId="42" fillId="0" borderId="0" xfId="0" applyNumberFormat="1" applyFont="1" applyFill="1" applyBorder="1" applyAlignment="1">
      <alignment horizontal="center" vertical="center"/>
    </xf>
    <xf numFmtId="185" fontId="44" fillId="0" borderId="0" xfId="2" applyNumberFormat="1" applyFont="1" applyFill="1" applyBorder="1" applyAlignment="1">
      <alignment horizontal="center" vertical="center" wrapText="1"/>
    </xf>
    <xf numFmtId="183" fontId="44" fillId="0" borderId="0" xfId="0" applyNumberFormat="1" applyFont="1" applyFill="1" applyBorder="1" applyAlignment="1">
      <alignment horizontal="right"/>
    </xf>
    <xf numFmtId="185" fontId="44" fillId="0" borderId="0" xfId="0" applyNumberFormat="1" applyFont="1" applyFill="1" applyBorder="1" applyAlignment="1">
      <alignment horizontal="center" vertical="center"/>
    </xf>
    <xf numFmtId="185" fontId="20" fillId="19" borderId="38" xfId="0" applyNumberFormat="1" applyFont="1" applyFill="1" applyBorder="1" applyAlignment="1" applyProtection="1">
      <alignment horizontal="left"/>
      <protection hidden="1"/>
    </xf>
    <xf numFmtId="183" fontId="33" fillId="0" borderId="0" xfId="0" applyNumberFormat="1" applyFont="1" applyFill="1" applyBorder="1" applyAlignment="1">
      <alignment horizontal="right"/>
    </xf>
    <xf numFmtId="185" fontId="33" fillId="0" borderId="0" xfId="0" applyNumberFormat="1" applyFont="1" applyFill="1" applyBorder="1" applyAlignment="1">
      <alignment horizontal="right"/>
    </xf>
    <xf numFmtId="185" fontId="33" fillId="0" borderId="0" xfId="0" applyNumberFormat="1" applyFont="1" applyFill="1" applyBorder="1" applyAlignment="1">
      <alignment horizontal="center" vertical="center"/>
    </xf>
    <xf numFmtId="183" fontId="43" fillId="0" borderId="0" xfId="0" applyNumberFormat="1" applyFont="1" applyFill="1" applyBorder="1" applyAlignment="1">
      <alignment horizontal="right"/>
    </xf>
    <xf numFmtId="185" fontId="43" fillId="0" borderId="0" xfId="0" applyNumberFormat="1" applyFont="1" applyFill="1" applyBorder="1" applyAlignment="1">
      <alignment horizontal="center" vertical="center"/>
    </xf>
    <xf numFmtId="185" fontId="33" fillId="17" borderId="38" xfId="0" applyNumberFormat="1" applyFont="1" applyFill="1" applyBorder="1" applyAlignment="1" applyProtection="1">
      <alignment horizontal="left"/>
      <protection hidden="1"/>
    </xf>
    <xf numFmtId="185" fontId="46" fillId="6" borderId="0" xfId="0" applyNumberFormat="1" applyFont="1" applyFill="1" applyBorder="1" applyAlignment="1">
      <alignment horizontal="center" vertical="center" wrapText="1"/>
    </xf>
    <xf numFmtId="183" fontId="44" fillId="0" borderId="0" xfId="2" applyNumberFormat="1" applyFont="1" applyFill="1" applyBorder="1" applyAlignment="1">
      <alignment horizontal="center" vertical="center" wrapText="1"/>
    </xf>
    <xf numFmtId="183" fontId="43" fillId="6" borderId="0" xfId="0" applyNumberFormat="1" applyFont="1" applyFill="1" applyBorder="1" applyAlignment="1">
      <alignment horizontal="right"/>
    </xf>
    <xf numFmtId="185" fontId="43" fillId="6" borderId="0" xfId="0" applyNumberFormat="1" applyFont="1" applyFill="1" applyBorder="1" applyAlignment="1">
      <alignment horizontal="right"/>
    </xf>
    <xf numFmtId="185" fontId="43" fillId="6" borderId="0" xfId="0" applyNumberFormat="1" applyFont="1" applyFill="1" applyBorder="1" applyAlignment="1">
      <alignment horizontal="center" vertical="center"/>
    </xf>
    <xf numFmtId="183" fontId="20" fillId="0" borderId="0" xfId="0" applyNumberFormat="1" applyFont="1" applyFill="1" applyBorder="1" applyAlignment="1">
      <alignment horizontal="right"/>
    </xf>
    <xf numFmtId="185" fontId="20" fillId="0" borderId="0" xfId="0" applyNumberFormat="1" applyFont="1" applyFill="1" applyBorder="1" applyAlignment="1">
      <alignment horizontal="center" vertical="center"/>
    </xf>
    <xf numFmtId="185" fontId="43" fillId="0" borderId="0" xfId="2" applyNumberFormat="1" applyFont="1" applyFill="1" applyBorder="1" applyAlignment="1">
      <alignment horizontal="center" vertical="center" wrapText="1"/>
    </xf>
    <xf numFmtId="183" fontId="33" fillId="6" borderId="0" xfId="0" applyNumberFormat="1" applyFont="1" applyFill="1" applyBorder="1" applyAlignment="1">
      <alignment horizontal="right"/>
    </xf>
    <xf numFmtId="185" fontId="33" fillId="6" borderId="0" xfId="0" applyNumberFormat="1" applyFont="1" applyFill="1" applyBorder="1" applyAlignment="1">
      <alignment horizontal="right"/>
    </xf>
    <xf numFmtId="185" fontId="33" fillId="6" borderId="0" xfId="0" applyNumberFormat="1" applyFont="1" applyFill="1" applyBorder="1" applyAlignment="1">
      <alignment horizontal="center" vertical="center"/>
    </xf>
    <xf numFmtId="185" fontId="33" fillId="20" borderId="0" xfId="0" applyNumberFormat="1" applyFont="1" applyFill="1" applyBorder="1" applyAlignment="1" applyProtection="1">
      <alignment horizontal="left"/>
      <protection hidden="1"/>
    </xf>
    <xf numFmtId="185" fontId="20" fillId="22" borderId="38" xfId="0" applyNumberFormat="1" applyFont="1" applyFill="1" applyBorder="1" applyAlignment="1" applyProtection="1">
      <alignment horizontal="left"/>
      <protection locked="0"/>
    </xf>
    <xf numFmtId="185" fontId="39" fillId="0" borderId="0" xfId="0" applyNumberFormat="1" applyFont="1" applyAlignment="1" applyProtection="1">
      <alignment horizontal="left" vertical="center"/>
      <protection locked="0"/>
    </xf>
    <xf numFmtId="185" fontId="44" fillId="20" borderId="5" xfId="0" applyNumberFormat="1" applyFont="1" applyFill="1" applyBorder="1" applyAlignment="1">
      <alignment horizontal="center"/>
    </xf>
    <xf numFmtId="185" fontId="42" fillId="20" borderId="5" xfId="0" applyNumberFormat="1" applyFont="1" applyFill="1" applyBorder="1" applyAlignment="1">
      <alignment horizontal="center" vertical="center"/>
    </xf>
    <xf numFmtId="185" fontId="33" fillId="20" borderId="5" xfId="0" applyNumberFormat="1" applyFont="1" applyFill="1" applyBorder="1" applyAlignment="1">
      <alignment horizontal="center"/>
    </xf>
    <xf numFmtId="185" fontId="43" fillId="20" borderId="5" xfId="0" applyNumberFormat="1" applyFont="1" applyFill="1" applyBorder="1" applyAlignment="1">
      <alignment horizontal="center"/>
    </xf>
    <xf numFmtId="185" fontId="20" fillId="20" borderId="5" xfId="0" applyNumberFormat="1" applyFont="1" applyFill="1" applyBorder="1" applyAlignment="1">
      <alignment horizontal="center"/>
    </xf>
    <xf numFmtId="185" fontId="44" fillId="20" borderId="0" xfId="0" applyNumberFormat="1" applyFont="1" applyFill="1" applyBorder="1" applyAlignment="1">
      <alignment horizontal="center"/>
    </xf>
    <xf numFmtId="185" fontId="42" fillId="20" borderId="0" xfId="0" applyNumberFormat="1" applyFont="1" applyFill="1" applyBorder="1" applyAlignment="1">
      <alignment horizontal="center" vertical="center"/>
    </xf>
    <xf numFmtId="185" fontId="33" fillId="20" borderId="0" xfId="0" applyNumberFormat="1" applyFont="1" applyFill="1" applyBorder="1" applyAlignment="1">
      <alignment horizontal="center"/>
    </xf>
    <xf numFmtId="185" fontId="43" fillId="20" borderId="0" xfId="0" applyNumberFormat="1" applyFont="1" applyFill="1" applyBorder="1" applyAlignment="1">
      <alignment horizontal="center"/>
    </xf>
    <xf numFmtId="185" fontId="20" fillId="20" borderId="0" xfId="0" applyNumberFormat="1" applyFont="1" applyFill="1" applyBorder="1" applyAlignment="1">
      <alignment horizontal="center"/>
    </xf>
    <xf numFmtId="185" fontId="44" fillId="22" borderId="5" xfId="2" applyNumberFormat="1" applyFont="1" applyFill="1" applyBorder="1" applyAlignment="1">
      <alignment horizontal="center" wrapText="1"/>
    </xf>
    <xf numFmtId="49" fontId="37" fillId="0" borderId="0" xfId="0" applyNumberFormat="1" applyFont="1" applyFill="1" applyBorder="1" applyAlignment="1">
      <alignment horizontal="center" vertical="center"/>
    </xf>
    <xf numFmtId="43" fontId="0" fillId="0" borderId="0" xfId="0" applyNumberFormat="1" applyFill="1" applyBorder="1"/>
    <xf numFmtId="185" fontId="0" fillId="0" borderId="0" xfId="0" applyNumberFormat="1" applyFill="1" applyBorder="1"/>
    <xf numFmtId="0" fontId="0" fillId="0" borderId="0" xfId="0" applyFill="1" applyAlignment="1">
      <alignment vertical="center"/>
    </xf>
    <xf numFmtId="185" fontId="0" fillId="0" borderId="0" xfId="0" applyNumberFormat="1"/>
    <xf numFmtId="185" fontId="44" fillId="17" borderId="0" xfId="2" applyNumberFormat="1" applyFont="1" applyFill="1" applyBorder="1" applyAlignment="1" applyProtection="1">
      <alignment horizontal="left" wrapText="1"/>
      <protection locked="0"/>
    </xf>
    <xf numFmtId="185" fontId="44" fillId="17" borderId="34" xfId="2" applyNumberFormat="1" applyFont="1" applyFill="1" applyBorder="1" applyAlignment="1" applyProtection="1">
      <alignment vertical="center" wrapText="1"/>
      <protection hidden="1"/>
    </xf>
    <xf numFmtId="185" fontId="44" fillId="19" borderId="38" xfId="0" applyNumberFormat="1" applyFont="1" applyFill="1" applyBorder="1" applyAlignment="1" applyProtection="1">
      <alignment horizontal="left"/>
      <protection hidden="1"/>
    </xf>
    <xf numFmtId="185" fontId="43" fillId="0" borderId="38" xfId="0" applyNumberFormat="1" applyFont="1" applyFill="1" applyBorder="1" applyAlignment="1" applyProtection="1">
      <alignment vertical="center"/>
      <protection hidden="1"/>
    </xf>
    <xf numFmtId="185" fontId="44" fillId="0" borderId="38" xfId="0" applyNumberFormat="1" applyFont="1" applyFill="1" applyBorder="1" applyAlignment="1" applyProtection="1">
      <alignment vertical="center"/>
      <protection hidden="1"/>
    </xf>
    <xf numFmtId="185" fontId="44" fillId="19" borderId="38" xfId="0" applyNumberFormat="1" applyFont="1" applyFill="1" applyBorder="1" applyAlignment="1" applyProtection="1">
      <alignment vertical="center"/>
      <protection hidden="1"/>
    </xf>
    <xf numFmtId="185" fontId="33" fillId="17" borderId="38" xfId="0" applyNumberFormat="1" applyFont="1" applyFill="1" applyBorder="1" applyAlignment="1" applyProtection="1">
      <alignment vertical="center"/>
      <protection hidden="1"/>
    </xf>
    <xf numFmtId="185" fontId="43" fillId="19" borderId="38" xfId="0" applyNumberFormat="1" applyFont="1" applyFill="1" applyBorder="1" applyAlignment="1" applyProtection="1">
      <alignment horizontal="left"/>
      <protection hidden="1"/>
    </xf>
    <xf numFmtId="185" fontId="43" fillId="19" borderId="38" xfId="0" applyNumberFormat="1" applyFont="1" applyFill="1" applyBorder="1" applyAlignment="1" applyProtection="1">
      <alignment vertical="center"/>
      <protection hidden="1"/>
    </xf>
    <xf numFmtId="185" fontId="33" fillId="20" borderId="0" xfId="0" applyNumberFormat="1" applyFont="1" applyFill="1" applyBorder="1" applyAlignment="1" applyProtection="1">
      <alignment vertical="center"/>
      <protection hidden="1"/>
    </xf>
    <xf numFmtId="183" fontId="33" fillId="20" borderId="0" xfId="0" applyNumberFormat="1" applyFont="1" applyFill="1" applyBorder="1" applyAlignment="1" applyProtection="1">
      <alignment vertical="center"/>
      <protection hidden="1"/>
    </xf>
    <xf numFmtId="180" fontId="0" fillId="0" borderId="0" xfId="0" applyNumberFormat="1"/>
    <xf numFmtId="43" fontId="0" fillId="0" borderId="0" xfId="0" applyNumberFormat="1"/>
    <xf numFmtId="185" fontId="33" fillId="0" borderId="0" xfId="0" applyNumberFormat="1" applyFont="1" applyFill="1" applyBorder="1" applyAlignment="1" applyProtection="1">
      <alignment horizontal="left"/>
      <protection hidden="1"/>
    </xf>
    <xf numFmtId="185" fontId="33" fillId="0" borderId="0" xfId="0" applyNumberFormat="1" applyFont="1" applyFill="1" applyBorder="1" applyAlignment="1" applyProtection="1">
      <alignment vertical="center"/>
      <protection hidden="1"/>
    </xf>
    <xf numFmtId="1" fontId="34" fillId="20" borderId="0" xfId="0" applyNumberFormat="1" applyFont="1" applyFill="1"/>
    <xf numFmtId="183" fontId="41" fillId="0" borderId="0" xfId="7" applyNumberFormat="1" applyFont="1" applyFill="1" applyBorder="1" applyAlignment="1" applyProtection="1">
      <alignment horizontal="center" vertical="center"/>
      <protection locked="0"/>
    </xf>
    <xf numFmtId="183" fontId="33" fillId="7" borderId="0" xfId="0" applyNumberFormat="1" applyFont="1" applyFill="1" applyBorder="1" applyAlignment="1">
      <alignment horizontal="right"/>
    </xf>
    <xf numFmtId="183" fontId="44" fillId="17" borderId="34" xfId="2" applyNumberFormat="1" applyFont="1" applyFill="1" applyBorder="1" applyAlignment="1" applyProtection="1">
      <alignment vertical="center" wrapText="1"/>
      <protection hidden="1"/>
    </xf>
    <xf numFmtId="183" fontId="43" fillId="0" borderId="38" xfId="0" applyNumberFormat="1" applyFont="1" applyFill="1" applyBorder="1" applyAlignment="1" applyProtection="1">
      <alignment vertical="center"/>
      <protection hidden="1"/>
    </xf>
    <xf numFmtId="183" fontId="44" fillId="0" borderId="38" xfId="0" applyNumberFormat="1" applyFont="1" applyFill="1" applyBorder="1" applyAlignment="1" applyProtection="1">
      <alignment vertical="center"/>
      <protection hidden="1"/>
    </xf>
    <xf numFmtId="183" fontId="44" fillId="19" borderId="38" xfId="0" applyNumberFormat="1" applyFont="1" applyFill="1" applyBorder="1" applyAlignment="1" applyProtection="1">
      <alignment vertical="center"/>
      <protection hidden="1"/>
    </xf>
    <xf numFmtId="183" fontId="33" fillId="17" borderId="38" xfId="0" applyNumberFormat="1" applyFont="1" applyFill="1" applyBorder="1" applyAlignment="1" applyProtection="1">
      <alignment vertical="center"/>
      <protection hidden="1"/>
    </xf>
    <xf numFmtId="183" fontId="43" fillId="19" borderId="38" xfId="0" applyNumberFormat="1" applyFont="1" applyFill="1" applyBorder="1" applyAlignment="1" applyProtection="1">
      <alignment vertical="center"/>
      <protection hidden="1"/>
    </xf>
    <xf numFmtId="49" fontId="27" fillId="14" borderId="6" xfId="5" applyNumberFormat="1" applyFont="1" applyFill="1" applyBorder="1" applyAlignment="1">
      <alignment horizontal="center" vertical="center"/>
    </xf>
    <xf numFmtId="178" fontId="27" fillId="14" borderId="6" xfId="5" applyNumberFormat="1" applyFont="1" applyFill="1" applyBorder="1" applyAlignment="1">
      <alignment horizontal="center" vertical="center"/>
    </xf>
    <xf numFmtId="178" fontId="25" fillId="14" borderId="6" xfId="5" applyNumberFormat="1" applyFont="1" applyFill="1" applyBorder="1" applyAlignment="1">
      <alignment horizontal="center" vertical="center" shrinkToFit="1"/>
    </xf>
    <xf numFmtId="182" fontId="27" fillId="14" borderId="6" xfId="5" applyNumberFormat="1" applyFont="1" applyFill="1" applyBorder="1" applyAlignment="1">
      <alignment horizontal="center" vertical="center"/>
    </xf>
    <xf numFmtId="182" fontId="25" fillId="14" borderId="6" xfId="3" applyNumberFormat="1" applyFont="1" applyFill="1" applyBorder="1" applyAlignment="1">
      <alignment horizontal="center" vertical="center" shrinkToFit="1"/>
    </xf>
    <xf numFmtId="182" fontId="20" fillId="0" borderId="0" xfId="4" applyNumberFormat="1" applyFont="1" applyAlignment="1">
      <alignment horizontal="center"/>
    </xf>
    <xf numFmtId="43" fontId="16" fillId="0" borderId="15" xfId="1" applyFont="1" applyBorder="1" applyAlignment="1">
      <alignment horizontal="center" vertical="center"/>
    </xf>
    <xf numFmtId="43" fontId="17" fillId="24" borderId="0" xfId="1" applyNumberFormat="1" applyFont="1" applyFill="1" applyAlignment="1">
      <alignment horizontal="right"/>
    </xf>
    <xf numFmtId="43" fontId="17" fillId="0" borderId="0" xfId="1" applyNumberFormat="1" applyFont="1" applyFill="1" applyAlignment="1">
      <alignment horizontal="right"/>
    </xf>
    <xf numFmtId="43" fontId="17" fillId="25" borderId="0" xfId="1" applyNumberFormat="1" applyFont="1" applyFill="1" applyAlignment="1">
      <alignment horizontal="right"/>
    </xf>
    <xf numFmtId="43" fontId="17" fillId="24" borderId="15" xfId="1" applyNumberFormat="1" applyFont="1" applyFill="1" applyBorder="1" applyAlignment="1">
      <alignment horizontal="right"/>
    </xf>
    <xf numFmtId="43" fontId="17" fillId="0" borderId="15" xfId="1" applyNumberFormat="1" applyFont="1" applyFill="1" applyBorder="1" applyAlignment="1">
      <alignment horizontal="right"/>
    </xf>
    <xf numFmtId="43" fontId="17" fillId="25" borderId="15" xfId="1" applyNumberFormat="1" applyFont="1" applyFill="1" applyBorder="1" applyAlignment="1">
      <alignment horizontal="right"/>
    </xf>
    <xf numFmtId="43" fontId="17" fillId="0" borderId="39" xfId="1" applyNumberFormat="1" applyFont="1" applyBorder="1" applyAlignment="1">
      <alignment horizontal="center"/>
    </xf>
    <xf numFmtId="43" fontId="17" fillId="0" borderId="40" xfId="1" applyNumberFormat="1" applyFont="1" applyBorder="1" applyAlignment="1">
      <alignment horizontal="right"/>
    </xf>
    <xf numFmtId="43" fontId="17" fillId="24" borderId="40" xfId="1" applyNumberFormat="1" applyFont="1" applyFill="1" applyBorder="1" applyAlignment="1">
      <alignment horizontal="right"/>
    </xf>
    <xf numFmtId="43" fontId="17" fillId="0" borderId="40" xfId="1" applyNumberFormat="1" applyFont="1" applyFill="1" applyBorder="1" applyAlignment="1">
      <alignment horizontal="right"/>
    </xf>
    <xf numFmtId="43" fontId="17" fillId="25" borderId="40" xfId="1" applyNumberFormat="1" applyFont="1" applyFill="1" applyBorder="1" applyAlignment="1">
      <alignment horizontal="right"/>
    </xf>
    <xf numFmtId="43" fontId="17" fillId="26" borderId="39" xfId="1" applyNumberFormat="1" applyFont="1" applyFill="1" applyBorder="1" applyAlignment="1">
      <alignment horizontal="center"/>
    </xf>
    <xf numFmtId="43" fontId="17" fillId="26" borderId="40" xfId="1" applyNumberFormat="1" applyFont="1" applyFill="1" applyBorder="1" applyAlignment="1">
      <alignment horizontal="right"/>
    </xf>
    <xf numFmtId="43" fontId="17" fillId="26" borderId="0" xfId="1" applyNumberFormat="1" applyFont="1" applyFill="1" applyAlignment="1">
      <alignment horizontal="right"/>
    </xf>
    <xf numFmtId="43" fontId="17" fillId="12" borderId="41" xfId="1" applyNumberFormat="1" applyFont="1" applyFill="1" applyBorder="1" applyAlignment="1">
      <alignment horizontal="right"/>
    </xf>
    <xf numFmtId="43" fontId="17" fillId="26" borderId="24" xfId="1" applyNumberFormat="1" applyFont="1" applyFill="1" applyBorder="1" applyAlignment="1">
      <alignment horizontal="center"/>
    </xf>
    <xf numFmtId="43" fontId="17" fillId="26" borderId="22" xfId="1" applyNumberFormat="1" applyFont="1" applyFill="1" applyBorder="1" applyAlignment="1">
      <alignment horizontal="right"/>
    </xf>
    <xf numFmtId="43" fontId="17" fillId="26" borderId="21" xfId="1" applyNumberFormat="1" applyFont="1" applyFill="1" applyBorder="1" applyAlignment="1">
      <alignment horizontal="right"/>
    </xf>
    <xf numFmtId="43" fontId="17" fillId="24" borderId="25" xfId="1" applyNumberFormat="1" applyFont="1" applyFill="1" applyBorder="1" applyAlignment="1">
      <alignment horizontal="right"/>
    </xf>
    <xf numFmtId="43" fontId="17" fillId="0" borderId="42" xfId="1" applyNumberFormat="1" applyFont="1" applyBorder="1" applyAlignment="1">
      <alignment horizontal="right"/>
    </xf>
    <xf numFmtId="43" fontId="17" fillId="24" borderId="42" xfId="1" applyNumberFormat="1" applyFont="1" applyFill="1" applyBorder="1" applyAlignment="1">
      <alignment horizontal="right"/>
    </xf>
    <xf numFmtId="43" fontId="17" fillId="0" borderId="42" xfId="1" applyNumberFormat="1" applyFont="1" applyFill="1" applyBorder="1" applyAlignment="1">
      <alignment horizontal="right"/>
    </xf>
    <xf numFmtId="43" fontId="17" fillId="12" borderId="39" xfId="1" applyNumberFormat="1" applyFont="1" applyFill="1" applyBorder="1" applyAlignment="1">
      <alignment horizontal="center"/>
    </xf>
    <xf numFmtId="43" fontId="17" fillId="12" borderId="40" xfId="1" applyNumberFormat="1" applyFont="1" applyFill="1" applyBorder="1" applyAlignment="1">
      <alignment horizontal="right"/>
    </xf>
    <xf numFmtId="43" fontId="17" fillId="12" borderId="43" xfId="1" applyNumberFormat="1" applyFont="1" applyFill="1" applyBorder="1" applyAlignment="1">
      <alignment horizontal="right"/>
    </xf>
    <xf numFmtId="43" fontId="17" fillId="0" borderId="43" xfId="1" applyNumberFormat="1" applyFont="1" applyBorder="1" applyAlignment="1">
      <alignment horizontal="right"/>
    </xf>
    <xf numFmtId="43" fontId="17" fillId="11" borderId="39" xfId="1" applyNumberFormat="1" applyFont="1" applyFill="1" applyBorder="1" applyAlignment="1">
      <alignment horizontal="center"/>
    </xf>
    <xf numFmtId="43" fontId="17" fillId="11" borderId="40" xfId="1" applyNumberFormat="1" applyFont="1" applyFill="1" applyBorder="1" applyAlignment="1">
      <alignment horizontal="right"/>
    </xf>
    <xf numFmtId="43" fontId="17" fillId="24" borderId="41" xfId="1" applyNumberFormat="1" applyFont="1" applyFill="1" applyBorder="1" applyAlignment="1">
      <alignment horizontal="right"/>
    </xf>
    <xf numFmtId="43" fontId="17" fillId="0" borderId="41" xfId="1" applyNumberFormat="1" applyFont="1" applyFill="1" applyBorder="1" applyAlignment="1">
      <alignment horizontal="right"/>
    </xf>
    <xf numFmtId="43" fontId="17" fillId="25" borderId="41" xfId="1" applyNumberFormat="1" applyFont="1" applyFill="1" applyBorder="1" applyAlignment="1">
      <alignment horizontal="right"/>
    </xf>
    <xf numFmtId="43" fontId="17" fillId="24" borderId="22" xfId="1" applyNumberFormat="1" applyFont="1" applyFill="1" applyBorder="1" applyAlignment="1">
      <alignment horizontal="right"/>
    </xf>
    <xf numFmtId="43" fontId="17" fillId="0" borderId="22" xfId="1" applyNumberFormat="1" applyFont="1" applyFill="1" applyBorder="1" applyAlignment="1">
      <alignment horizontal="right"/>
    </xf>
    <xf numFmtId="43" fontId="17" fillId="25" borderId="22" xfId="1" applyNumberFormat="1" applyFont="1" applyFill="1" applyBorder="1" applyAlignment="1">
      <alignment horizontal="right"/>
    </xf>
    <xf numFmtId="4" fontId="2" fillId="9" borderId="3" xfId="0" applyNumberFormat="1" applyFont="1" applyFill="1" applyBorder="1" applyAlignment="1">
      <alignment horizontal="right" vertical="center"/>
    </xf>
    <xf numFmtId="178" fontId="25" fillId="14" borderId="6" xfId="3" applyNumberFormat="1" applyFont="1" applyFill="1" applyBorder="1" applyAlignment="1">
      <alignment horizontal="center" vertical="center" shrinkToFit="1"/>
    </xf>
    <xf numFmtId="178" fontId="0" fillId="0" borderId="0" xfId="0" applyNumberFormat="1"/>
    <xf numFmtId="187" fontId="39" fillId="0" borderId="0" xfId="0" applyNumberFormat="1" applyFont="1" applyAlignment="1">
      <alignment vertical="center"/>
    </xf>
    <xf numFmtId="43" fontId="43" fillId="19" borderId="34" xfId="1" applyNumberFormat="1" applyFont="1" applyFill="1" applyBorder="1" applyAlignment="1" applyProtection="1"/>
    <xf numFmtId="183" fontId="34" fillId="7" borderId="0" xfId="0" applyNumberFormat="1" applyFont="1" applyFill="1" applyAlignment="1">
      <alignment horizontal="center" vertical="center"/>
    </xf>
    <xf numFmtId="183" fontId="0" fillId="7" borderId="0" xfId="0" applyNumberFormat="1" applyFill="1"/>
    <xf numFmtId="9" fontId="0" fillId="0" borderId="0" xfId="2" applyFont="1" applyAlignment="1"/>
    <xf numFmtId="0" fontId="34" fillId="20" borderId="0" xfId="0" applyFont="1" applyFill="1"/>
    <xf numFmtId="10" fontId="34" fillId="20" borderId="0" xfId="2" applyNumberFormat="1" applyFont="1" applyFill="1" applyAlignment="1"/>
    <xf numFmtId="0" fontId="30" fillId="0" borderId="0" xfId="0" applyFont="1"/>
    <xf numFmtId="43" fontId="9" fillId="27" borderId="5" xfId="1" applyFont="1" applyFill="1" applyBorder="1" applyAlignment="1">
      <alignment horizontal="center" vertical="center"/>
    </xf>
    <xf numFmtId="185" fontId="39" fillId="0" borderId="0" xfId="0" applyNumberFormat="1" applyFont="1" applyAlignment="1" applyProtection="1">
      <alignment horizontal="center" vertical="center"/>
      <protection locked="0"/>
    </xf>
    <xf numFmtId="0" fontId="30" fillId="9" borderId="0" xfId="0" applyFont="1" applyFill="1" applyAlignment="1">
      <alignment horizontal="center"/>
    </xf>
    <xf numFmtId="185" fontId="34" fillId="7" borderId="0" xfId="0" applyNumberFormat="1" applyFont="1" applyFill="1" applyAlignment="1">
      <alignment horizontal="center" vertical="center"/>
    </xf>
    <xf numFmtId="0" fontId="0" fillId="0" borderId="0" xfId="0" applyFill="1" applyAlignment="1">
      <alignment horizontal="center"/>
    </xf>
    <xf numFmtId="41" fontId="42" fillId="0" borderId="33" xfId="1" applyNumberFormat="1" applyFont="1" applyFill="1" applyBorder="1" applyAlignment="1">
      <alignment horizontal="center" vertical="center" textRotation="255"/>
    </xf>
    <xf numFmtId="41" fontId="42" fillId="0" borderId="35" xfId="1" applyNumberFormat="1" applyFont="1" applyFill="1" applyBorder="1" applyAlignment="1">
      <alignment horizontal="center" vertical="center" textRotation="255"/>
    </xf>
    <xf numFmtId="41" fontId="42" fillId="0" borderId="36" xfId="1" applyNumberFormat="1" applyFont="1" applyFill="1" applyBorder="1" applyAlignment="1">
      <alignment horizontal="center" vertical="center" textRotation="255"/>
    </xf>
    <xf numFmtId="41" fontId="42" fillId="0" borderId="33" xfId="1" applyNumberFormat="1" applyFont="1" applyBorder="1" applyAlignment="1">
      <alignment horizontal="center" vertical="top" textRotation="255" wrapText="1"/>
    </xf>
    <xf numFmtId="41" fontId="42" fillId="0" borderId="35" xfId="1" applyNumberFormat="1" applyFont="1" applyBorder="1" applyAlignment="1">
      <alignment horizontal="center" vertical="top" textRotation="255" wrapText="1"/>
    </xf>
    <xf numFmtId="41" fontId="42" fillId="0" borderId="36" xfId="1" applyNumberFormat="1" applyFont="1" applyBorder="1" applyAlignment="1">
      <alignment horizontal="center" vertical="top" textRotation="255" wrapText="1"/>
    </xf>
    <xf numFmtId="41" fontId="42" fillId="0" borderId="33" xfId="1" applyNumberFormat="1" applyFont="1" applyBorder="1" applyAlignment="1">
      <alignment horizontal="center" vertical="center" textRotation="255" wrapText="1"/>
    </xf>
    <xf numFmtId="41" fontId="42" fillId="0" borderId="35" xfId="1" applyNumberFormat="1" applyFont="1" applyBorder="1" applyAlignment="1">
      <alignment horizontal="center" vertical="center" textRotation="255" wrapText="1"/>
    </xf>
    <xf numFmtId="41" fontId="42" fillId="0" borderId="36" xfId="1" applyNumberFormat="1" applyFont="1" applyBorder="1" applyAlignment="1">
      <alignment horizontal="center" vertical="center" textRotation="255" wrapText="1"/>
    </xf>
    <xf numFmtId="49" fontId="36" fillId="0" borderId="0" xfId="0" applyNumberFormat="1" applyFont="1" applyBorder="1" applyAlignment="1">
      <alignment horizontal="left" vertical="center"/>
    </xf>
    <xf numFmtId="49" fontId="35" fillId="0" borderId="0" xfId="0" applyNumberFormat="1" applyFont="1" applyBorder="1" applyAlignment="1">
      <alignment horizontal="center" vertical="center"/>
    </xf>
    <xf numFmtId="0" fontId="22" fillId="0" borderId="0" xfId="4" applyFont="1" applyAlignment="1">
      <alignment horizontal="center" vertical="center"/>
    </xf>
    <xf numFmtId="0" fontId="23" fillId="0" borderId="0" xfId="4" applyFont="1" applyAlignment="1">
      <alignment horizontal="center" vertical="center"/>
    </xf>
    <xf numFmtId="57" fontId="24" fillId="0" borderId="27" xfId="4" applyNumberFormat="1" applyFont="1" applyBorder="1" applyAlignment="1">
      <alignment horizontal="left" vertical="center"/>
    </xf>
    <xf numFmtId="0" fontId="24" fillId="14" borderId="29" xfId="4" applyNumberFormat="1" applyFont="1" applyFill="1" applyBorder="1" applyAlignment="1">
      <alignment horizontal="center" vertical="center"/>
    </xf>
    <xf numFmtId="0" fontId="24" fillId="14" borderId="27" xfId="4" applyNumberFormat="1" applyFont="1" applyFill="1" applyBorder="1" applyAlignment="1">
      <alignment horizontal="center" vertical="center"/>
    </xf>
    <xf numFmtId="0" fontId="27" fillId="0" borderId="0" xfId="4" applyFont="1" applyAlignment="1">
      <alignment horizontal="left" wrapText="1"/>
    </xf>
    <xf numFmtId="0" fontId="24" fillId="14" borderId="6" xfId="4" applyNumberFormat="1" applyFont="1" applyFill="1" applyBorder="1" applyAlignment="1">
      <alignment horizontal="center" vertical="center"/>
    </xf>
    <xf numFmtId="49" fontId="25" fillId="15" borderId="28" xfId="3" applyNumberFormat="1" applyFont="1" applyFill="1" applyBorder="1" applyAlignment="1">
      <alignment horizontal="center" vertical="center" shrinkToFit="1"/>
    </xf>
    <xf numFmtId="49" fontId="25" fillId="15" borderId="30" xfId="3" applyNumberFormat="1" applyFont="1" applyFill="1" applyBorder="1" applyAlignment="1">
      <alignment horizontal="center" vertical="center" shrinkToFit="1"/>
    </xf>
    <xf numFmtId="0" fontId="24" fillId="14" borderId="28" xfId="4" applyNumberFormat="1" applyFont="1" applyFill="1" applyBorder="1" applyAlignment="1">
      <alignment horizontal="center" vertical="center"/>
    </xf>
    <xf numFmtId="0" fontId="24" fillId="14" borderId="30" xfId="4" applyNumberFormat="1" applyFont="1" applyFill="1" applyBorder="1" applyAlignment="1">
      <alignment horizontal="center" vertical="center"/>
    </xf>
    <xf numFmtId="0" fontId="25" fillId="15" borderId="28" xfId="3" applyNumberFormat="1" applyFont="1" applyFill="1" applyBorder="1" applyAlignment="1">
      <alignment horizontal="center" vertical="center" shrinkToFit="1"/>
    </xf>
    <xf numFmtId="178" fontId="25" fillId="15" borderId="30" xfId="3" applyNumberFormat="1" applyFont="1" applyFill="1" applyBorder="1" applyAlignment="1">
      <alignment horizontal="center" vertical="center" shrinkToFit="1"/>
    </xf>
    <xf numFmtId="178" fontId="26" fillId="15" borderId="28" xfId="4" applyNumberFormat="1" applyFont="1" applyFill="1" applyBorder="1" applyAlignment="1">
      <alignment horizontal="center" vertical="center" shrinkToFit="1"/>
    </xf>
    <xf numFmtId="178" fontId="26" fillId="15" borderId="30" xfId="4" applyNumberFormat="1" applyFont="1" applyFill="1" applyBorder="1" applyAlignment="1">
      <alignment horizontal="center" vertical="center" shrinkToFit="1"/>
    </xf>
    <xf numFmtId="178" fontId="29" fillId="15" borderId="28" xfId="3" applyNumberFormat="1" applyFont="1" applyFill="1" applyBorder="1" applyAlignment="1">
      <alignment horizontal="center" vertical="center" shrinkToFit="1"/>
    </xf>
    <xf numFmtId="178" fontId="29" fillId="15" borderId="30" xfId="3" applyNumberFormat="1" applyFont="1" applyFill="1" applyBorder="1" applyAlignment="1">
      <alignment horizontal="center" vertical="center" shrinkToFit="1"/>
    </xf>
    <xf numFmtId="43" fontId="19" fillId="0" borderId="0" xfId="1" applyNumberFormat="1" applyFont="1" applyAlignment="1">
      <alignment horizontal="center"/>
    </xf>
    <xf numFmtId="43" fontId="16" fillId="0" borderId="26" xfId="1" applyFont="1" applyBorder="1" applyAlignment="1">
      <alignment horizontal="center" vertical="center"/>
    </xf>
    <xf numFmtId="43" fontId="16" fillId="0" borderId="42" xfId="1" applyFont="1" applyBorder="1" applyAlignment="1">
      <alignment horizontal="center" vertical="center"/>
    </xf>
    <xf numFmtId="43" fontId="16" fillId="0" borderId="18" xfId="1" applyFont="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4" fillId="3" borderId="2"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cellXfs>
  <cellStyles count="8">
    <cellStyle name="百分比" xfId="2" builtinId="5"/>
    <cellStyle name="常规" xfId="0" builtinId="0"/>
    <cellStyle name="常规 2" xfId="4"/>
    <cellStyle name="常规 2 2 2" xfId="3"/>
    <cellStyle name="常规 2 4" xfId="5"/>
    <cellStyle name="常规 7" xfId="6"/>
    <cellStyle name="千位分隔" xfId="1" builtinId="3"/>
    <cellStyle name="千位分隔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998;&#37096;&#25253;&#34920;/2018/1809&#26376;&#20998;&#3709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018.10/&#32771;&#26680;&#25968;&#25454;&#35843;&#25972;&#34920;201810-&#22266;&#259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负债表"/>
      <sheetName val="利润表"/>
    </sheetNames>
    <sheetDataSet>
      <sheetData sheetId="0"/>
      <sheetData sheetId="1">
        <row r="5">
          <cell r="C5">
            <v>109328240.04000005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30">
          <cell r="T30">
            <v>0</v>
          </cell>
        </row>
        <row r="94">
          <cell r="T94">
            <v>-6430867.9600000018</v>
          </cell>
          <cell r="W94">
            <v>-2844461.7</v>
          </cell>
          <cell r="X94">
            <v>-862773</v>
          </cell>
          <cell r="Y94">
            <v>-669954.85000000009</v>
          </cell>
          <cell r="Z94">
            <v>-710564.9</v>
          </cell>
          <cell r="AA94">
            <v>-357303.37000000005</v>
          </cell>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考核调整事项表"/>
      <sheetName val="累计考核费用"/>
      <sheetName val="牌照费"/>
      <sheetName val="资金成本"/>
      <sheetName val="委托现金管理"/>
      <sheetName val="1自营考核指标简表"/>
      <sheetName val="固收费用"/>
      <sheetName val="投顾费用"/>
      <sheetName val="证投费用"/>
      <sheetName val="金工费用"/>
      <sheetName val="做市费用"/>
      <sheetName val="金衍费用"/>
    </sheetNames>
    <sheetDataSet>
      <sheetData sheetId="0">
        <row r="89">
          <cell r="B89">
            <v>23480625.833333332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8"/>
  <sheetViews>
    <sheetView showGridLines="0" tabSelected="1" workbookViewId="0">
      <pane xSplit="1" ySplit="3" topLeftCell="B31" activePane="bottomRight" state="frozen"/>
      <selection pane="topRight"/>
      <selection pane="bottomLeft"/>
      <selection pane="bottomRight" activeCell="B65" sqref="B65"/>
    </sheetView>
  </sheetViews>
  <sheetFormatPr defaultColWidth="9" defaultRowHeight="13.5"/>
  <cols>
    <col min="1" max="1" width="25.625" style="203" customWidth="1"/>
    <col min="2" max="2" width="18.375" customWidth="1"/>
    <col min="3" max="4" width="15" customWidth="1"/>
    <col min="5" max="7" width="12.75" customWidth="1"/>
    <col min="8" max="9" width="13.125" customWidth="1"/>
    <col min="10" max="10" width="15.125" customWidth="1"/>
    <col min="11" max="11" width="11.375" customWidth="1"/>
    <col min="12" max="13" width="14.125" customWidth="1"/>
    <col min="14" max="14" width="16.125" customWidth="1"/>
    <col min="15" max="16" width="13.875" customWidth="1"/>
    <col min="17" max="17" width="11.625" customWidth="1"/>
    <col min="18" max="18" width="15" customWidth="1"/>
    <col min="19" max="19" width="11.375" customWidth="1"/>
    <col min="20" max="20" width="15" customWidth="1"/>
    <col min="21" max="24" width="12.25" customWidth="1"/>
    <col min="25" max="26" width="16.125" customWidth="1"/>
    <col min="27" max="27" width="14.125" customWidth="1"/>
    <col min="28" max="28" width="10.25" customWidth="1"/>
    <col min="29" max="29" width="19.375" style="204" customWidth="1"/>
    <col min="30" max="31" width="9.625" style="204" customWidth="1"/>
    <col min="32" max="32" width="8" style="204" customWidth="1"/>
    <col min="33" max="33" width="6.375" style="204" customWidth="1"/>
    <col min="34" max="35" width="8" style="204" customWidth="1"/>
    <col min="36" max="36" width="6.375" style="204" customWidth="1"/>
    <col min="37" max="79" width="9" style="201"/>
  </cols>
  <sheetData>
    <row r="1" spans="1:79">
      <c r="A1"/>
    </row>
    <row r="2" spans="1:79">
      <c r="A2" s="205" t="s">
        <v>0</v>
      </c>
      <c r="B2" s="206">
        <f>B4-[1]利润表!$C$5</f>
        <v>79952241.170000225</v>
      </c>
      <c r="C2" s="206"/>
      <c r="D2" s="325"/>
      <c r="E2" s="206"/>
      <c r="F2" s="206"/>
      <c r="G2" s="206"/>
      <c r="H2" s="206"/>
      <c r="I2" s="206"/>
      <c r="J2" s="206"/>
      <c r="K2" s="206"/>
      <c r="L2" s="206"/>
      <c r="M2" s="206"/>
      <c r="N2" s="206"/>
      <c r="O2" s="206"/>
      <c r="P2" s="206"/>
      <c r="Q2" s="206"/>
      <c r="R2" s="206"/>
      <c r="S2" s="206"/>
      <c r="T2" s="206"/>
      <c r="U2" s="206"/>
      <c r="V2" s="206"/>
      <c r="W2" s="206"/>
      <c r="X2" s="206"/>
      <c r="Y2" s="206"/>
      <c r="Z2" s="206"/>
      <c r="AA2" s="206"/>
      <c r="AB2" s="206"/>
    </row>
    <row r="3" spans="1:79" s="12" customFormat="1" ht="16.350000000000001" customHeight="1">
      <c r="A3" s="207" t="s">
        <v>1</v>
      </c>
      <c r="B3" s="208" t="s">
        <v>2</v>
      </c>
      <c r="C3" s="208" t="s">
        <v>3</v>
      </c>
      <c r="D3" s="208" t="s">
        <v>4</v>
      </c>
      <c r="E3" s="208" t="s">
        <v>5</v>
      </c>
      <c r="F3" s="208" t="s">
        <v>6</v>
      </c>
      <c r="G3" s="208" t="s">
        <v>7</v>
      </c>
      <c r="H3" s="208" t="s">
        <v>8</v>
      </c>
      <c r="I3" s="208" t="s">
        <v>9</v>
      </c>
      <c r="J3" s="208" t="s">
        <v>10</v>
      </c>
      <c r="K3" s="208" t="s">
        <v>11</v>
      </c>
      <c r="L3" s="208" t="s">
        <v>12</v>
      </c>
      <c r="M3" s="208" t="s">
        <v>13</v>
      </c>
      <c r="N3" s="208" t="s">
        <v>14</v>
      </c>
      <c r="O3" s="208" t="s">
        <v>15</v>
      </c>
      <c r="P3" s="208" t="s">
        <v>16</v>
      </c>
      <c r="Q3" s="208" t="s">
        <v>17</v>
      </c>
      <c r="R3" s="208" t="s">
        <v>18</v>
      </c>
      <c r="S3" s="208" t="s">
        <v>19</v>
      </c>
      <c r="T3" s="208" t="s">
        <v>20</v>
      </c>
      <c r="U3" s="208" t="s">
        <v>21</v>
      </c>
      <c r="V3" s="208" t="s">
        <v>22</v>
      </c>
      <c r="W3" s="208" t="s">
        <v>23</v>
      </c>
      <c r="X3" s="208" t="s">
        <v>24</v>
      </c>
      <c r="Y3" s="208" t="s">
        <v>25</v>
      </c>
      <c r="Z3" s="208" t="s">
        <v>26</v>
      </c>
      <c r="AA3" s="208" t="s">
        <v>27</v>
      </c>
      <c r="AB3" s="208" t="s">
        <v>28</v>
      </c>
      <c r="AC3" s="304"/>
      <c r="AD3" s="304"/>
      <c r="AE3" s="304"/>
      <c r="AF3" s="304"/>
      <c r="AG3" s="304"/>
      <c r="AH3" s="304"/>
      <c r="AI3" s="304"/>
      <c r="AJ3" s="304"/>
      <c r="AK3" s="307"/>
      <c r="AL3" s="307"/>
      <c r="AM3" s="307"/>
      <c r="AN3" s="307"/>
      <c r="AO3" s="307"/>
      <c r="AP3" s="307"/>
      <c r="AQ3" s="307"/>
      <c r="AR3" s="307"/>
      <c r="AS3" s="307"/>
      <c r="AT3" s="307"/>
      <c r="AU3" s="307"/>
      <c r="AV3" s="307"/>
      <c r="AW3" s="307"/>
      <c r="AX3" s="307"/>
      <c r="AY3" s="307"/>
      <c r="AZ3" s="307"/>
      <c r="BA3" s="307"/>
      <c r="BB3" s="307"/>
      <c r="BC3" s="307"/>
      <c r="BD3" s="307"/>
      <c r="BE3" s="307"/>
      <c r="BF3" s="307"/>
      <c r="BG3" s="307"/>
      <c r="BH3" s="307"/>
      <c r="BI3" s="307"/>
      <c r="BJ3" s="307"/>
      <c r="BK3" s="307"/>
      <c r="BL3" s="307"/>
      <c r="BM3" s="307"/>
      <c r="BN3" s="307"/>
      <c r="BO3" s="307"/>
      <c r="BP3" s="307"/>
      <c r="BQ3" s="307"/>
      <c r="BR3" s="307"/>
      <c r="BS3" s="307"/>
      <c r="BT3" s="307"/>
      <c r="BU3" s="307"/>
      <c r="BV3" s="307"/>
      <c r="BW3" s="307"/>
      <c r="BX3" s="307"/>
      <c r="BY3" s="307"/>
      <c r="BZ3" s="307"/>
      <c r="CA3" s="307"/>
    </row>
    <row r="4" spans="1:79" ht="14.25">
      <c r="A4" s="209" t="s">
        <v>30</v>
      </c>
      <c r="B4" s="210">
        <f>C4+D4+E4+G4+K4+P4+T4+AC4</f>
        <v>189280481.21000028</v>
      </c>
      <c r="C4" s="211">
        <f>利润表【邓姐发】!J4</f>
        <v>2654003.09</v>
      </c>
      <c r="D4" s="212">
        <f>利润表【邓姐发】!I4+利润表【邓姐发】!S4+利润表【邓姐发】!Q4+利润表【邓姐发】!AI4+AA4</f>
        <v>-241785503.75000006</v>
      </c>
      <c r="E4" s="211">
        <f>利润表【邓姐发】!O4+利润表【邓姐发】!P4+利润表【邓姐发】!R4</f>
        <v>773866016.34000027</v>
      </c>
      <c r="F4" s="211">
        <f>利润表【邓姐发】!AI4</f>
        <v>8060185.5099999998</v>
      </c>
      <c r="G4" s="213">
        <f>H4+I4+J4</f>
        <v>-570591365.81999993</v>
      </c>
      <c r="H4" s="211">
        <f>利润表【邓姐发】!AJ4</f>
        <v>-478190709.13999999</v>
      </c>
      <c r="I4" s="211">
        <f>利润表【邓姐发】!AH4</f>
        <v>-3736582.6899999995</v>
      </c>
      <c r="J4" s="211">
        <f>利润表【邓姐发】!V4</f>
        <v>-88664073.99000001</v>
      </c>
      <c r="K4" s="213">
        <f>L4+M4+N4+O4</f>
        <v>228177432.45000002</v>
      </c>
      <c r="L4" s="211">
        <f>利润表【邓姐发】!T4</f>
        <v>104645615.57000001</v>
      </c>
      <c r="M4" s="211">
        <f>利润表【邓姐发】!U4</f>
        <v>79510754.780000001</v>
      </c>
      <c r="N4" s="211">
        <f>利润表【邓姐发】!AK4</f>
        <v>42031900.430000007</v>
      </c>
      <c r="O4" s="211">
        <f>利润表【邓姐发】!Y4</f>
        <v>1989161.67</v>
      </c>
      <c r="P4" s="213">
        <f>Q4+R4</f>
        <v>-128486577.19999999</v>
      </c>
      <c r="Q4" s="211">
        <f>利润表【邓姐发】!X4</f>
        <v>-123407981.27</v>
      </c>
      <c r="R4" s="211">
        <f>利润表【邓姐发】!W4</f>
        <v>-5078595.93</v>
      </c>
      <c r="S4" s="211">
        <f>利润表【邓姐发】!S4</f>
        <v>1371.9099999999999</v>
      </c>
      <c r="T4" s="213">
        <f>U4+V4+W4+X4+Y4+Z4</f>
        <v>125446476.09999998</v>
      </c>
      <c r="U4" s="211">
        <f>利润表【邓姐发】!AA4</f>
        <v>98296615.75</v>
      </c>
      <c r="V4" s="211">
        <f>利润表【邓姐发】!AB4</f>
        <v>3565000</v>
      </c>
      <c r="W4" s="211">
        <f>利润表【邓姐发】!AC4</f>
        <v>9133055.5999999996</v>
      </c>
      <c r="X4" s="211">
        <f>利润表【邓姐发】!AD4</f>
        <v>1271741.82</v>
      </c>
      <c r="Y4" s="211">
        <f>利润表【邓姐发】!AE4</f>
        <v>6366382.0800000001</v>
      </c>
      <c r="Z4" s="211">
        <f>利润表【邓姐发】!AF4</f>
        <v>6813680.8499999996</v>
      </c>
      <c r="AA4" s="211">
        <f>利润表【邓姐发】!Z4</f>
        <v>15000</v>
      </c>
      <c r="AB4" s="211">
        <f>利润表【邓姐发】!AR4</f>
        <v>0</v>
      </c>
      <c r="AC4" s="305"/>
    </row>
    <row r="5" spans="1:79" ht="14.25">
      <c r="A5" s="214" t="s">
        <v>31</v>
      </c>
      <c r="B5" s="215">
        <f t="shared" ref="B5:B29" si="0">C5+D5+E5+G5+K5+P5+T5+AC5</f>
        <v>523894099.40999997</v>
      </c>
      <c r="C5" s="216">
        <f>利润表【邓姐发】!J5</f>
        <v>0</v>
      </c>
      <c r="D5" s="217">
        <f>利润表【邓姐发】!I5+利润表【邓姐发】!S5+利润表【邓姐发】!Q5+利润表【邓姐发】!AI5+AA5</f>
        <v>5462352.3399999999</v>
      </c>
      <c r="E5" s="218">
        <f>利润表【邓姐发】!O5+利润表【邓姐发】!P5+利润表【邓姐发】!R5</f>
        <v>330864991.76999998</v>
      </c>
      <c r="F5" s="216">
        <f>利润表【邓姐发】!AI5</f>
        <v>7260201.71</v>
      </c>
      <c r="G5" s="213">
        <f t="shared" ref="G5:G29" si="1">H5+I5+J5</f>
        <v>25082376.299999997</v>
      </c>
      <c r="H5" s="216">
        <f>利润表【邓姐发】!AJ5</f>
        <v>21881591.149999999</v>
      </c>
      <c r="I5" s="216">
        <f>利润表【邓姐发】!AH5</f>
        <v>3200785.15</v>
      </c>
      <c r="J5" s="218">
        <f>利润表【邓姐发】!V5</f>
        <v>0</v>
      </c>
      <c r="K5" s="213">
        <f t="shared" ref="K5:K29" si="2">L5+M5+N5+O5</f>
        <v>37045304.660000004</v>
      </c>
      <c r="L5" s="218">
        <f>利润表【邓姐发】!T5</f>
        <v>-1236894.6200000001</v>
      </c>
      <c r="M5" s="218">
        <f>利润表【邓姐发】!U5</f>
        <v>-450428.96</v>
      </c>
      <c r="N5" s="218">
        <f>利润表【邓姐发】!AK5</f>
        <v>36754557.200000003</v>
      </c>
      <c r="O5" s="218">
        <f>利润表【邓姐发】!Y5</f>
        <v>1978071.04</v>
      </c>
      <c r="P5" s="293">
        <f t="shared" ref="P5:P29" si="3">Q5+R5</f>
        <v>-7240.72</v>
      </c>
      <c r="Q5" s="216">
        <f>利润表【邓姐发】!X5</f>
        <v>0</v>
      </c>
      <c r="R5" s="216">
        <f>利润表【邓姐发】!W5</f>
        <v>-7240.72</v>
      </c>
      <c r="S5" s="216">
        <f>利润表【邓姐发】!S5</f>
        <v>-4212</v>
      </c>
      <c r="T5" s="213">
        <f t="shared" ref="T5:T29" si="4">U5+V5+W5+X5+Y5+Z5</f>
        <v>125446315.05999999</v>
      </c>
      <c r="U5" s="216">
        <f>利润表【邓姐发】!AA5</f>
        <v>98296456.310000002</v>
      </c>
      <c r="V5" s="216">
        <f>利润表【邓姐发】!AB5</f>
        <v>3565000</v>
      </c>
      <c r="W5" s="216">
        <f>利润表【邓姐发】!AC5</f>
        <v>9133055.5999999996</v>
      </c>
      <c r="X5" s="216">
        <f>利润表【邓姐发】!AD5</f>
        <v>1271741.82</v>
      </c>
      <c r="Y5" s="216">
        <f>利润表【邓姐发】!AE5</f>
        <v>6366382.0800000001</v>
      </c>
      <c r="Z5" s="216">
        <f>利润表【邓姐发】!AF5</f>
        <v>6813679.25</v>
      </c>
      <c r="AA5" s="216">
        <f>利润表【邓姐发】!Z5</f>
        <v>15000</v>
      </c>
      <c r="AB5" s="216">
        <f>利润表【邓姐发】!AR5</f>
        <v>0</v>
      </c>
      <c r="AC5" s="305"/>
    </row>
    <row r="6" spans="1:79" ht="14.25">
      <c r="A6" s="219" t="s">
        <v>32</v>
      </c>
      <c r="B6" s="220">
        <f t="shared" si="0"/>
        <v>327200306.46999997</v>
      </c>
      <c r="C6" s="221">
        <f>利润表【邓姐发】!J6</f>
        <v>0</v>
      </c>
      <c r="D6" s="222">
        <f>利润表【邓姐发】!I6+利润表【邓姐发】!S6+利润表【邓姐发】!Q6+利润表【邓姐发】!AI6+AA6</f>
        <v>-1187731.82</v>
      </c>
      <c r="E6" s="223">
        <f>利润表【邓姐发】!O6+利润表【邓姐发】!P6+利润表【邓姐发】!R6</f>
        <v>328318367.57999998</v>
      </c>
      <c r="F6" s="221">
        <f>利润表【邓姐发】!AI6</f>
        <v>125753.47</v>
      </c>
      <c r="G6" s="213">
        <f t="shared" si="1"/>
        <v>76911.429999999993</v>
      </c>
      <c r="H6" s="221">
        <f>利润表【邓姐发】!AJ6</f>
        <v>0</v>
      </c>
      <c r="I6" s="221">
        <f>利润表【邓姐发】!AH6</f>
        <v>76911.429999999993</v>
      </c>
      <c r="J6" s="223">
        <f>利润表【邓姐发】!V6</f>
        <v>0</v>
      </c>
      <c r="K6" s="213">
        <f t="shared" si="2"/>
        <v>0</v>
      </c>
      <c r="L6" s="223">
        <f>利润表【邓姐发】!T6</f>
        <v>0</v>
      </c>
      <c r="M6" s="223">
        <f>利润表【邓姐发】!U6</f>
        <v>0</v>
      </c>
      <c r="N6" s="223">
        <f>利润表【邓姐发】!AK6</f>
        <v>0</v>
      </c>
      <c r="O6" s="223">
        <f>利润表【邓姐发】!Y6</f>
        <v>0</v>
      </c>
      <c r="P6" s="294">
        <f t="shared" si="3"/>
        <v>-7240.72</v>
      </c>
      <c r="Q6" s="221">
        <f>利润表【邓姐发】!X6</f>
        <v>0</v>
      </c>
      <c r="R6" s="221">
        <f>利润表【邓姐发】!W6</f>
        <v>-7240.72</v>
      </c>
      <c r="S6" s="221">
        <f>利润表【邓姐发】!S6</f>
        <v>0</v>
      </c>
      <c r="T6" s="213">
        <f t="shared" si="4"/>
        <v>0</v>
      </c>
      <c r="U6" s="221">
        <f>利润表【邓姐发】!AA6</f>
        <v>0</v>
      </c>
      <c r="V6" s="221">
        <f>利润表【邓姐发】!AB6</f>
        <v>0</v>
      </c>
      <c r="W6" s="221">
        <f>利润表【邓姐发】!AC6</f>
        <v>0</v>
      </c>
      <c r="X6" s="221">
        <f>利润表【邓姐发】!AD6</f>
        <v>0</v>
      </c>
      <c r="Y6" s="221">
        <f>利润表【邓姐发】!AE6</f>
        <v>0</v>
      </c>
      <c r="Z6" s="221">
        <f>利润表【邓姐发】!AF6</f>
        <v>0</v>
      </c>
      <c r="AA6" s="221">
        <f>利润表【邓姐发】!Z6</f>
        <v>0</v>
      </c>
      <c r="AB6" s="221">
        <f>利润表【邓姐发】!AR6</f>
        <v>0</v>
      </c>
      <c r="AC6" s="305"/>
    </row>
    <row r="7" spans="1:79" ht="14.25">
      <c r="A7" s="219" t="s">
        <v>33</v>
      </c>
      <c r="B7" s="220">
        <f t="shared" si="0"/>
        <v>125461315.05999999</v>
      </c>
      <c r="C7" s="221">
        <f>利润表【邓姐发】!J7</f>
        <v>0</v>
      </c>
      <c r="D7" s="222">
        <f>利润表【邓姐发】!I7+利润表【邓姐发】!S7+利润表【邓姐发】!Q7+利润表【邓姐发】!AI7+AA7</f>
        <v>15000</v>
      </c>
      <c r="E7" s="223">
        <f>利润表【邓姐发】!O7+利润表【邓姐发】!P7+利润表【邓姐发】!R7</f>
        <v>0</v>
      </c>
      <c r="F7" s="221">
        <f>利润表【邓姐发】!AI7</f>
        <v>0</v>
      </c>
      <c r="G7" s="213">
        <f t="shared" si="1"/>
        <v>0</v>
      </c>
      <c r="H7" s="221">
        <f>利润表【邓姐发】!AJ7</f>
        <v>0</v>
      </c>
      <c r="I7" s="221">
        <f>利润表【邓姐发】!AH7</f>
        <v>0</v>
      </c>
      <c r="J7" s="223">
        <f>利润表【邓姐发】!V7</f>
        <v>0</v>
      </c>
      <c r="K7" s="213">
        <f t="shared" si="2"/>
        <v>0</v>
      </c>
      <c r="L7" s="223">
        <f>利润表【邓姐发】!T7</f>
        <v>0</v>
      </c>
      <c r="M7" s="223">
        <f>利润表【邓姐发】!U7</f>
        <v>0</v>
      </c>
      <c r="N7" s="223">
        <f>利润表【邓姐发】!AK7</f>
        <v>0</v>
      </c>
      <c r="O7" s="223">
        <f>利润表【邓姐发】!Y7</f>
        <v>0</v>
      </c>
      <c r="P7" s="294">
        <f t="shared" si="3"/>
        <v>0</v>
      </c>
      <c r="Q7" s="221">
        <f>利润表【邓姐发】!X7</f>
        <v>0</v>
      </c>
      <c r="R7" s="221">
        <f>利润表【邓姐发】!W7</f>
        <v>0</v>
      </c>
      <c r="S7" s="221">
        <f>利润表【邓姐发】!S7</f>
        <v>0</v>
      </c>
      <c r="T7" s="213">
        <f t="shared" si="4"/>
        <v>125446315.05999999</v>
      </c>
      <c r="U7" s="221">
        <f>利润表【邓姐发】!AA7</f>
        <v>98296456.310000002</v>
      </c>
      <c r="V7" s="221">
        <f>利润表【邓姐发】!AB7</f>
        <v>3565000</v>
      </c>
      <c r="W7" s="221">
        <f>利润表【邓姐发】!AC7</f>
        <v>9133055.5999999996</v>
      </c>
      <c r="X7" s="221">
        <f>利润表【邓姐发】!AD7</f>
        <v>1271741.82</v>
      </c>
      <c r="Y7" s="221">
        <f>利润表【邓姐发】!AE7</f>
        <v>6366382.0800000001</v>
      </c>
      <c r="Z7" s="221">
        <f>利润表【邓姐发】!AF7</f>
        <v>6813679.25</v>
      </c>
      <c r="AA7" s="221">
        <f>利润表【邓姐发】!Z7</f>
        <v>15000</v>
      </c>
      <c r="AB7" s="221">
        <f>利润表【邓姐发】!AR7</f>
        <v>0</v>
      </c>
      <c r="AC7" s="305"/>
    </row>
    <row r="8" spans="1:79" ht="14.25">
      <c r="A8" s="219" t="s">
        <v>34</v>
      </c>
      <c r="B8" s="220">
        <f t="shared" si="0"/>
        <v>68897388.409999996</v>
      </c>
      <c r="C8" s="221">
        <f>利润表【邓姐发】!J8</f>
        <v>0</v>
      </c>
      <c r="D8" s="222">
        <f>利润表【邓姐发】!I8+利润表【邓姐发】!S8+利润表【邓姐发】!Q8+利润表【邓姐发】!AI8+AA8</f>
        <v>7137361.3499999996</v>
      </c>
      <c r="E8" s="223">
        <f>利润表【邓姐发】!O8+利润表【邓姐发】!P8+利润表【邓姐发】!R8</f>
        <v>0</v>
      </c>
      <c r="F8" s="221">
        <f>利润表【邓姐发】!AI8</f>
        <v>7137361.3499999996</v>
      </c>
      <c r="G8" s="213">
        <f t="shared" si="1"/>
        <v>25005469.859999999</v>
      </c>
      <c r="H8" s="221">
        <f>利润表【邓姐发】!AJ8</f>
        <v>21881591.149999999</v>
      </c>
      <c r="I8" s="221">
        <f>利润表【邓姐发】!AH8</f>
        <v>3123878.71</v>
      </c>
      <c r="J8" s="223">
        <f>利润表【邓姐发】!V8</f>
        <v>0</v>
      </c>
      <c r="K8" s="213">
        <f t="shared" si="2"/>
        <v>36754557.200000003</v>
      </c>
      <c r="L8" s="223">
        <f>利润表【邓姐发】!T8</f>
        <v>0</v>
      </c>
      <c r="M8" s="223">
        <f>利润表【邓姐发】!U8</f>
        <v>0</v>
      </c>
      <c r="N8" s="223">
        <f>利润表【邓姐发】!AK8</f>
        <v>36754557.200000003</v>
      </c>
      <c r="O8" s="223">
        <f>利润表【邓姐发】!Y8</f>
        <v>0</v>
      </c>
      <c r="P8" s="294">
        <f t="shared" si="3"/>
        <v>0</v>
      </c>
      <c r="Q8" s="221">
        <f>利润表【邓姐发】!X8</f>
        <v>0</v>
      </c>
      <c r="R8" s="221">
        <f>利润表【邓姐发】!W8</f>
        <v>0</v>
      </c>
      <c r="S8" s="221">
        <f>利润表【邓姐发】!S8</f>
        <v>0</v>
      </c>
      <c r="T8" s="213">
        <f t="shared" si="4"/>
        <v>0</v>
      </c>
      <c r="U8" s="221">
        <f>利润表【邓姐发】!AA8</f>
        <v>0</v>
      </c>
      <c r="V8" s="221">
        <f>利润表【邓姐发】!AB8</f>
        <v>0</v>
      </c>
      <c r="W8" s="221">
        <f>利润表【邓姐发】!AC8</f>
        <v>0</v>
      </c>
      <c r="X8" s="221">
        <f>利润表【邓姐发】!AD8</f>
        <v>0</v>
      </c>
      <c r="Y8" s="221">
        <f>利润表【邓姐发】!AE8</f>
        <v>0</v>
      </c>
      <c r="Z8" s="221">
        <f>利润表【邓姐发】!AF8</f>
        <v>0</v>
      </c>
      <c r="AA8" s="221">
        <f>利润表【邓姐发】!Z8</f>
        <v>0</v>
      </c>
      <c r="AB8" s="221">
        <f>利润表【邓姐发】!AR8</f>
        <v>0</v>
      </c>
      <c r="AC8" s="305"/>
    </row>
    <row r="9" spans="1:79" ht="14.25">
      <c r="A9" s="224" t="s">
        <v>35</v>
      </c>
      <c r="B9" s="225">
        <f t="shared" si="0"/>
        <v>175411288.54000005</v>
      </c>
      <c r="C9" s="226">
        <f>利润表【邓姐发】!J9</f>
        <v>2654003.09</v>
      </c>
      <c r="D9" s="222">
        <f>利润表【邓姐发】!I9+利润表【邓姐发】!S9+利润表【邓姐发】!Q9+利润表【邓姐发】!AI9+AA9</f>
        <v>-274344088.00999993</v>
      </c>
      <c r="E9" s="223">
        <f>利润表【邓姐发】!O9+利润表【邓姐发】!P9+利润表【邓姐发】!R9</f>
        <v>425506313.81</v>
      </c>
      <c r="F9" s="226">
        <f>利润表【邓姐发】!AI9</f>
        <v>246705.72</v>
      </c>
      <c r="G9" s="213">
        <f t="shared" si="1"/>
        <v>26685523.75</v>
      </c>
      <c r="H9" s="226">
        <f>利润表【邓姐发】!AJ9</f>
        <v>0</v>
      </c>
      <c r="I9" s="226">
        <f>利润表【邓姐发】!AH9</f>
        <v>11899.17</v>
      </c>
      <c r="J9" s="223">
        <f>利润表【邓姐发】!V9</f>
        <v>26673624.579999998</v>
      </c>
      <c r="K9" s="213">
        <f t="shared" si="2"/>
        <v>-6597552.4500000002</v>
      </c>
      <c r="L9" s="223">
        <f>利润表【邓姐发】!T9</f>
        <v>-1395960.29</v>
      </c>
      <c r="M9" s="223">
        <f>利润表【邓姐发】!U9</f>
        <v>-5201592.16</v>
      </c>
      <c r="N9" s="223">
        <f>利润表【邓姐发】!AK9</f>
        <v>0</v>
      </c>
      <c r="O9" s="223">
        <f>利润表【邓姐发】!Y9</f>
        <v>0</v>
      </c>
      <c r="P9" s="293">
        <f t="shared" si="3"/>
        <v>1506927.31</v>
      </c>
      <c r="Q9" s="226">
        <f>利润表【邓姐发】!X9</f>
        <v>0</v>
      </c>
      <c r="R9" s="226">
        <f>利润表【邓姐发】!W9</f>
        <v>1506927.31</v>
      </c>
      <c r="S9" s="226">
        <f>利润表【邓姐发】!S9</f>
        <v>5346.41</v>
      </c>
      <c r="T9" s="213">
        <f t="shared" si="4"/>
        <v>161.04</v>
      </c>
      <c r="U9" s="226">
        <f>利润表【邓姐发】!AA9</f>
        <v>159.44</v>
      </c>
      <c r="V9" s="226">
        <f>利润表【邓姐发】!AB9</f>
        <v>0</v>
      </c>
      <c r="W9" s="226">
        <f>利润表【邓姐发】!AC9</f>
        <v>0</v>
      </c>
      <c r="X9" s="226">
        <f>利润表【邓姐发】!AD9</f>
        <v>0</v>
      </c>
      <c r="Y9" s="226">
        <f>利润表【邓姐发】!AE9</f>
        <v>0</v>
      </c>
      <c r="Z9" s="226">
        <f>利润表【邓姐发】!AF9</f>
        <v>1.6</v>
      </c>
      <c r="AA9" s="226">
        <f>利润表【邓姐发】!Z9</f>
        <v>0</v>
      </c>
      <c r="AB9" s="226">
        <f>利润表【邓姐发】!AR9</f>
        <v>0</v>
      </c>
      <c r="AC9" s="305"/>
    </row>
    <row r="10" spans="1:79" ht="14.25">
      <c r="A10" s="224" t="s">
        <v>36</v>
      </c>
      <c r="B10" s="225">
        <f t="shared" si="0"/>
        <v>-505269907.17000008</v>
      </c>
      <c r="C10" s="226">
        <f>利润表【邓姐发】!J10</f>
        <v>0</v>
      </c>
      <c r="D10" s="222">
        <f>利润表【邓姐发】!I10+利润表【邓姐发】!S10+利润表【邓姐发】!Q10+利润表【邓姐发】!AI10+AA10</f>
        <v>26812676.989999998</v>
      </c>
      <c r="E10" s="223">
        <f>利润表【邓姐发】!O10+利润表【邓姐发】!P10+利润表【邓姐发】!R10</f>
        <v>104150.94</v>
      </c>
      <c r="F10" s="226">
        <f>利润表【邓姐发】!AI10</f>
        <v>553278.07999999996</v>
      </c>
      <c r="G10" s="213">
        <f t="shared" si="1"/>
        <v>-627137370.34000003</v>
      </c>
      <c r="H10" s="226">
        <f>利润表【邓姐发】!AJ10</f>
        <v>-500072300.29000002</v>
      </c>
      <c r="I10" s="226">
        <f>利润表【邓姐发】!AH10</f>
        <v>-6949267.0099999998</v>
      </c>
      <c r="J10" s="223">
        <f>利润表【邓姐发】!V10</f>
        <v>-120115803.04000001</v>
      </c>
      <c r="K10" s="213">
        <f t="shared" si="2"/>
        <v>116567911.8</v>
      </c>
      <c r="L10" s="223">
        <f>利润表【邓姐发】!T10</f>
        <v>91970202.480000004</v>
      </c>
      <c r="M10" s="223">
        <f>利润表【邓姐发】!U10</f>
        <v>19309275.460000001</v>
      </c>
      <c r="N10" s="223">
        <f>利润表【邓姐发】!AK10</f>
        <v>5277343.2300000004</v>
      </c>
      <c r="O10" s="223">
        <f>利润表【邓姐发】!Y10</f>
        <v>11090.63</v>
      </c>
      <c r="P10" s="293">
        <f t="shared" si="3"/>
        <v>-21617276.559999999</v>
      </c>
      <c r="Q10" s="226">
        <f>利润表【邓姐发】!X10</f>
        <v>-12572885.949999999</v>
      </c>
      <c r="R10" s="226">
        <f>利润表【邓姐发】!W10</f>
        <v>-9044390.6099999994</v>
      </c>
      <c r="S10" s="226">
        <f>利润表【邓姐发】!S10</f>
        <v>0</v>
      </c>
      <c r="T10" s="213">
        <f t="shared" si="4"/>
        <v>0</v>
      </c>
      <c r="U10" s="226">
        <f>利润表【邓姐发】!AA10</f>
        <v>0</v>
      </c>
      <c r="V10" s="226">
        <f>利润表【邓姐发】!AB10</f>
        <v>0</v>
      </c>
      <c r="W10" s="226">
        <f>利润表【邓姐发】!AC10</f>
        <v>0</v>
      </c>
      <c r="X10" s="226">
        <f>利润表【邓姐发】!AD10</f>
        <v>0</v>
      </c>
      <c r="Y10" s="226">
        <f>利润表【邓姐发】!AE10</f>
        <v>0</v>
      </c>
      <c r="Z10" s="226">
        <f>利润表【邓姐发】!AF10</f>
        <v>0</v>
      </c>
      <c r="AA10" s="226">
        <f>利润表【邓姐发】!Z10</f>
        <v>0</v>
      </c>
      <c r="AB10" s="226">
        <f>利润表【邓姐发】!AR10</f>
        <v>0</v>
      </c>
      <c r="AC10" s="305"/>
    </row>
    <row r="11" spans="1:79" ht="14.25">
      <c r="A11" s="227" t="s">
        <v>37</v>
      </c>
      <c r="B11" s="225">
        <f t="shared" si="0"/>
        <v>0</v>
      </c>
      <c r="C11" s="226">
        <f>利润表【邓姐发】!J11</f>
        <v>0</v>
      </c>
      <c r="D11" s="222">
        <f>利润表【邓姐发】!I11+利润表【邓姐发】!S11+利润表【邓姐发】!Q11+利润表【邓姐发】!AI11+AA11</f>
        <v>0</v>
      </c>
      <c r="E11" s="223">
        <f>利润表【邓姐发】!O11+利润表【邓姐发】!P11+利润表【邓姐发】!R11</f>
        <v>0</v>
      </c>
      <c r="F11" s="226">
        <f>利润表【邓姐发】!AI11</f>
        <v>0</v>
      </c>
      <c r="G11" s="213">
        <f t="shared" si="1"/>
        <v>0</v>
      </c>
      <c r="H11" s="226">
        <f>利润表【邓姐发】!AJ11</f>
        <v>0</v>
      </c>
      <c r="I11" s="226">
        <f>利润表【邓姐发】!AH11</f>
        <v>0</v>
      </c>
      <c r="J11" s="223">
        <f>利润表【邓姐发】!V11</f>
        <v>0</v>
      </c>
      <c r="K11" s="213">
        <f t="shared" si="2"/>
        <v>0</v>
      </c>
      <c r="L11" s="223">
        <f>利润表【邓姐发】!T11</f>
        <v>0</v>
      </c>
      <c r="M11" s="223">
        <f>利润表【邓姐发】!U11</f>
        <v>0</v>
      </c>
      <c r="N11" s="223">
        <f>利润表【邓姐发】!AK11</f>
        <v>0</v>
      </c>
      <c r="O11" s="223">
        <f>利润表【邓姐发】!Y11</f>
        <v>0</v>
      </c>
      <c r="P11" s="293">
        <f t="shared" si="3"/>
        <v>0</v>
      </c>
      <c r="Q11" s="226">
        <f>利润表【邓姐发】!X11</f>
        <v>0</v>
      </c>
      <c r="R11" s="226">
        <f>利润表【邓姐发】!W11</f>
        <v>0</v>
      </c>
      <c r="S11" s="226">
        <f>利润表【邓姐发】!S11</f>
        <v>0</v>
      </c>
      <c r="T11" s="213">
        <f t="shared" si="4"/>
        <v>0</v>
      </c>
      <c r="U11" s="226">
        <f>利润表【邓姐发】!AA11</f>
        <v>0</v>
      </c>
      <c r="V11" s="226">
        <f>利润表【邓姐发】!AB11</f>
        <v>0</v>
      </c>
      <c r="W11" s="226">
        <f>利润表【邓姐发】!AC11</f>
        <v>0</v>
      </c>
      <c r="X11" s="226">
        <f>利润表【邓姐发】!AD11</f>
        <v>0</v>
      </c>
      <c r="Y11" s="226">
        <f>利润表【邓姐发】!AE11</f>
        <v>0</v>
      </c>
      <c r="Z11" s="226">
        <f>利润表【邓姐发】!AF11</f>
        <v>0</v>
      </c>
      <c r="AA11" s="226">
        <f>利润表【邓姐发】!Z11</f>
        <v>0</v>
      </c>
      <c r="AB11" s="226">
        <f>利润表【邓姐发】!AR11</f>
        <v>0</v>
      </c>
      <c r="AC11" s="305"/>
    </row>
    <row r="12" spans="1:79" ht="14.25">
      <c r="A12" s="224" t="s">
        <v>38</v>
      </c>
      <c r="B12" s="225">
        <f t="shared" si="0"/>
        <v>-22429114.319999993</v>
      </c>
      <c r="C12" s="226">
        <f>利润表【邓姐发】!J12</f>
        <v>0</v>
      </c>
      <c r="D12" s="222">
        <f>利润表【邓姐发】!I12+利润表【邓姐发】!S12+利润表【邓姐发】!Q12+利润表【邓姐发】!AI12+AA12</f>
        <v>0</v>
      </c>
      <c r="E12" s="223">
        <f>利润表【邓姐发】!O12+利润表【邓姐发】!P12+利润表【邓姐发】!R12</f>
        <v>0</v>
      </c>
      <c r="F12" s="226">
        <f>利润表【邓姐发】!AI12</f>
        <v>0</v>
      </c>
      <c r="G12" s="213">
        <f t="shared" si="1"/>
        <v>4778104.47</v>
      </c>
      <c r="H12" s="226">
        <f>利润表【邓姐发】!AJ12</f>
        <v>0</v>
      </c>
      <c r="I12" s="226">
        <f>利润表【邓姐发】!AH12</f>
        <v>0</v>
      </c>
      <c r="J12" s="223">
        <f>利润表【邓姐发】!V12</f>
        <v>4778104.47</v>
      </c>
      <c r="K12" s="213">
        <f t="shared" si="2"/>
        <v>81161768.439999998</v>
      </c>
      <c r="L12" s="223">
        <f>利润表【邓姐发】!T12</f>
        <v>15308268</v>
      </c>
      <c r="M12" s="223">
        <f>利润表【邓姐发】!U12</f>
        <v>65853500.439999998</v>
      </c>
      <c r="N12" s="223">
        <f>利润表【邓姐发】!AK12</f>
        <v>0</v>
      </c>
      <c r="O12" s="223">
        <f>利润表【邓姐发】!Y12</f>
        <v>0</v>
      </c>
      <c r="P12" s="293">
        <f t="shared" si="3"/>
        <v>-108368987.22999999</v>
      </c>
      <c r="Q12" s="226">
        <f>利润表【邓姐发】!X12</f>
        <v>-110835095.31999999</v>
      </c>
      <c r="R12" s="226">
        <f>利润表【邓姐发】!W12</f>
        <v>2466108.09</v>
      </c>
      <c r="S12" s="226">
        <f>利润表【邓姐发】!S12</f>
        <v>0</v>
      </c>
      <c r="T12" s="213">
        <f t="shared" si="4"/>
        <v>0</v>
      </c>
      <c r="U12" s="226">
        <f>利润表【邓姐发】!AA12</f>
        <v>0</v>
      </c>
      <c r="V12" s="226">
        <f>利润表【邓姐发】!AB12</f>
        <v>0</v>
      </c>
      <c r="W12" s="226">
        <f>利润表【邓姐发】!AC12</f>
        <v>0</v>
      </c>
      <c r="X12" s="226">
        <f>利润表【邓姐发】!AD12</f>
        <v>0</v>
      </c>
      <c r="Y12" s="226">
        <f>利润表【邓姐发】!AE12</f>
        <v>0</v>
      </c>
      <c r="Z12" s="226">
        <f>利润表【邓姐发】!AF12</f>
        <v>0</v>
      </c>
      <c r="AA12" s="226">
        <f>利润表【邓姐发】!Z12</f>
        <v>0</v>
      </c>
      <c r="AB12" s="226">
        <f>利润表【邓姐发】!AR12</f>
        <v>0</v>
      </c>
      <c r="AC12" s="305"/>
    </row>
    <row r="13" spans="1:79" ht="14.25">
      <c r="A13" s="224" t="s">
        <v>39</v>
      </c>
      <c r="B13" s="225">
        <f t="shared" si="0"/>
        <v>844266.73</v>
      </c>
      <c r="C13" s="226">
        <f>利润表【邓姐发】!J13</f>
        <v>0</v>
      </c>
      <c r="D13" s="222">
        <f>利润表【邓姐发】!I13+利润表【邓姐发】!S13+利润表【邓姐发】!Q13+利润表【邓姐发】!AI13+AA13</f>
        <v>-94288.19</v>
      </c>
      <c r="E13" s="223">
        <f>利润表【邓姐发】!O13+利润表【邓姐发】!P13+利润表【邓姐发】!R13</f>
        <v>938554.92</v>
      </c>
      <c r="F13" s="226">
        <f>利润表【邓姐发】!AI13</f>
        <v>0</v>
      </c>
      <c r="G13" s="213">
        <f t="shared" si="1"/>
        <v>0</v>
      </c>
      <c r="H13" s="226">
        <f>利润表【邓姐发】!AJ13</f>
        <v>0</v>
      </c>
      <c r="I13" s="226">
        <f>利润表【邓姐发】!AH13</f>
        <v>0</v>
      </c>
      <c r="J13" s="223">
        <f>利润表【邓姐发】!V13</f>
        <v>0</v>
      </c>
      <c r="K13" s="213">
        <f t="shared" si="2"/>
        <v>0</v>
      </c>
      <c r="L13" s="223">
        <f>利润表【邓姐发】!T13</f>
        <v>0</v>
      </c>
      <c r="M13" s="223">
        <f>利润表【邓姐发】!U13</f>
        <v>0</v>
      </c>
      <c r="N13" s="223">
        <f>利润表【邓姐发】!AK13</f>
        <v>0</v>
      </c>
      <c r="O13" s="223">
        <f>利润表【邓姐发】!Y13</f>
        <v>0</v>
      </c>
      <c r="P13" s="293">
        <f t="shared" si="3"/>
        <v>0</v>
      </c>
      <c r="Q13" s="226">
        <f>利润表【邓姐发】!X13</f>
        <v>0</v>
      </c>
      <c r="R13" s="226">
        <f>利润表【邓姐发】!W13</f>
        <v>0</v>
      </c>
      <c r="S13" s="226">
        <f>利润表【邓姐发】!S13</f>
        <v>0</v>
      </c>
      <c r="T13" s="213">
        <f t="shared" si="4"/>
        <v>0</v>
      </c>
      <c r="U13" s="226">
        <f>利润表【邓姐发】!AA13</f>
        <v>0</v>
      </c>
      <c r="V13" s="226">
        <f>利润表【邓姐发】!AB13</f>
        <v>0</v>
      </c>
      <c r="W13" s="226">
        <f>利润表【邓姐发】!AC13</f>
        <v>0</v>
      </c>
      <c r="X13" s="226">
        <f>利润表【邓姐发】!AD13</f>
        <v>0</v>
      </c>
      <c r="Y13" s="226">
        <f>利润表【邓姐发】!AE13</f>
        <v>0</v>
      </c>
      <c r="Z13" s="226">
        <f>利润表【邓姐发】!AF13</f>
        <v>0</v>
      </c>
      <c r="AA13" s="226">
        <f>利润表【邓姐发】!Z13</f>
        <v>0</v>
      </c>
      <c r="AB13" s="226">
        <f>利润表【邓姐发】!AR13</f>
        <v>0</v>
      </c>
      <c r="AC13" s="305"/>
    </row>
    <row r="14" spans="1:79" ht="14.25">
      <c r="A14" s="224" t="s">
        <v>40</v>
      </c>
      <c r="B14" s="225">
        <f t="shared" si="0"/>
        <v>16453175.699999999</v>
      </c>
      <c r="C14" s="226">
        <f>利润表【邓姐发】!J14</f>
        <v>0</v>
      </c>
      <c r="D14" s="222">
        <f>利润表【邓姐发】!I14+利润表【邓姐发】!S14+利润表【邓姐发】!Q14+利润表【邓姐发】!AI14+AA14</f>
        <v>0</v>
      </c>
      <c r="E14" s="223">
        <f>利润表【邓姐发】!O14+利润表【邓姐发】!P14+利润表【邓姐发】!R14</f>
        <v>16453175.699999999</v>
      </c>
      <c r="F14" s="226">
        <f>利润表【邓姐发】!AI14</f>
        <v>0</v>
      </c>
      <c r="G14" s="213">
        <f t="shared" si="1"/>
        <v>0</v>
      </c>
      <c r="H14" s="226">
        <f>利润表【邓姐发】!AJ14</f>
        <v>0</v>
      </c>
      <c r="I14" s="226">
        <f>利润表【邓姐发】!AH14</f>
        <v>0</v>
      </c>
      <c r="J14" s="223">
        <f>利润表【邓姐发】!V14</f>
        <v>0</v>
      </c>
      <c r="K14" s="213">
        <f t="shared" si="2"/>
        <v>0</v>
      </c>
      <c r="L14" s="223">
        <f>利润表【邓姐发】!T14</f>
        <v>0</v>
      </c>
      <c r="M14" s="223">
        <f>利润表【邓姐发】!U14</f>
        <v>0</v>
      </c>
      <c r="N14" s="223">
        <f>利润表【邓姐发】!AK14</f>
        <v>0</v>
      </c>
      <c r="O14" s="223">
        <f>利润表【邓姐发】!Y14</f>
        <v>0</v>
      </c>
      <c r="P14" s="293">
        <f t="shared" si="3"/>
        <v>0</v>
      </c>
      <c r="Q14" s="226">
        <f>利润表【邓姐发】!X14</f>
        <v>0</v>
      </c>
      <c r="R14" s="226">
        <f>利润表【邓姐发】!W14</f>
        <v>0</v>
      </c>
      <c r="S14" s="226">
        <f>利润表【邓姐发】!S14</f>
        <v>0</v>
      </c>
      <c r="T14" s="213">
        <f t="shared" si="4"/>
        <v>0</v>
      </c>
      <c r="U14" s="226">
        <f>利润表【邓姐发】!AA14</f>
        <v>0</v>
      </c>
      <c r="V14" s="226">
        <f>利润表【邓姐发】!AB14</f>
        <v>0</v>
      </c>
      <c r="W14" s="226">
        <f>利润表【邓姐发】!AC14</f>
        <v>0</v>
      </c>
      <c r="X14" s="226">
        <f>利润表【邓姐发】!AD14</f>
        <v>0</v>
      </c>
      <c r="Y14" s="226">
        <f>利润表【邓姐发】!AE14</f>
        <v>0</v>
      </c>
      <c r="Z14" s="226">
        <f>利润表【邓姐发】!AF14</f>
        <v>0</v>
      </c>
      <c r="AA14" s="226">
        <f>利润表【邓姐发】!Z14</f>
        <v>0</v>
      </c>
      <c r="AB14" s="226">
        <f>利润表【邓姐发】!AR14</f>
        <v>0</v>
      </c>
      <c r="AC14" s="305"/>
    </row>
    <row r="15" spans="1:79" ht="14.25">
      <c r="A15" s="228" t="s">
        <v>41</v>
      </c>
      <c r="B15" s="229">
        <f t="shared" si="0"/>
        <v>376672.32</v>
      </c>
      <c r="C15" s="230">
        <f>利润表【邓姐发】!J15</f>
        <v>0</v>
      </c>
      <c r="D15" s="231">
        <f>利润表【邓姐发】!I15+利润表【邓姐发】!S15+利润表【邓姐发】!Q15+利润表【邓姐发】!AI15+AA15</f>
        <v>377843.12</v>
      </c>
      <c r="E15" s="223">
        <f>利润表【邓姐发】!O15+利润表【邓姐发】!P15+利润表【邓姐发】!R15</f>
        <v>-1170.8</v>
      </c>
      <c r="F15" s="230">
        <f>利润表【邓姐发】!AI15</f>
        <v>0</v>
      </c>
      <c r="G15" s="213">
        <f t="shared" si="1"/>
        <v>0</v>
      </c>
      <c r="H15" s="230">
        <f>利润表【邓姐发】!AJ15</f>
        <v>0</v>
      </c>
      <c r="I15" s="230">
        <f>利润表【邓姐发】!AH15</f>
        <v>0</v>
      </c>
      <c r="J15" s="223">
        <f>利润表【邓姐发】!V15</f>
        <v>0</v>
      </c>
      <c r="K15" s="213">
        <f t="shared" si="2"/>
        <v>0</v>
      </c>
      <c r="L15" s="223">
        <f>利润表【邓姐发】!T15</f>
        <v>0</v>
      </c>
      <c r="M15" s="223">
        <f>利润表【邓姐发】!U15</f>
        <v>0</v>
      </c>
      <c r="N15" s="223">
        <f>利润表【邓姐发】!AK15</f>
        <v>0</v>
      </c>
      <c r="O15" s="223">
        <f>利润表【邓姐发】!Y15</f>
        <v>0</v>
      </c>
      <c r="P15" s="295">
        <f t="shared" si="3"/>
        <v>0</v>
      </c>
      <c r="Q15" s="230">
        <f>利润表【邓姐发】!X15</f>
        <v>0</v>
      </c>
      <c r="R15" s="230">
        <f>利润表【邓姐发】!W15</f>
        <v>0</v>
      </c>
      <c r="S15" s="230">
        <f>利润表【邓姐发】!S15</f>
        <v>237.5</v>
      </c>
      <c r="T15" s="213">
        <f t="shared" si="4"/>
        <v>0</v>
      </c>
      <c r="U15" s="230">
        <f>利润表【邓姐发】!AA15</f>
        <v>0</v>
      </c>
      <c r="V15" s="230">
        <f>利润表【邓姐发】!AB15</f>
        <v>0</v>
      </c>
      <c r="W15" s="230">
        <f>利润表【邓姐发】!AC15</f>
        <v>0</v>
      </c>
      <c r="X15" s="230">
        <f>利润表【邓姐发】!AD15</f>
        <v>0</v>
      </c>
      <c r="Y15" s="230">
        <f>利润表【邓姐发】!AE15</f>
        <v>0</v>
      </c>
      <c r="Z15" s="230">
        <f>利润表【邓姐发】!AF15</f>
        <v>0</v>
      </c>
      <c r="AA15" s="230">
        <f>利润表【邓姐发】!Z15</f>
        <v>0</v>
      </c>
      <c r="AB15" s="230">
        <f>利润表【邓姐发】!AR15</f>
        <v>0</v>
      </c>
      <c r="AC15" s="305"/>
    </row>
    <row r="16" spans="1:79" ht="14.25">
      <c r="A16" s="224" t="s">
        <v>42</v>
      </c>
      <c r="B16" s="232">
        <f t="shared" si="0"/>
        <v>0</v>
      </c>
      <c r="C16" s="233">
        <f>利润表【邓姐发】!J16</f>
        <v>0</v>
      </c>
      <c r="D16" s="222">
        <f>利润表【邓姐发】!I16+利润表【邓姐发】!S16+利润表【邓姐发】!Q16+利润表【邓姐发】!AI16+AA16</f>
        <v>0</v>
      </c>
      <c r="E16" s="223">
        <f>利润表【邓姐发】!O16+利润表【邓姐发】!P16+利润表【邓姐发】!R16</f>
        <v>0</v>
      </c>
      <c r="F16" s="233">
        <f>利润表【邓姐发】!AI16</f>
        <v>0</v>
      </c>
      <c r="G16" s="213">
        <f t="shared" si="1"/>
        <v>0</v>
      </c>
      <c r="H16" s="233">
        <f>利润表【邓姐发】!AJ16</f>
        <v>0</v>
      </c>
      <c r="I16" s="233">
        <f>利润表【邓姐发】!AH16</f>
        <v>0</v>
      </c>
      <c r="J16" s="223">
        <f>利润表【邓姐发】!V16</f>
        <v>0</v>
      </c>
      <c r="K16" s="213">
        <f t="shared" si="2"/>
        <v>0</v>
      </c>
      <c r="L16" s="223">
        <f>利润表【邓姐发】!T16</f>
        <v>0</v>
      </c>
      <c r="M16" s="223">
        <f>利润表【邓姐发】!U16</f>
        <v>0</v>
      </c>
      <c r="N16" s="223">
        <f>利润表【邓姐发】!AK16</f>
        <v>0</v>
      </c>
      <c r="O16" s="223">
        <f>利润表【邓姐发】!Y16</f>
        <v>0</v>
      </c>
      <c r="P16" s="296">
        <f t="shared" si="3"/>
        <v>0</v>
      </c>
      <c r="Q16" s="233">
        <f>利润表【邓姐发】!X16</f>
        <v>0</v>
      </c>
      <c r="R16" s="233">
        <f>利润表【邓姐发】!W16</f>
        <v>0</v>
      </c>
      <c r="S16" s="233">
        <f>利润表【邓姐发】!S16</f>
        <v>0</v>
      </c>
      <c r="T16" s="213">
        <f t="shared" si="4"/>
        <v>0</v>
      </c>
      <c r="U16" s="233">
        <f>利润表【邓姐发】!AA16</f>
        <v>0</v>
      </c>
      <c r="V16" s="233">
        <f>利润表【邓姐发】!AB16</f>
        <v>0</v>
      </c>
      <c r="W16" s="233">
        <f>利润表【邓姐发】!AC16</f>
        <v>0</v>
      </c>
      <c r="X16" s="233">
        <f>利润表【邓姐发】!AD16</f>
        <v>0</v>
      </c>
      <c r="Y16" s="233">
        <f>利润表【邓姐发】!AE16</f>
        <v>0</v>
      </c>
      <c r="Z16" s="233">
        <f>利润表【邓姐发】!AF16</f>
        <v>0</v>
      </c>
      <c r="AA16" s="233">
        <f>利润表【邓姐发】!Z16</f>
        <v>0</v>
      </c>
      <c r="AB16" s="233">
        <f>利润表【邓姐发】!AR16</f>
        <v>0</v>
      </c>
      <c r="AC16" s="305"/>
    </row>
    <row r="17" spans="1:29" ht="14.25">
      <c r="A17" s="214" t="s">
        <v>43</v>
      </c>
      <c r="B17" s="215">
        <f t="shared" si="0"/>
        <v>560723975.74999988</v>
      </c>
      <c r="C17" s="216">
        <f>利润表【邓姐发】!J17</f>
        <v>37556.559999999998</v>
      </c>
      <c r="D17" s="217">
        <f>利润表【邓姐发】!I17+利润表【邓姐发】!S17+利润表【邓姐发】!Q17+利润表【邓姐发】!AI17+AA17</f>
        <v>161225737.78999999</v>
      </c>
      <c r="E17" s="218">
        <f>利润表【邓姐发】!O17+利润表【邓姐发】!P17+利润表【邓姐发】!R17</f>
        <v>304977967.59999996</v>
      </c>
      <c r="F17" s="216">
        <f>利润表【邓姐发】!AI17</f>
        <v>5033614.1000000006</v>
      </c>
      <c r="G17" s="213">
        <f t="shared" si="1"/>
        <v>4757314.09</v>
      </c>
      <c r="H17" s="216">
        <f>利润表【邓姐发】!AJ17</f>
        <v>-2811486.68</v>
      </c>
      <c r="I17" s="216">
        <f>利润表【邓姐发】!AH17</f>
        <v>3260053.08</v>
      </c>
      <c r="J17" s="218">
        <f>利润表【邓姐发】!V17</f>
        <v>4308747.6899999995</v>
      </c>
      <c r="K17" s="213">
        <f t="shared" si="2"/>
        <v>17965469.439999998</v>
      </c>
      <c r="L17" s="216">
        <f>利润表【邓姐发】!T17</f>
        <v>5520066.0700000003</v>
      </c>
      <c r="M17" s="216">
        <f>利润表【邓姐发】!U17</f>
        <v>5528216.0499999998</v>
      </c>
      <c r="N17" s="216">
        <f>利润表【邓姐发】!AK17</f>
        <v>4980096.3999999994</v>
      </c>
      <c r="O17" s="216">
        <f>利润表【邓姐发】!Y17</f>
        <v>1937090.92</v>
      </c>
      <c r="P17" s="293">
        <f t="shared" si="3"/>
        <v>5483192.2699999996</v>
      </c>
      <c r="Q17" s="216">
        <f>利润表【邓姐发】!X17</f>
        <v>1545583.3599999999</v>
      </c>
      <c r="R17" s="216">
        <f>利润表【邓姐发】!W17</f>
        <v>3937608.91</v>
      </c>
      <c r="S17" s="216">
        <f>利润表【邓姐发】!S17</f>
        <v>14147132.67</v>
      </c>
      <c r="T17" s="213">
        <f t="shared" si="4"/>
        <v>66276738</v>
      </c>
      <c r="U17" s="216">
        <f>利润表【邓姐发】!AA17</f>
        <v>31999227.809999999</v>
      </c>
      <c r="V17" s="216">
        <f>利润表【邓姐发】!AB17</f>
        <v>11598787.460000001</v>
      </c>
      <c r="W17" s="216">
        <f>利润表【邓姐发】!AC17</f>
        <v>7973932.2000000002</v>
      </c>
      <c r="X17" s="216">
        <f>利润表【邓姐发】!AD17</f>
        <v>2790321.55</v>
      </c>
      <c r="Y17" s="216">
        <f>利润表【邓姐发】!AE17</f>
        <v>7255892.8799999999</v>
      </c>
      <c r="Z17" s="216">
        <f>利润表【邓姐发】!AF17</f>
        <v>4658576.1000000006</v>
      </c>
      <c r="AA17" s="216">
        <f>利润表【邓姐发】!Z17</f>
        <v>6712616.3300000001</v>
      </c>
      <c r="AB17" s="216">
        <f>利润表【邓姐发】!AR17</f>
        <v>10358773.199999999</v>
      </c>
      <c r="AC17" s="305"/>
    </row>
    <row r="18" spans="1:29" ht="14.25">
      <c r="A18" s="227" t="s">
        <v>44</v>
      </c>
      <c r="B18" s="232">
        <f t="shared" si="0"/>
        <v>6269878.7600000016</v>
      </c>
      <c r="C18" s="233">
        <f>利润表【邓姐发】!J18</f>
        <v>0</v>
      </c>
      <c r="D18" s="222">
        <f>利润表【邓姐发】!I18+利润表【邓姐发】!S18+利润表【邓姐发】!Q18+利润表【邓姐发】!AI18+AA18</f>
        <v>-922502.76</v>
      </c>
      <c r="E18" s="223">
        <f>利润表【邓姐发】!O18+利润表【邓姐发】!P18+利润表【邓姐发】!R18</f>
        <v>5217407.16</v>
      </c>
      <c r="F18" s="233">
        <f>利润表【邓姐发】!AI18</f>
        <v>51126.03</v>
      </c>
      <c r="G18" s="213">
        <f t="shared" si="1"/>
        <v>-718128.94000000006</v>
      </c>
      <c r="H18" s="233">
        <f>利润表【邓姐发】!AJ18</f>
        <v>157376.28</v>
      </c>
      <c r="I18" s="233">
        <f>利润表【邓姐发】!AH18</f>
        <v>22637.69</v>
      </c>
      <c r="J18" s="223">
        <f>利润表【邓姐发】!V18</f>
        <v>-898142.91</v>
      </c>
      <c r="K18" s="213">
        <f t="shared" si="2"/>
        <v>1981549.0400000003</v>
      </c>
      <c r="L18" s="223">
        <f>利润表【邓姐发】!T18</f>
        <v>1219200.5900000001</v>
      </c>
      <c r="M18" s="223">
        <f>利润表【邓姐发】!U18</f>
        <v>477140.55</v>
      </c>
      <c r="N18" s="223">
        <f>利润表【邓姐发】!AK18</f>
        <v>271274.89</v>
      </c>
      <c r="O18" s="223">
        <f>利润表【邓姐发】!Y18</f>
        <v>13933.01</v>
      </c>
      <c r="P18" s="296">
        <f t="shared" si="3"/>
        <v>-182247.59999999998</v>
      </c>
      <c r="Q18" s="233">
        <f>利润表【邓姐发】!X18</f>
        <v>-108163.04</v>
      </c>
      <c r="R18" s="233">
        <f>利润表【邓姐发】!W18</f>
        <v>-74084.56</v>
      </c>
      <c r="S18" s="233">
        <f>利润表【邓姐发】!S18</f>
        <v>-153645.69</v>
      </c>
      <c r="T18" s="213">
        <f t="shared" si="4"/>
        <v>893801.86</v>
      </c>
      <c r="U18" s="233">
        <f>利润表【邓姐发】!AA18</f>
        <v>702945.58</v>
      </c>
      <c r="V18" s="233">
        <f>利润表【邓姐发】!AB18</f>
        <v>24791.41</v>
      </c>
      <c r="W18" s="233">
        <f>利润表【邓姐发】!AC18</f>
        <v>63957</v>
      </c>
      <c r="X18" s="233">
        <f>利润表【邓姐发】!AD18</f>
        <v>8381.27</v>
      </c>
      <c r="Y18" s="233">
        <f>利润表【邓姐发】!AE18</f>
        <v>44847.11</v>
      </c>
      <c r="Z18" s="233">
        <f>利润表【邓姐发】!AF18</f>
        <v>48879.49</v>
      </c>
      <c r="AA18" s="233">
        <f>利润表【邓姐发】!Z18</f>
        <v>-14395.01</v>
      </c>
      <c r="AB18" s="233">
        <f>利润表【邓姐发】!AR18</f>
        <v>-904.08</v>
      </c>
      <c r="AC18" s="305"/>
    </row>
    <row r="19" spans="1:29" ht="14.25">
      <c r="A19" s="227" t="s">
        <v>45</v>
      </c>
      <c r="B19" s="232">
        <f t="shared" si="0"/>
        <v>552658284.81999993</v>
      </c>
      <c r="C19" s="233">
        <f>利润表【邓姐发】!J19</f>
        <v>37556.559999999998</v>
      </c>
      <c r="D19" s="222">
        <f>利润表【邓姐发】!I19+利润表【邓姐发】!S19+利润表【邓姐发】!Q19+利润表【邓姐发】!AI19+AA19</f>
        <v>163833590.39000002</v>
      </c>
      <c r="E19" s="223">
        <f>利润表【邓姐发】!O19+利润表【邓姐发】!P19+利润表【邓姐发】!R19</f>
        <v>296279398.43000001</v>
      </c>
      <c r="F19" s="233">
        <f>利润表【邓姐发】!AI19</f>
        <v>4982488.07</v>
      </c>
      <c r="G19" s="213">
        <f t="shared" si="1"/>
        <v>5475443.0299999993</v>
      </c>
      <c r="H19" s="233">
        <f>利润表【邓姐发】!AJ19</f>
        <v>-2968862.96</v>
      </c>
      <c r="I19" s="233">
        <f>利润表【邓姐发】!AH19</f>
        <v>3237415.39</v>
      </c>
      <c r="J19" s="223">
        <f>利润表【邓姐发】!V19</f>
        <v>5206890.5999999996</v>
      </c>
      <c r="K19" s="213">
        <f t="shared" si="2"/>
        <v>15983920.4</v>
      </c>
      <c r="L19" s="223">
        <f>利润表【邓姐发】!T19</f>
        <v>4300865.4800000004</v>
      </c>
      <c r="M19" s="223">
        <f>利润表【邓姐发】!U19</f>
        <v>5051075.5</v>
      </c>
      <c r="N19" s="223">
        <f>利润表【邓姐发】!AK19</f>
        <v>4708821.51</v>
      </c>
      <c r="O19" s="223">
        <f>利润表【邓姐发】!Y19</f>
        <v>1923157.91</v>
      </c>
      <c r="P19" s="296">
        <f t="shared" si="3"/>
        <v>5665439.8700000001</v>
      </c>
      <c r="Q19" s="233">
        <f>利润表【邓姐发】!X19</f>
        <v>1653746.4</v>
      </c>
      <c r="R19" s="233">
        <f>利润表【邓姐发】!W19</f>
        <v>4011693.47</v>
      </c>
      <c r="S19" s="233">
        <f>利润表【邓姐发】!S19</f>
        <v>14300778.359999999</v>
      </c>
      <c r="T19" s="213">
        <f t="shared" si="4"/>
        <v>65382936.140000001</v>
      </c>
      <c r="U19" s="233">
        <f>利润表【邓姐发】!AA19</f>
        <v>31296282.23</v>
      </c>
      <c r="V19" s="233">
        <f>利润表【邓姐发】!AB19</f>
        <v>11573996.050000001</v>
      </c>
      <c r="W19" s="233">
        <f>利润表【邓姐发】!AC19</f>
        <v>7909975.2000000002</v>
      </c>
      <c r="X19" s="233">
        <f>利润表【邓姐发】!AD19</f>
        <v>2781940.28</v>
      </c>
      <c r="Y19" s="233">
        <f>利润表【邓姐发】!AE19</f>
        <v>7211045.7699999996</v>
      </c>
      <c r="Z19" s="233">
        <f>利润表【邓姐发】!AF19</f>
        <v>4609696.6100000003</v>
      </c>
      <c r="AA19" s="233">
        <f>利润表【邓姐发】!Z19</f>
        <v>6727011.3399999999</v>
      </c>
      <c r="AB19" s="233">
        <f>利润表【邓姐发】!AR19</f>
        <v>10359677.279999999</v>
      </c>
      <c r="AC19" s="305"/>
    </row>
    <row r="20" spans="1:29" ht="14.25">
      <c r="A20" s="234" t="s">
        <v>46</v>
      </c>
      <c r="B20" s="229">
        <f t="shared" si="0"/>
        <v>-1697649.84</v>
      </c>
      <c r="C20" s="230">
        <f>利润表【邓姐发】!J20</f>
        <v>0</v>
      </c>
      <c r="D20" s="231">
        <f>利润表【邓姐发】!I20+利润表【邓姐发】!S20+利润表【邓姐发】!Q20+利润表【邓姐发】!AI20+AA20</f>
        <v>-1685349.84</v>
      </c>
      <c r="E20" s="223">
        <f>利润表【邓姐发】!O20+利润表【邓姐发】!P20+利润表【邓姐发】!R20</f>
        <v>-12300</v>
      </c>
      <c r="F20" s="230">
        <f>利润表【邓姐发】!AI20</f>
        <v>0</v>
      </c>
      <c r="G20" s="213">
        <f t="shared" si="1"/>
        <v>0</v>
      </c>
      <c r="H20" s="230">
        <f>利润表【邓姐发】!AJ20</f>
        <v>0</v>
      </c>
      <c r="I20" s="230">
        <f>利润表【邓姐发】!AH20</f>
        <v>0</v>
      </c>
      <c r="J20" s="223">
        <f>利润表【邓姐发】!V20</f>
        <v>0</v>
      </c>
      <c r="K20" s="213">
        <f t="shared" si="2"/>
        <v>0</v>
      </c>
      <c r="L20" s="223">
        <f>利润表【邓姐发】!T20</f>
        <v>0</v>
      </c>
      <c r="M20" s="223">
        <f>利润表【邓姐发】!U20</f>
        <v>0</v>
      </c>
      <c r="N20" s="223">
        <f>利润表【邓姐发】!AK20</f>
        <v>0</v>
      </c>
      <c r="O20" s="223">
        <f>利润表【邓姐发】!Y20</f>
        <v>0</v>
      </c>
      <c r="P20" s="295">
        <f t="shared" si="3"/>
        <v>0</v>
      </c>
      <c r="Q20" s="230">
        <f>利润表【邓姐发】!X20</f>
        <v>0</v>
      </c>
      <c r="R20" s="230">
        <f>利润表【邓姐发】!W20</f>
        <v>0</v>
      </c>
      <c r="S20" s="230">
        <f>利润表【邓姐发】!S20</f>
        <v>0</v>
      </c>
      <c r="T20" s="213">
        <f t="shared" si="4"/>
        <v>0</v>
      </c>
      <c r="U20" s="230">
        <f>利润表【邓姐发】!AA20</f>
        <v>0</v>
      </c>
      <c r="V20" s="230">
        <f>利润表【邓姐发】!AB20</f>
        <v>0</v>
      </c>
      <c r="W20" s="230">
        <f>利润表【邓姐发】!AC20</f>
        <v>0</v>
      </c>
      <c r="X20" s="230">
        <f>利润表【邓姐发】!AD20</f>
        <v>0</v>
      </c>
      <c r="Y20" s="230">
        <f>利润表【邓姐发】!AE20</f>
        <v>0</v>
      </c>
      <c r="Z20" s="230">
        <f>利润表【邓姐发】!AF20</f>
        <v>0</v>
      </c>
      <c r="AA20" s="230">
        <f>利润表【邓姐发】!Z20</f>
        <v>0</v>
      </c>
      <c r="AB20" s="230">
        <f>利润表【邓姐发】!AR20</f>
        <v>0</v>
      </c>
      <c r="AC20" s="305"/>
    </row>
    <row r="21" spans="1:29" ht="14.25">
      <c r="A21" s="227" t="s">
        <v>47</v>
      </c>
      <c r="B21" s="232">
        <f t="shared" si="0"/>
        <v>3493462.01</v>
      </c>
      <c r="C21" s="233">
        <f>利润表【邓姐发】!J21</f>
        <v>0</v>
      </c>
      <c r="D21" s="222">
        <f>利润表【邓姐发】!I21+利润表【邓姐发】!S21+利润表【邓姐发】!Q21+利润表【邓姐发】!AI21+AA21</f>
        <v>0</v>
      </c>
      <c r="E21" s="223">
        <f>利润表【邓姐发】!O21+利润表【邓姐发】!P21+利润表【邓姐发】!R21</f>
        <v>3493462.01</v>
      </c>
      <c r="F21" s="233">
        <f>利润表【邓姐发】!AI21</f>
        <v>0</v>
      </c>
      <c r="G21" s="213">
        <f t="shared" si="1"/>
        <v>0</v>
      </c>
      <c r="H21" s="233">
        <f>利润表【邓姐发】!AJ21</f>
        <v>0</v>
      </c>
      <c r="I21" s="233">
        <f>利润表【邓姐发】!AH21</f>
        <v>0</v>
      </c>
      <c r="J21" s="223">
        <f>利润表【邓姐发】!V21</f>
        <v>0</v>
      </c>
      <c r="K21" s="213">
        <f t="shared" si="2"/>
        <v>0</v>
      </c>
      <c r="L21" s="223">
        <f>利润表【邓姐发】!T21</f>
        <v>0</v>
      </c>
      <c r="M21" s="223">
        <f>利润表【邓姐发】!U21</f>
        <v>0</v>
      </c>
      <c r="N21" s="223">
        <f>利润表【邓姐发】!AK21</f>
        <v>0</v>
      </c>
      <c r="O21" s="223">
        <f>利润表【邓姐发】!Y21</f>
        <v>0</v>
      </c>
      <c r="P21" s="296">
        <f t="shared" si="3"/>
        <v>0</v>
      </c>
      <c r="Q21" s="233">
        <f>利润表【邓姐发】!X21</f>
        <v>0</v>
      </c>
      <c r="R21" s="233">
        <f>利润表【邓姐发】!W21</f>
        <v>0</v>
      </c>
      <c r="S21" s="233">
        <f>利润表【邓姐发】!S21</f>
        <v>0</v>
      </c>
      <c r="T21" s="213">
        <f t="shared" si="4"/>
        <v>0</v>
      </c>
      <c r="U21" s="233">
        <f>利润表【邓姐发】!AA21</f>
        <v>0</v>
      </c>
      <c r="V21" s="233">
        <f>利润表【邓姐发】!AB21</f>
        <v>0</v>
      </c>
      <c r="W21" s="233">
        <f>利润表【邓姐发】!AC21</f>
        <v>0</v>
      </c>
      <c r="X21" s="233">
        <f>利润表【邓姐发】!AD21</f>
        <v>0</v>
      </c>
      <c r="Y21" s="233">
        <f>利润表【邓姐发】!AE21</f>
        <v>0</v>
      </c>
      <c r="Z21" s="233">
        <f>利润表【邓姐发】!AF21</f>
        <v>0</v>
      </c>
      <c r="AA21" s="233">
        <f>利润表【邓姐发】!Z21</f>
        <v>0</v>
      </c>
      <c r="AB21" s="233">
        <f>利润表【邓姐发】!AR21</f>
        <v>0</v>
      </c>
      <c r="AC21" s="305"/>
    </row>
    <row r="22" spans="1:29" ht="14.25">
      <c r="A22" s="214" t="s">
        <v>48</v>
      </c>
      <c r="B22" s="235">
        <f t="shared" si="0"/>
        <v>-371443494.53999972</v>
      </c>
      <c r="C22" s="236">
        <f>利润表【邓姐发】!J22</f>
        <v>2616446.5299999998</v>
      </c>
      <c r="D22" s="217">
        <f>利润表【邓姐发】!I22+利润表【邓姐发】!S22+利润表【邓姐发】!Q22+利润表【邓姐发】!AI22+AA22</f>
        <v>-403011241.53999996</v>
      </c>
      <c r="E22" s="218">
        <f>利润表【邓姐发】!O22+利润表【邓姐发】!P22+利润表【邓姐发】!R22</f>
        <v>468888048.74000025</v>
      </c>
      <c r="F22" s="236">
        <f>利润表【邓姐发】!AI22</f>
        <v>3026571.4099999992</v>
      </c>
      <c r="G22" s="213">
        <f t="shared" si="1"/>
        <v>-575348679.90999997</v>
      </c>
      <c r="H22" s="236">
        <f>利润表【邓姐发】!AJ22</f>
        <v>-475379222.45999998</v>
      </c>
      <c r="I22" s="236">
        <f>利润表【邓姐发】!AH22</f>
        <v>-6996635.7699999996</v>
      </c>
      <c r="J22" s="218">
        <f>利润表【邓姐发】!V22</f>
        <v>-92972821.680000007</v>
      </c>
      <c r="K22" s="213">
        <f t="shared" si="2"/>
        <v>210211963.01000002</v>
      </c>
      <c r="L22" s="216">
        <f>利润表【邓姐发】!T22</f>
        <v>99125549.5</v>
      </c>
      <c r="M22" s="216">
        <f>利润表【邓姐发】!U22</f>
        <v>73982538.730000004</v>
      </c>
      <c r="N22" s="216">
        <f>利润表【邓姐发】!AK22</f>
        <v>37051804.030000009</v>
      </c>
      <c r="O22" s="216">
        <f>利润表【邓姐发】!Y22</f>
        <v>52070.75</v>
      </c>
      <c r="P22" s="296">
        <f t="shared" si="3"/>
        <v>-133969769.47</v>
      </c>
      <c r="Q22" s="236">
        <f>利润表【邓姐发】!X22</f>
        <v>-124953564.63</v>
      </c>
      <c r="R22" s="236">
        <f>利润表【邓姐发】!W22</f>
        <v>-9016204.8399999999</v>
      </c>
      <c r="S22" s="236">
        <f>利润表【邓姐发】!S22</f>
        <v>-14145760.76</v>
      </c>
      <c r="T22" s="213">
        <f t="shared" si="4"/>
        <v>59169738.100000001</v>
      </c>
      <c r="U22" s="236">
        <f>利润表【邓姐发】!AA22</f>
        <v>66297387.939999998</v>
      </c>
      <c r="V22" s="236">
        <f>利润表【邓姐发】!AB22</f>
        <v>-8033787.4600000009</v>
      </c>
      <c r="W22" s="236">
        <f>利润表【邓姐发】!AC22</f>
        <v>1159123.3999999994</v>
      </c>
      <c r="X22" s="236">
        <f>利润表【邓姐发】!AD22</f>
        <v>-1518579.7299999997</v>
      </c>
      <c r="Y22" s="236">
        <f>利润表【邓姐发】!AE22</f>
        <v>-889510.79999999981</v>
      </c>
      <c r="Z22" s="236">
        <f>利润表【邓姐发】!AF22</f>
        <v>2155104.7499999991</v>
      </c>
      <c r="AA22" s="236">
        <f>利润表【邓姐发】!Z22</f>
        <v>-6697616.3300000001</v>
      </c>
      <c r="AB22" s="236">
        <f>利润表【邓姐发】!AR22</f>
        <v>-10358773.199999999</v>
      </c>
      <c r="AC22" s="305"/>
    </row>
    <row r="23" spans="1:29" ht="14.25">
      <c r="A23" s="234" t="s">
        <v>49</v>
      </c>
      <c r="B23" s="237">
        <f t="shared" si="0"/>
        <v>2146570.63</v>
      </c>
      <c r="C23" s="238">
        <f>利润表【邓姐发】!J23</f>
        <v>0</v>
      </c>
      <c r="D23" s="239">
        <f>利润表【邓姐发】!I23+利润表【邓姐发】!S23+利润表【邓姐发】!Q23+利润表【邓姐发】!AI23+AA23</f>
        <v>1520482.59</v>
      </c>
      <c r="E23" s="240">
        <f>利润表【邓姐发】!O23+利润表【邓姐发】!P23+利润表【邓姐发】!R23</f>
        <v>606088.04</v>
      </c>
      <c r="F23" s="238">
        <f>利润表【邓姐发】!AI23</f>
        <v>200</v>
      </c>
      <c r="G23" s="213">
        <f t="shared" si="1"/>
        <v>0</v>
      </c>
      <c r="H23" s="238">
        <f>利润表【邓姐发】!AJ23</f>
        <v>0</v>
      </c>
      <c r="I23" s="238">
        <f>利润表【邓姐发】!AH23</f>
        <v>0</v>
      </c>
      <c r="J23" s="240">
        <f>利润表【邓姐发】!V23</f>
        <v>0</v>
      </c>
      <c r="K23" s="213">
        <f t="shared" si="2"/>
        <v>0</v>
      </c>
      <c r="L23" s="240">
        <f>利润表【邓姐发】!T23</f>
        <v>0</v>
      </c>
      <c r="M23" s="240">
        <f>利润表【邓姐发】!U23</f>
        <v>0</v>
      </c>
      <c r="N23" s="240">
        <f>利润表【邓姐发】!AK23</f>
        <v>0</v>
      </c>
      <c r="O23" s="240">
        <f>利润表【邓姐发】!Y23</f>
        <v>0</v>
      </c>
      <c r="P23" s="297">
        <f t="shared" si="3"/>
        <v>0</v>
      </c>
      <c r="Q23" s="238">
        <f>利润表【邓姐发】!X23</f>
        <v>0</v>
      </c>
      <c r="R23" s="238">
        <f>利润表【邓姐发】!W23</f>
        <v>0</v>
      </c>
      <c r="S23" s="238">
        <f>利润表【邓姐发】!S23</f>
        <v>0</v>
      </c>
      <c r="T23" s="213">
        <f t="shared" si="4"/>
        <v>20000</v>
      </c>
      <c r="U23" s="238">
        <f>利润表【邓姐发】!AA23</f>
        <v>20000</v>
      </c>
      <c r="V23" s="238">
        <f>利润表【邓姐发】!AB23</f>
        <v>0</v>
      </c>
      <c r="W23" s="238">
        <f>利润表【邓姐发】!AC23</f>
        <v>0</v>
      </c>
      <c r="X23" s="238">
        <f>利润表【邓姐发】!AD23</f>
        <v>0</v>
      </c>
      <c r="Y23" s="238">
        <f>利润表【邓姐发】!AE23</f>
        <v>0</v>
      </c>
      <c r="Z23" s="238">
        <f>利润表【邓姐发】!AF23</f>
        <v>0</v>
      </c>
      <c r="AA23" s="238">
        <f>利润表【邓姐发】!Z23</f>
        <v>0</v>
      </c>
      <c r="AB23" s="238">
        <f>利润表【邓姐发】!AR23</f>
        <v>0</v>
      </c>
      <c r="AC23" s="305"/>
    </row>
    <row r="24" spans="1:29" ht="14.25">
      <c r="A24" s="227" t="s">
        <v>50</v>
      </c>
      <c r="B24" s="232">
        <f t="shared" si="0"/>
        <v>2605905.0399999996</v>
      </c>
      <c r="C24" s="233">
        <f>利润表【邓姐发】!J24</f>
        <v>0</v>
      </c>
      <c r="D24" s="222">
        <f>利润表【邓姐发】!I24+利润表【邓姐发】!S24+利润表【邓姐发】!Q24+利润表【邓姐发】!AI24+AA24</f>
        <v>1753009.61</v>
      </c>
      <c r="E24" s="223">
        <f>利润表【邓姐发】!O24+利润表【邓姐发】!P24+利润表【邓姐发】!R24</f>
        <v>850641.64999999991</v>
      </c>
      <c r="F24" s="233">
        <f>利润表【邓姐发】!AI24</f>
        <v>0</v>
      </c>
      <c r="G24" s="213">
        <f t="shared" si="1"/>
        <v>1475</v>
      </c>
      <c r="H24" s="233">
        <f>利润表【邓姐发】!AJ24</f>
        <v>0</v>
      </c>
      <c r="I24" s="233">
        <f>利润表【邓姐发】!AH24</f>
        <v>225</v>
      </c>
      <c r="J24" s="223">
        <f>利润表【邓姐发】!V24</f>
        <v>1250</v>
      </c>
      <c r="K24" s="213">
        <f t="shared" si="2"/>
        <v>0</v>
      </c>
      <c r="L24" s="240">
        <f>利润表【邓姐发】!T24</f>
        <v>0</v>
      </c>
      <c r="M24" s="240">
        <f>利润表【邓姐发】!U24</f>
        <v>0</v>
      </c>
      <c r="N24" s="240">
        <f>利润表【邓姐发】!AK24</f>
        <v>0</v>
      </c>
      <c r="O24" s="240">
        <f>利润表【邓姐发】!Y24</f>
        <v>0</v>
      </c>
      <c r="P24" s="296">
        <f t="shared" si="3"/>
        <v>0</v>
      </c>
      <c r="Q24" s="233">
        <f>利润表【邓姐发】!X24</f>
        <v>0</v>
      </c>
      <c r="R24" s="233">
        <f>利润表【邓姐发】!W24</f>
        <v>0</v>
      </c>
      <c r="S24" s="233">
        <f>利润表【邓姐发】!S24</f>
        <v>450</v>
      </c>
      <c r="T24" s="213">
        <f t="shared" si="4"/>
        <v>778.78</v>
      </c>
      <c r="U24" s="233">
        <f>利润表【邓姐发】!AA24</f>
        <v>778.78</v>
      </c>
      <c r="V24" s="233">
        <f>利润表【邓姐发】!AB24</f>
        <v>0</v>
      </c>
      <c r="W24" s="233">
        <f>利润表【邓姐发】!AC24</f>
        <v>0</v>
      </c>
      <c r="X24" s="233">
        <f>利润表【邓姐发】!AD24</f>
        <v>0</v>
      </c>
      <c r="Y24" s="233">
        <f>利润表【邓姐发】!AE24</f>
        <v>0</v>
      </c>
      <c r="Z24" s="233">
        <f>利润表【邓姐发】!AF24</f>
        <v>0</v>
      </c>
      <c r="AA24" s="233">
        <f>利润表【邓姐发】!Z24</f>
        <v>0</v>
      </c>
      <c r="AB24" s="233">
        <f>利润表【邓姐发】!AR24</f>
        <v>0</v>
      </c>
      <c r="AC24" s="305"/>
    </row>
    <row r="25" spans="1:29" ht="14.25">
      <c r="A25" s="241" t="s">
        <v>51</v>
      </c>
      <c r="B25" s="242">
        <f t="shared" si="0"/>
        <v>-371902828.94999975</v>
      </c>
      <c r="C25" s="243">
        <f>利润表【邓姐发】!J25</f>
        <v>2616446.5299999998</v>
      </c>
      <c r="D25" s="244">
        <f>利润表【邓姐发】!I25+利润表【邓姐发】!S25+利润表【邓姐发】!Q25+利润表【邓姐发】!AI25+AA25</f>
        <v>-403243768.56</v>
      </c>
      <c r="E25" s="218">
        <f>利润表【邓姐发】!O25+利润表【邓姐发】!P25+利润表【邓姐发】!R25</f>
        <v>468643495.13000023</v>
      </c>
      <c r="F25" s="243">
        <f>利润表【邓姐发】!AI25</f>
        <v>3026771.4099999992</v>
      </c>
      <c r="G25" s="213">
        <f t="shared" si="1"/>
        <v>-575350154.90999997</v>
      </c>
      <c r="H25" s="243">
        <f>利润表【邓姐发】!AJ25</f>
        <v>-475379222.45999998</v>
      </c>
      <c r="I25" s="243">
        <f>利润表【邓姐发】!AH25</f>
        <v>-6996860.7699999996</v>
      </c>
      <c r="J25" s="218">
        <f>利润表【邓姐发】!V25</f>
        <v>-92974071.680000007</v>
      </c>
      <c r="K25" s="213">
        <f t="shared" si="2"/>
        <v>210211963.01000002</v>
      </c>
      <c r="L25" s="216">
        <f>利润表【邓姐发】!T25</f>
        <v>99125549.5</v>
      </c>
      <c r="M25" s="216">
        <f>利润表【邓姐发】!U25</f>
        <v>73982538.730000004</v>
      </c>
      <c r="N25" s="216">
        <f>利润表【邓姐发】!AK25</f>
        <v>37051804.030000009</v>
      </c>
      <c r="O25" s="216">
        <f>利润表【邓姐发】!Y25</f>
        <v>52070.75</v>
      </c>
      <c r="P25" s="295">
        <f t="shared" si="3"/>
        <v>-133969769.47</v>
      </c>
      <c r="Q25" s="243">
        <f>利润表【邓姐发】!X25</f>
        <v>-124953564.63</v>
      </c>
      <c r="R25" s="243">
        <f>利润表【邓姐发】!W25</f>
        <v>-9016204.8399999999</v>
      </c>
      <c r="S25" s="243">
        <f>利润表【邓姐发】!S25</f>
        <v>-14146210.76</v>
      </c>
      <c r="T25" s="213">
        <f t="shared" si="4"/>
        <v>59188959.32</v>
      </c>
      <c r="U25" s="243">
        <f>利润表【邓姐发】!AA25</f>
        <v>66316609.159999996</v>
      </c>
      <c r="V25" s="243">
        <f>利润表【邓姐发】!AB25</f>
        <v>-8033787.4600000009</v>
      </c>
      <c r="W25" s="243">
        <f>利润表【邓姐发】!AC25</f>
        <v>1159123.3999999994</v>
      </c>
      <c r="X25" s="243">
        <f>利润表【邓姐发】!AD25</f>
        <v>-1518579.7299999997</v>
      </c>
      <c r="Y25" s="243">
        <f>利润表【邓姐发】!AE25</f>
        <v>-889510.79999999981</v>
      </c>
      <c r="Z25" s="243">
        <f>利润表【邓姐发】!AF25</f>
        <v>2155104.7499999991</v>
      </c>
      <c r="AA25" s="243">
        <f>利润表【邓姐发】!Z25</f>
        <v>-6697616.3300000001</v>
      </c>
      <c r="AB25" s="243">
        <f>利润表【邓姐发】!AR25</f>
        <v>-10358773.199999999</v>
      </c>
      <c r="AC25" s="305"/>
    </row>
    <row r="26" spans="1:29" ht="14.25">
      <c r="A26" s="234" t="s">
        <v>52</v>
      </c>
      <c r="B26" s="229">
        <f t="shared" si="0"/>
        <v>-81607576.180000007</v>
      </c>
      <c r="C26" s="230">
        <f>利润表【邓姐发】!J26</f>
        <v>0</v>
      </c>
      <c r="D26" s="222">
        <f>利润表【邓姐发】!I26+利润表【邓姐发】!S26+利润表【邓姐发】!Q26+利润表【邓姐发】!AI26+AA26</f>
        <v>-81607576.180000007</v>
      </c>
      <c r="E26" s="223">
        <f>利润表【邓姐发】!O26+利润表【邓姐发】!P26+利润表【邓姐发】!R26</f>
        <v>0</v>
      </c>
      <c r="F26" s="230">
        <f>利润表【邓姐发】!AI26</f>
        <v>0</v>
      </c>
      <c r="G26" s="213">
        <f t="shared" si="1"/>
        <v>0</v>
      </c>
      <c r="H26" s="230">
        <f>利润表【邓姐发】!AJ26</f>
        <v>0</v>
      </c>
      <c r="I26" s="230">
        <f>利润表【邓姐发】!AH26</f>
        <v>0</v>
      </c>
      <c r="J26" s="223">
        <f>利润表【邓姐发】!V26</f>
        <v>0</v>
      </c>
      <c r="K26" s="213">
        <f t="shared" si="2"/>
        <v>0</v>
      </c>
      <c r="L26" s="223">
        <f>利润表【邓姐发】!T26</f>
        <v>0</v>
      </c>
      <c r="M26" s="223">
        <f>利润表【邓姐发】!U26</f>
        <v>0</v>
      </c>
      <c r="N26" s="223">
        <f>利润表【邓姐发】!AK26</f>
        <v>0</v>
      </c>
      <c r="O26" s="223">
        <f>利润表【邓姐发】!Y26</f>
        <v>0</v>
      </c>
      <c r="P26" s="295">
        <f t="shared" si="3"/>
        <v>0</v>
      </c>
      <c r="Q26" s="230">
        <f>利润表【邓姐发】!X26</f>
        <v>0</v>
      </c>
      <c r="R26" s="230">
        <f>利润表【邓姐发】!W26</f>
        <v>0</v>
      </c>
      <c r="S26" s="230">
        <f>利润表【邓姐发】!S26</f>
        <v>0</v>
      </c>
      <c r="T26" s="213">
        <f t="shared" si="4"/>
        <v>0</v>
      </c>
      <c r="U26" s="230">
        <f>利润表【邓姐发】!AA26</f>
        <v>0</v>
      </c>
      <c r="V26" s="230">
        <f>利润表【邓姐发】!AB26</f>
        <v>0</v>
      </c>
      <c r="W26" s="230">
        <f>利润表【邓姐发】!AC26</f>
        <v>0</v>
      </c>
      <c r="X26" s="230">
        <f>利润表【邓姐发】!AD26</f>
        <v>0</v>
      </c>
      <c r="Y26" s="230">
        <f>利润表【邓姐发】!AE26</f>
        <v>0</v>
      </c>
      <c r="Z26" s="230">
        <f>利润表【邓姐发】!AF26</f>
        <v>0</v>
      </c>
      <c r="AA26" s="230">
        <f>利润表【邓姐发】!Z26</f>
        <v>0</v>
      </c>
      <c r="AB26" s="230">
        <f>利润表【邓姐发】!AR26</f>
        <v>0</v>
      </c>
      <c r="AC26" s="305"/>
    </row>
    <row r="27" spans="1:29" ht="14.25">
      <c r="A27" s="241" t="s">
        <v>53</v>
      </c>
      <c r="B27" s="242">
        <f t="shared" si="0"/>
        <v>-290295252.76999974</v>
      </c>
      <c r="C27" s="243">
        <f>利润表【邓姐发】!J27</f>
        <v>2616446.5299999998</v>
      </c>
      <c r="D27" s="244">
        <f>利润表【邓姐发】!I27+利润表【邓姐发】!S27+利润表【邓姐发】!Q27+利润表【邓姐发】!AI27+AA27</f>
        <v>-321636192.38</v>
      </c>
      <c r="E27" s="218">
        <f>利润表【邓姐发】!O27+利润表【邓姐发】!P27+利润表【邓姐发】!R27</f>
        <v>468643495.13000023</v>
      </c>
      <c r="F27" s="243">
        <f>利润表【邓姐发】!AI27</f>
        <v>3026771.4099999992</v>
      </c>
      <c r="G27" s="213">
        <f t="shared" si="1"/>
        <v>-575350154.90999997</v>
      </c>
      <c r="H27" s="243">
        <f>利润表【邓姐发】!AJ27</f>
        <v>-475379222.45999998</v>
      </c>
      <c r="I27" s="243">
        <f>利润表【邓姐发】!AH27</f>
        <v>-6996860.7699999996</v>
      </c>
      <c r="J27" s="218">
        <f>利润表【邓姐发】!V27</f>
        <v>-92974071.680000007</v>
      </c>
      <c r="K27" s="213">
        <f t="shared" si="2"/>
        <v>210211963.01000002</v>
      </c>
      <c r="L27" s="216">
        <f>利润表【邓姐发】!T27</f>
        <v>99125549.5</v>
      </c>
      <c r="M27" s="216">
        <f>利润表【邓姐发】!U27</f>
        <v>73982538.730000004</v>
      </c>
      <c r="N27" s="216">
        <f>利润表【邓姐发】!AK27</f>
        <v>37051804.030000009</v>
      </c>
      <c r="O27" s="216">
        <f>利润表【邓姐发】!Y27</f>
        <v>52070.75</v>
      </c>
      <c r="P27" s="295">
        <f t="shared" si="3"/>
        <v>-133969769.47</v>
      </c>
      <c r="Q27" s="243">
        <f>利润表【邓姐发】!X27</f>
        <v>-124953564.63</v>
      </c>
      <c r="R27" s="243">
        <f>利润表【邓姐发】!W27</f>
        <v>-9016204.8399999999</v>
      </c>
      <c r="S27" s="243">
        <f>利润表【邓姐发】!S27</f>
        <v>-14146210.76</v>
      </c>
      <c r="T27" s="213">
        <f t="shared" si="4"/>
        <v>59188959.32</v>
      </c>
      <c r="U27" s="243">
        <f>利润表【邓姐发】!AA27</f>
        <v>66316609.159999996</v>
      </c>
      <c r="V27" s="243">
        <f>利润表【邓姐发】!AB27</f>
        <v>-8033787.4600000009</v>
      </c>
      <c r="W27" s="243">
        <f>利润表【邓姐发】!AC27</f>
        <v>1159123.3999999994</v>
      </c>
      <c r="X27" s="243">
        <f>利润表【邓姐发】!AD27</f>
        <v>-1518579.7299999997</v>
      </c>
      <c r="Y27" s="243">
        <f>利润表【邓姐发】!AE27</f>
        <v>-889510.79999999981</v>
      </c>
      <c r="Z27" s="243">
        <f>利润表【邓姐发】!AF27</f>
        <v>2155104.7499999991</v>
      </c>
      <c r="AA27" s="243">
        <f>利润表【邓姐发】!Z27</f>
        <v>-6697616.3300000001</v>
      </c>
      <c r="AB27" s="243">
        <f>利润表【邓姐发】!AR27</f>
        <v>-10358773.199999999</v>
      </c>
      <c r="AC27" s="305"/>
    </row>
    <row r="28" spans="1:29" ht="14.25">
      <c r="A28" s="241" t="s">
        <v>54</v>
      </c>
      <c r="B28" s="242">
        <f t="shared" si="0"/>
        <v>167250400.57000005</v>
      </c>
      <c r="C28" s="243">
        <f>利润表【邓姐发】!J35</f>
        <v>0</v>
      </c>
      <c r="D28" s="244">
        <f>利润表【邓姐发】!I35+利润表【邓姐发】!S35+利润表【邓姐发】!Q35+利润表【邓姐发】!AI35+AA28</f>
        <v>-33614.89</v>
      </c>
      <c r="E28" s="218">
        <f>利润表【邓姐发】!O35+利润表【邓姐发】!P35+利润表【邓姐发】!R35</f>
        <v>-1513800</v>
      </c>
      <c r="F28" s="243">
        <f>利润表【邓姐发】!AI35</f>
        <v>-33614.89</v>
      </c>
      <c r="G28" s="213">
        <f t="shared" si="1"/>
        <v>145774274.57000002</v>
      </c>
      <c r="H28" s="243">
        <f>利润表【邓姐发】!AJ35</f>
        <v>149742032.02000001</v>
      </c>
      <c r="I28" s="243">
        <f>利润表【邓姐发】!AH35</f>
        <v>3027456.34</v>
      </c>
      <c r="J28" s="218">
        <f>利润表【邓姐发】!V35</f>
        <v>-6995213.79</v>
      </c>
      <c r="K28" s="213">
        <f t="shared" si="2"/>
        <v>23023540.890000001</v>
      </c>
      <c r="L28" s="216">
        <f>利润表【邓姐发】!T35</f>
        <v>22504638.960000001</v>
      </c>
      <c r="M28" s="216">
        <f>利润表【邓姐发】!U35</f>
        <v>0</v>
      </c>
      <c r="N28" s="216">
        <f>利润表【邓姐发】!AK35</f>
        <v>518901.93</v>
      </c>
      <c r="O28" s="216">
        <f>利润表【邓姐发】!Y35</f>
        <v>0</v>
      </c>
      <c r="P28" s="295">
        <f t="shared" si="3"/>
        <v>0</v>
      </c>
      <c r="Q28" s="243">
        <f>利润表【邓姐发】!X35</f>
        <v>0</v>
      </c>
      <c r="R28" s="243">
        <f>利润表【邓姐发】!W35</f>
        <v>0</v>
      </c>
      <c r="S28" s="243">
        <f>利润表【邓姐发】!S35</f>
        <v>0</v>
      </c>
      <c r="T28" s="213">
        <f t="shared" si="4"/>
        <v>0</v>
      </c>
      <c r="U28" s="243">
        <f>利润表【邓姐发】!AA35</f>
        <v>0</v>
      </c>
      <c r="V28" s="243">
        <f>利润表【邓姐发】!AB35</f>
        <v>0</v>
      </c>
      <c r="W28" s="243">
        <f>利润表【邓姐发】!AC35</f>
        <v>0</v>
      </c>
      <c r="X28" s="243">
        <f>利润表【邓姐发】!AD35</f>
        <v>0</v>
      </c>
      <c r="Y28" s="243">
        <f>利润表【邓姐发】!AE35</f>
        <v>0</v>
      </c>
      <c r="Z28" s="243">
        <f>利润表【邓姐发】!AF35</f>
        <v>0</v>
      </c>
      <c r="AA28" s="243">
        <f>利润表【邓姐发】!Z35</f>
        <v>0</v>
      </c>
      <c r="AB28" s="243">
        <f>利润表【邓姐发】!AR35</f>
        <v>0</v>
      </c>
      <c r="AC28" s="305"/>
    </row>
    <row r="29" spans="1:29" ht="14.25">
      <c r="A29" s="241" t="s">
        <v>55</v>
      </c>
      <c r="B29" s="242">
        <f t="shared" si="0"/>
        <v>-123044852.19999981</v>
      </c>
      <c r="C29" s="243">
        <f>利润表【邓姐发】!J48</f>
        <v>2616446.5299999998</v>
      </c>
      <c r="D29" s="244">
        <f>利润表【邓姐发】!I48+利润表【邓姐发】!S48+利润表【邓姐发】!Q48+利润表【邓姐发】!AI48+AA29</f>
        <v>-321669807.27000004</v>
      </c>
      <c r="E29" s="218">
        <f>利润表【邓姐发】!O48+利润表【邓姐发】!P48+利润表【邓姐发】!R48</f>
        <v>467129695.13000023</v>
      </c>
      <c r="F29" s="243">
        <f>利润表【邓姐发】!AI48</f>
        <v>2993156.5199999991</v>
      </c>
      <c r="G29" s="213">
        <f t="shared" si="1"/>
        <v>-429575880.33999997</v>
      </c>
      <c r="H29" s="243">
        <f>利润表【邓姐发】!AJ48</f>
        <v>-325637190.43999994</v>
      </c>
      <c r="I29" s="243">
        <f>利润表【邓姐发】!AH48</f>
        <v>-3969404.4299999997</v>
      </c>
      <c r="J29" s="218">
        <f>利润表【邓姐发】!V48</f>
        <v>-99969285.470000014</v>
      </c>
      <c r="K29" s="213">
        <f t="shared" si="2"/>
        <v>233235503.90000001</v>
      </c>
      <c r="L29" s="216">
        <f>利润表【邓姐发】!T48</f>
        <v>121630188.46000001</v>
      </c>
      <c r="M29" s="216">
        <f>利润表【邓姐发】!U48</f>
        <v>73982538.730000004</v>
      </c>
      <c r="N29" s="216">
        <f>利润表【邓姐发】!AK48</f>
        <v>37570705.960000008</v>
      </c>
      <c r="O29" s="216">
        <f>利润表【邓姐发】!Y48</f>
        <v>52070.75</v>
      </c>
      <c r="P29" s="295">
        <f t="shared" si="3"/>
        <v>-133969769.47</v>
      </c>
      <c r="Q29" s="243">
        <f>利润表【邓姐发】!X48</f>
        <v>-124953564.63</v>
      </c>
      <c r="R29" s="243">
        <f>利润表【邓姐发】!W48</f>
        <v>-9016204.8399999999</v>
      </c>
      <c r="S29" s="243">
        <f>利润表【邓姐发】!S48</f>
        <v>-14146210.76</v>
      </c>
      <c r="T29" s="213">
        <f t="shared" si="4"/>
        <v>59188959.32</v>
      </c>
      <c r="U29" s="243">
        <f>利润表【邓姐发】!AA48</f>
        <v>66316609.159999996</v>
      </c>
      <c r="V29" s="243">
        <f>利润表【邓姐发】!AB48</f>
        <v>-8033787.4600000009</v>
      </c>
      <c r="W29" s="243">
        <f>利润表【邓姐发】!AC48</f>
        <v>1159123.3999999994</v>
      </c>
      <c r="X29" s="243">
        <f>利润表【邓姐发】!AD48</f>
        <v>-1518579.7299999997</v>
      </c>
      <c r="Y29" s="243">
        <f>利润表【邓姐发】!AE48</f>
        <v>-889510.79999999981</v>
      </c>
      <c r="Z29" s="243">
        <f>利润表【邓姐发】!AF48</f>
        <v>2155104.7499999991</v>
      </c>
      <c r="AA29" s="243">
        <f>利润表【邓姐发】!Z48</f>
        <v>-6697616.3300000001</v>
      </c>
      <c r="AB29" s="243">
        <f>利润表【邓姐发】!AR48</f>
        <v>-10358773.199999999</v>
      </c>
      <c r="AC29" s="305"/>
    </row>
    <row r="30" spans="1:29" ht="14.25">
      <c r="A30" s="245"/>
      <c r="B30" s="246"/>
      <c r="C30" s="246"/>
      <c r="D30" s="247"/>
      <c r="E30" s="248"/>
      <c r="F30" s="246"/>
      <c r="G30" s="246"/>
      <c r="H30" s="246"/>
      <c r="I30" s="246"/>
      <c r="J30" s="248"/>
      <c r="K30" s="248"/>
      <c r="L30" s="246"/>
      <c r="M30" s="246"/>
      <c r="N30" s="246"/>
      <c r="O30" s="246"/>
      <c r="P30" s="246"/>
      <c r="Q30" s="246"/>
      <c r="R30" s="246"/>
      <c r="S30" s="246"/>
      <c r="T30" s="303"/>
      <c r="U30" s="246"/>
      <c r="V30" s="246"/>
      <c r="W30" s="246"/>
      <c r="X30" s="246"/>
      <c r="Y30" s="246"/>
      <c r="Z30" s="246"/>
      <c r="AA30" s="246"/>
      <c r="AB30" s="246"/>
    </row>
    <row r="31" spans="1:29">
      <c r="A31" s="249"/>
      <c r="B31" s="229">
        <f>C31+D31+E31+G31+K31+P31+T31+AC31</f>
        <v>412281015.3033337</v>
      </c>
      <c r="C31">
        <f>C4+C28/0.75</f>
        <v>2654003.09</v>
      </c>
      <c r="D31">
        <f t="shared" ref="D31:AB31" si="5">D4+D28/0.75</f>
        <v>-241830323.60333338</v>
      </c>
      <c r="E31">
        <f t="shared" si="5"/>
        <v>771847616.34000027</v>
      </c>
      <c r="F31">
        <f t="shared" si="5"/>
        <v>8015365.6566666663</v>
      </c>
      <c r="G31">
        <f t="shared" si="5"/>
        <v>-376225666.3933332</v>
      </c>
      <c r="H31">
        <f t="shared" si="5"/>
        <v>-278534666.4466666</v>
      </c>
      <c r="I31">
        <f t="shared" si="5"/>
        <v>300025.76333333366</v>
      </c>
      <c r="J31">
        <f t="shared" si="5"/>
        <v>-97991025.710000008</v>
      </c>
      <c r="K31">
        <f t="shared" si="5"/>
        <v>258875486.97000003</v>
      </c>
      <c r="L31">
        <f t="shared" si="5"/>
        <v>134651800.85000002</v>
      </c>
      <c r="M31">
        <f t="shared" si="5"/>
        <v>79510754.780000001</v>
      </c>
      <c r="N31">
        <f t="shared" si="5"/>
        <v>42723769.670000009</v>
      </c>
      <c r="O31">
        <f t="shared" si="5"/>
        <v>1989161.67</v>
      </c>
      <c r="P31">
        <f t="shared" si="5"/>
        <v>-128486577.19999999</v>
      </c>
      <c r="Q31">
        <f t="shared" si="5"/>
        <v>-123407981.27</v>
      </c>
      <c r="R31">
        <f t="shared" si="5"/>
        <v>-5078595.93</v>
      </c>
      <c r="S31">
        <f t="shared" si="5"/>
        <v>1371.9099999999999</v>
      </c>
      <c r="T31">
        <f t="shared" si="5"/>
        <v>125446476.09999998</v>
      </c>
      <c r="U31">
        <f t="shared" si="5"/>
        <v>98296615.75</v>
      </c>
      <c r="V31">
        <f t="shared" si="5"/>
        <v>3565000</v>
      </c>
      <c r="W31">
        <f t="shared" si="5"/>
        <v>9133055.5999999996</v>
      </c>
      <c r="X31">
        <f t="shared" si="5"/>
        <v>1271741.82</v>
      </c>
      <c r="Y31">
        <f t="shared" si="5"/>
        <v>6366382.0800000001</v>
      </c>
      <c r="Z31">
        <f t="shared" si="5"/>
        <v>6813680.8499999996</v>
      </c>
      <c r="AA31">
        <f t="shared" si="5"/>
        <v>15000</v>
      </c>
      <c r="AB31">
        <f t="shared" si="5"/>
        <v>0</v>
      </c>
    </row>
    <row r="32" spans="1:29">
      <c r="A32" s="250" t="s">
        <v>56</v>
      </c>
      <c r="B32" s="251">
        <f>B28/0.75</f>
        <v>223000534.09333339</v>
      </c>
      <c r="C32" s="251">
        <f>B4+B28/0.75</f>
        <v>412281015.30333364</v>
      </c>
      <c r="D32" s="251">
        <f>B28/0.75</f>
        <v>223000534.09333339</v>
      </c>
      <c r="E32" s="251">
        <f>B23-B24</f>
        <v>-459334.40999999968</v>
      </c>
      <c r="F32" s="251"/>
      <c r="G32" s="251"/>
      <c r="H32" s="251"/>
      <c r="I32" s="251"/>
      <c r="J32" s="251"/>
      <c r="K32" s="251"/>
      <c r="L32" s="251"/>
      <c r="M32" s="251"/>
      <c r="N32" s="251"/>
      <c r="O32" s="251"/>
      <c r="P32" s="251"/>
      <c r="Q32" s="251"/>
      <c r="R32" s="251"/>
      <c r="S32" s="251"/>
      <c r="T32" s="251"/>
      <c r="U32" s="251"/>
      <c r="V32" s="251"/>
      <c r="W32" s="251"/>
      <c r="X32" s="251"/>
      <c r="Y32" s="251"/>
      <c r="Z32" s="251"/>
      <c r="AA32" s="251"/>
      <c r="AB32" s="251"/>
    </row>
    <row r="33" spans="1:79">
      <c r="A33" s="252" t="s">
        <v>57</v>
      </c>
      <c r="B33" s="380">
        <f>B29-利润表【邓姐发】!C48</f>
        <v>1.7881393432617188E-7</v>
      </c>
      <c r="D33" s="253"/>
      <c r="E33" s="201"/>
      <c r="F33" s="201"/>
      <c r="G33" s="201"/>
      <c r="H33" s="201"/>
    </row>
    <row r="34" spans="1:79">
      <c r="A34" s="252"/>
      <c r="B34" s="251"/>
      <c r="D34" s="201"/>
      <c r="E34" s="389"/>
      <c r="F34" s="389"/>
      <c r="G34" s="389"/>
      <c r="H34" s="389"/>
    </row>
    <row r="35" spans="1:79">
      <c r="A35" s="254" t="s">
        <v>58</v>
      </c>
      <c r="B35" s="251">
        <f>B38+B47</f>
        <v>-2.9999999795109034E-2</v>
      </c>
      <c r="C35" s="251"/>
      <c r="D35" s="201"/>
      <c r="E35" s="389"/>
      <c r="F35" s="389"/>
      <c r="G35" s="389"/>
      <c r="H35" s="389"/>
    </row>
    <row r="36" spans="1:79" s="12" customFormat="1" ht="16.350000000000001" customHeight="1">
      <c r="A36" s="162" t="s">
        <v>1</v>
      </c>
      <c r="B36" s="176" t="s">
        <v>2</v>
      </c>
      <c r="C36" s="176" t="s">
        <v>3</v>
      </c>
      <c r="D36" s="176" t="s">
        <v>4</v>
      </c>
      <c r="E36" s="176" t="s">
        <v>5</v>
      </c>
      <c r="F36" s="176" t="s">
        <v>6</v>
      </c>
      <c r="G36" s="176" t="s">
        <v>7</v>
      </c>
      <c r="H36" s="176" t="s">
        <v>8</v>
      </c>
      <c r="I36" s="176" t="s">
        <v>9</v>
      </c>
      <c r="J36" s="176" t="s">
        <v>10</v>
      </c>
      <c r="K36" s="176" t="s">
        <v>11</v>
      </c>
      <c r="L36" s="176" t="s">
        <v>12</v>
      </c>
      <c r="M36" s="176" t="s">
        <v>13</v>
      </c>
      <c r="N36" s="176" t="s">
        <v>14</v>
      </c>
      <c r="O36" s="176" t="s">
        <v>15</v>
      </c>
      <c r="P36" s="176" t="s">
        <v>16</v>
      </c>
      <c r="Q36" s="176" t="s">
        <v>17</v>
      </c>
      <c r="R36" s="176" t="s">
        <v>18</v>
      </c>
      <c r="S36" s="176" t="s">
        <v>19</v>
      </c>
      <c r="T36" s="176" t="s">
        <v>20</v>
      </c>
      <c r="U36" s="176" t="s">
        <v>21</v>
      </c>
      <c r="V36" s="176" t="s">
        <v>22</v>
      </c>
      <c r="W36" s="176" t="s">
        <v>23</v>
      </c>
      <c r="X36" s="176" t="s">
        <v>24</v>
      </c>
      <c r="Y36" s="176" t="s">
        <v>25</v>
      </c>
      <c r="Z36" s="176" t="s">
        <v>26</v>
      </c>
      <c r="AA36" s="176" t="s">
        <v>27</v>
      </c>
      <c r="AB36" s="176" t="s">
        <v>28</v>
      </c>
      <c r="AC36" s="304"/>
      <c r="AD36" s="304"/>
      <c r="AE36" s="304"/>
      <c r="AF36" s="304"/>
      <c r="AG36" s="304"/>
      <c r="AH36" s="304"/>
      <c r="AI36" s="304"/>
      <c r="AJ36" s="304"/>
      <c r="AK36" s="307"/>
      <c r="AL36" s="307"/>
      <c r="AM36" s="307"/>
      <c r="AN36" s="307"/>
      <c r="AO36" s="307"/>
      <c r="AP36" s="307"/>
      <c r="AQ36" s="307"/>
      <c r="AR36" s="307"/>
      <c r="AS36" s="307"/>
      <c r="AT36" s="307"/>
      <c r="AU36" s="307"/>
      <c r="AV36" s="307"/>
      <c r="AW36" s="307"/>
      <c r="AX36" s="307"/>
      <c r="AY36" s="307"/>
      <c r="AZ36" s="307"/>
      <c r="BA36" s="307"/>
      <c r="BB36" s="307"/>
      <c r="BC36" s="307"/>
      <c r="BD36" s="307"/>
      <c r="BE36" s="307"/>
      <c r="BF36" s="307"/>
      <c r="BG36" s="307"/>
      <c r="BH36" s="307"/>
      <c r="BI36" s="307"/>
      <c r="BJ36" s="307"/>
      <c r="BK36" s="307"/>
      <c r="BL36" s="307"/>
      <c r="BM36" s="307"/>
      <c r="BN36" s="307"/>
      <c r="BO36" s="307"/>
      <c r="BP36" s="307"/>
      <c r="BQ36" s="307"/>
      <c r="BR36" s="307"/>
      <c r="BS36" s="307"/>
      <c r="BT36" s="307"/>
      <c r="BU36" s="307"/>
      <c r="BV36" s="307"/>
      <c r="BW36" s="307"/>
      <c r="BX36" s="307"/>
      <c r="BY36" s="307"/>
      <c r="BZ36" s="307"/>
      <c r="CA36" s="307"/>
    </row>
    <row r="37" spans="1:79" ht="14.25">
      <c r="A37" s="255" t="s">
        <v>59</v>
      </c>
      <c r="B37" s="256">
        <f>C37+D37+E37+G37+K37+P37+T37</f>
        <v>223000534.09333298</v>
      </c>
      <c r="C37" s="256">
        <f>-76047196.86-45691.4</f>
        <v>-76092888.260000005</v>
      </c>
      <c r="D37" s="257">
        <f>D38+D42+D43+D45+D47</f>
        <v>25325064.496666674</v>
      </c>
      <c r="E37" s="257">
        <f>E38+E42+E43+E45+E47</f>
        <v>30361382.740000002</v>
      </c>
      <c r="F37" s="257">
        <f>F38+F42+F43+F45+F47</f>
        <v>4770506.11666667</v>
      </c>
      <c r="G37" s="258">
        <f>H37+I37+J37</f>
        <v>180556961.35666633</v>
      </c>
      <c r="H37" s="259">
        <f>INDEX('用友贴出原始数据-利润表'!$A$5:$AK$193,MATCH($A$37&amp;"调整额",'用友贴出原始数据-利润表'!$A$6:$A$193,0)+1,MATCH(H36,'用友贴出原始数据-利润表'!$B$5:$AK$5,0)+1)</f>
        <v>191073167.92333299</v>
      </c>
      <c r="I37" s="259">
        <f>INDEX('用友贴出原始数据-利润表'!$A$5:$AK$193,MATCH($A$37&amp;"调整额",'用友贴出原始数据-利润表'!$A$6:$A$193,0)+1,MATCH(I36,'用友贴出原始数据-利润表'!$B$5:$AK$5,0)+1)</f>
        <v>3275784.0333333299</v>
      </c>
      <c r="J37" s="259">
        <f>INDEX('用友贴出原始数据-利润表'!$A$5:$AK$193,MATCH($A$37&amp;"调整额",'用友贴出原始数据-利润表'!$A$6:$A$193,0)+1,MATCH(J36,'用友贴出原始数据-利润表'!$B$5:$AK$5,0)+1)</f>
        <v>-13791990.6</v>
      </c>
      <c r="K37" s="258">
        <f>L37+M37+N37+O37</f>
        <v>15569501.020000001</v>
      </c>
      <c r="L37" s="259">
        <f>INDEX('用友贴出原始数据-利润表'!$A$5:$AK$193,MATCH($A$37&amp;"调整额",'用友贴出原始数据-利润表'!$A$6:$A$193,0)+1,MATCH(L36,'用友贴出原始数据-利润表'!$B$5:$AK$5,0)+1)</f>
        <v>18926823.120000001</v>
      </c>
      <c r="M37" s="259">
        <f>INDEX('用友贴出原始数据-利润表'!$A$5:$AK$193,MATCH($A$37&amp;"调整额",'用友贴出原始数据-利润表'!$A$6:$A$193,0)+1,MATCH(M36,'用友贴出原始数据-利润表'!$B$5:$AK$5,0)+1)</f>
        <v>10700572.08</v>
      </c>
      <c r="N37" s="259">
        <f>INDEX('用友贴出原始数据-利润表'!$A$5:$AK$193,MATCH($A$37&amp;"调整额",'用友贴出原始数据-利润表'!$A$6:$A$193,0)+1,MATCH(N36,'用友贴出原始数据-利润表'!$B$5:$AK$5,0)+1)</f>
        <v>-5895074.0300000003</v>
      </c>
      <c r="O37" s="259">
        <f>INDEX('用友贴出原始数据-利润表'!$A$5:$AK$193,MATCH($A$37&amp;"调整额",'用友贴出原始数据-利润表'!$A$6:$A$193,0)+1,MATCH(O36,'用友贴出原始数据-利润表'!$B$5:$AK$5,0)+1)</f>
        <v>-8162820.1500000004</v>
      </c>
      <c r="P37" s="258">
        <f>Q37+R37</f>
        <v>47743895.57</v>
      </c>
      <c r="Q37" s="259">
        <f>INDEX('用友贴出原始数据-利润表'!$A$5:$AK$193,MATCH($A$37&amp;"调整额",'用友贴出原始数据-利润表'!$A$6:$A$193,0)+1,MATCH(Q36,'用友贴出原始数据-利润表'!$B$5:$AK$5,0)+1)</f>
        <v>49964219.689999998</v>
      </c>
      <c r="R37" s="259">
        <f>INDEX('用友贴出原始数据-利润表'!$A$5:$AK$193,MATCH($A$37&amp;"调整额",'用友贴出原始数据-利润表'!$A$6:$A$193,0)+1,MATCH(R36,'用友贴出原始数据-利润表'!$B$5:$AK$5,0)+1)</f>
        <v>-2220324.12</v>
      </c>
      <c r="S37" s="259">
        <f>INDEX('用友贴出原始数据-利润表'!$A$5:$AK$193,MATCH($A$37&amp;"调整额",'用友贴出原始数据-利润表'!$A$6:$A$193,0)+1,MATCH(S36,'用友贴出原始数据-利润表'!$B$5:$AK$5,0)+1)</f>
        <v>0</v>
      </c>
      <c r="T37" s="258">
        <f>U37+V37+W37+X37+Y37+Z37</f>
        <v>-463382.83000000019</v>
      </c>
      <c r="U37" s="259">
        <f>INDEX('用友贴出原始数据-利润表'!$A$5:$AK$193,MATCH($A$37&amp;"调整额",'用友贴出原始数据-利润表'!$A$6:$A$193,0)+1,MATCH(U36,'用友贴出原始数据-利润表'!$B$5:$AK$5,0)+1)</f>
        <v>1604258.69</v>
      </c>
      <c r="V37" s="259">
        <f>INDEX('用友贴出原始数据-利润表'!$A$5:$AK$193,MATCH($A$37&amp;"调整额",'用友贴出原始数据-利润表'!$A$6:$A$193,0)+1,MATCH(V36,'用友贴出原始数据-利润表'!$B$5:$AK$5,0)+1)</f>
        <v>-2245188.6800000002</v>
      </c>
      <c r="W37" s="259">
        <f>INDEX('用友贴出原始数据-利润表'!$A$5:$AK$193,MATCH($A$37&amp;"调整额",'用友贴出原始数据-利润表'!$A$6:$A$193,0)+1,MATCH(W36,'用友贴出原始数据-利润表'!$B$5:$AK$5,0)+1)</f>
        <v>389811.31</v>
      </c>
      <c r="X37" s="259">
        <f>INDEX('用友贴出原始数据-利润表'!$A$5:$AK$193,MATCH($A$37&amp;"调整额",'用友贴出原始数据-利润表'!$A$6:$A$193,0)+1,MATCH(X36,'用友贴出原始数据-利润表'!$B$5:$AK$5,0)+1)</f>
        <v>-212264.15</v>
      </c>
      <c r="Y37" s="259">
        <f>INDEX('用友贴出原始数据-利润表'!$A$5:$AK$193,MATCH($A$37&amp;"调整额",'用友贴出原始数据-利润表'!$A$6:$A$193,0)+1,MATCH(Y36,'用友贴出原始数据-利润表'!$B$5:$AK$5,0)+1)</f>
        <v>0</v>
      </c>
      <c r="Z37" s="259">
        <f>INDEX('用友贴出原始数据-利润表'!$A$5:$AK$193,MATCH($A$37&amp;"调整额",'用友贴出原始数据-利润表'!$A$6:$A$193,0)+1,MATCH(Z36,'用友贴出原始数据-利润表'!$B$5:$AK$5,0)+1)</f>
        <v>0</v>
      </c>
      <c r="AA37" s="259">
        <f>INDEX('用友贴出原始数据-利润表'!$A$5:$AK$193,MATCH($A$37&amp;"调整额",'用友贴出原始数据-利润表'!$A$6:$A$193,0)+1,MATCH(AA36,'用友贴出原始数据-利润表'!$B$5:$AK$5,0)+1)</f>
        <v>0</v>
      </c>
      <c r="AB37" s="259">
        <f>INDEX('用友贴出原始数据-利润表'!$A$5:$AK$193,MATCH($A$37&amp;"调整额",'用友贴出原始数据-利润表'!$A$6:$A$193,0)+1,MATCH(AB36,'用友贴出原始数据-利润表'!$B$5:$AK$5,0)+1)</f>
        <v>0</v>
      </c>
    </row>
    <row r="38" spans="1:79" ht="14.25">
      <c r="A38" s="260" t="s">
        <v>60</v>
      </c>
      <c r="B38" s="261">
        <f>C38+D38+E38+G38+K38+P38+T38</f>
        <v>-473008.39000000013</v>
      </c>
      <c r="C38" s="261">
        <v>2036335.86</v>
      </c>
      <c r="D38" s="262">
        <f>INDEX('用友贴出原始数据-利润表'!$A$5:$AK$193,MATCH($A38&amp;"调整额",'用友贴出原始数据-利润表'!$A$6:$A$193,0)+1,MATCH($D$36,'用友贴出原始数据-利润表'!$B$5:$AK$5,0)+1)+S38+AA38+F38</f>
        <v>4815325.97</v>
      </c>
      <c r="E38" s="263">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3298104.8</v>
      </c>
      <c r="F38" s="264">
        <f>INDEX('用友贴出原始数据-利润表'!$A$5:$AK$193,MATCH($A$38&amp;"调整额",'用友贴出原始数据-利润表'!$A$6:$A$193,0)+1,MATCH(F36,'用友贴出原始数据-利润表'!$B$5:$AK$5,0)+1)</f>
        <v>4815325.97</v>
      </c>
      <c r="G38" s="265">
        <f t="shared" ref="G38:G62" si="6">H38+I38+J38</f>
        <v>-5606118.25</v>
      </c>
      <c r="H38" s="264">
        <f>INDEX('用友贴出原始数据-利润表'!$A$5:$AK$193,MATCH($A$38&amp;"调整额",'用友贴出原始数据-利润表'!$A$6:$A$193,0)+1,MATCH(H36,'用友贴出原始数据-利润表'!$B$5:$AK$5,0)+1)</f>
        <v>-3118060.65</v>
      </c>
      <c r="I38" s="264">
        <f>INDEX('用友贴出原始数据-利润表'!$A$5:$AK$193,MATCH($A$38&amp;"调整额",'用友贴出原始数据-利润表'!$A$6:$A$193,0)+1,MATCH(I36,'用友贴出原始数据-利润表'!$B$5:$AK$5,0)+1)</f>
        <v>-760824.42</v>
      </c>
      <c r="J38" s="264">
        <f>INDEX('用友贴出原始数据-利润表'!$A$5:$AK$193,MATCH($A$38&amp;"调整额",'用友贴出原始数据-利润表'!$A$6:$A$193,0)+1,MATCH(J36,'用友贴出原始数据-利润表'!$B$5:$AK$5,0)+1)</f>
        <v>-1727233.18</v>
      </c>
      <c r="K38" s="265">
        <f t="shared" ref="K38:K62" si="7">L38+M38+N38+O38</f>
        <v>-2888672.7899999991</v>
      </c>
      <c r="L38" s="264">
        <f>INDEX('用友贴出原始数据-利润表'!$A$5:$AK$193,MATCH($A$38&amp;"调整额",'用友贴出原始数据-利润表'!$A$6:$A$193,0)+1,MATCH(L36,'用友贴出原始数据-利润表'!$B$5:$AK$5,0)+1)</f>
        <v>-121950.33</v>
      </c>
      <c r="M38" s="264">
        <f>INDEX('用友贴出原始数据-利润表'!$A$5:$AK$193,MATCH($A$38&amp;"调整额",'用友贴出原始数据-利润表'!$A$6:$A$193,0)+1,MATCH(M36,'用友贴出原始数据-利润表'!$B$5:$AK$5,0)+1)</f>
        <v>-50712.23</v>
      </c>
      <c r="N38" s="264">
        <f>INDEX('用友贴出原始数据-利润表'!$A$5:$AK$193,MATCH($A$38&amp;"调整额",'用友贴出原始数据-利润表'!$A$6:$A$193,0)+1,MATCH(N36,'用友贴出原始数据-利润表'!$B$5:$AK$5,0)+1)</f>
        <v>-5168011.0999999996</v>
      </c>
      <c r="O38" s="264">
        <f>INDEX('用友贴出原始数据-利润表'!$A$5:$AK$193,MATCH($A$38&amp;"调整额",'用友贴出原始数据-利润表'!$A$6:$A$193,0)+1,MATCH(O36,'用友贴出原始数据-利润表'!$B$5:$AK$5,0)+1)</f>
        <v>2452000.87</v>
      </c>
      <c r="P38" s="298">
        <f t="shared" ref="P38:P51" si="8">Q38+R38</f>
        <v>-588644.35000000009</v>
      </c>
      <c r="Q38" s="264">
        <f>INDEX('用友贴出原始数据-利润表'!$A$5:$AK$193,MATCH($A$38&amp;"调整额",'用友贴出原始数据-利润表'!$A$6:$A$193,0)+1,MATCH(Q36,'用友贴出原始数据-利润表'!$B$5:$AK$5,0)+1)</f>
        <v>-552923.17000000004</v>
      </c>
      <c r="R38" s="264">
        <f>INDEX('用友贴出原始数据-利润表'!$A$5:$AK$193,MATCH($A$38&amp;"调整额",'用友贴出原始数据-利润表'!$A$6:$A$193,0)+1,MATCH(R36,'用友贴出原始数据-利润表'!$B$5:$AK$5,0)+1)</f>
        <v>-35721.18</v>
      </c>
      <c r="S38" s="264">
        <f>INDEX('用友贴出原始数据-利润表'!$A$5:$AK$193,MATCH($A$38&amp;"调整额",'用友贴出原始数据-利润表'!$A$6:$A$193,0)+1,MATCH(S36,'用友贴出原始数据-利润表'!$B$5:$AK$5,0)+1)</f>
        <v>0</v>
      </c>
      <c r="T38" s="258">
        <f t="shared" ref="T38:T62" si="9">U38+V38+W38+X38+Y38+Z38</f>
        <v>-1539339.63</v>
      </c>
      <c r="U38" s="264">
        <f>INDEX('用友贴出原始数据-利润表'!$A$5:$AK$193,MATCH($A$38&amp;"调整额",'用友贴出原始数据-利润表'!$A$6:$A$193,0)+1,MATCH(U36,'用友贴出原始数据-利润表'!$B$5:$AK$5,0)+1)</f>
        <v>528301.89</v>
      </c>
      <c r="V38" s="264">
        <f>INDEX('用友贴出原始数据-利润表'!$A$5:$AK$193,MATCH($A$38&amp;"调整额",'用友贴出原始数据-利润表'!$A$6:$A$193,0)+1,MATCH(V36,'用友贴出原始数据-利润表'!$B$5:$AK$5,0)+1)</f>
        <v>-2245188.6800000002</v>
      </c>
      <c r="W38" s="264">
        <f>INDEX('用友贴出原始数据-利润表'!$A$5:$AK$193,MATCH($A$38&amp;"调整额",'用友贴出原始数据-利润表'!$A$6:$A$193,0)+1,MATCH(W36,'用友贴出原始数据-利润表'!$B$5:$AK$5,0)+1)</f>
        <v>389811.31</v>
      </c>
      <c r="X38" s="264">
        <f>INDEX('用友贴出原始数据-利润表'!$A$5:$AK$193,MATCH($A$38&amp;"调整额",'用友贴出原始数据-利润表'!$A$6:$A$193,0)+1,MATCH(X36,'用友贴出原始数据-利润表'!$B$5:$AK$5,0)+1)</f>
        <v>-212264.15</v>
      </c>
      <c r="Y38" s="264">
        <f>INDEX('用友贴出原始数据-利润表'!$A$5:$AK$193,MATCH($A$38&amp;"调整额",'用友贴出原始数据-利润表'!$A$6:$A$193,0)+1,MATCH(Y36,'用友贴出原始数据-利润表'!$B$5:$AK$5,0)+1)</f>
        <v>0</v>
      </c>
      <c r="Z38" s="264">
        <f>INDEX('用友贴出原始数据-利润表'!$A$5:$AK$193,MATCH($A$38&amp;"调整额",'用友贴出原始数据-利润表'!$A$6:$A$193,0)+1,MATCH(Z36,'用友贴出原始数据-利润表'!$B$5:$AK$5,0)+1)</f>
        <v>0</v>
      </c>
      <c r="AA38" s="264">
        <f>INDEX('用友贴出原始数据-利润表'!$A$5:$AK$193,MATCH($A$38&amp;"调整额",'用友贴出原始数据-利润表'!$A$6:$A$193,0)+1,MATCH(AA36,'用友贴出原始数据-利润表'!$B$5:$AK$5,0)+1)</f>
        <v>0</v>
      </c>
      <c r="AB38" s="264">
        <f>INDEX('用友贴出原始数据-利润表'!$A$5:$AK$193,MATCH($A$38&amp;"调整额",'用友贴出原始数据-利润表'!$A$6:$A$193,0)+1,MATCH(AB36,'用友贴出原始数据-利润表'!$B$5:$AK$5,0)+1)</f>
        <v>0</v>
      </c>
    </row>
    <row r="39" spans="1:79" ht="14.25">
      <c r="A39" s="266" t="s">
        <v>32</v>
      </c>
      <c r="B39" s="267">
        <f t="shared" ref="B39:B57" si="10">C39+D39+E39+G39+K39+P39+T39</f>
        <v>0</v>
      </c>
      <c r="C39" s="267">
        <v>0</v>
      </c>
      <c r="D39" s="268">
        <f>INDEX('用友贴出原始数据-利润表'!$A$5:$AK$193,MATCH($A39&amp;"调整额",'用友贴出原始数据-利润表'!$A$6:$A$193,0)+1,MATCH($D$36,'用友贴出原始数据-利润表'!$B$5:$AK$5,0)+1)+S39+AA39+F39</f>
        <v>0</v>
      </c>
      <c r="E39" s="269">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268">
        <f>INDEX('用友贴出原始数据-利润表'!$A$5:$AK$193,MATCH($A$39&amp;"调整额",'用友贴出原始数据-利润表'!$A$6:$A$193,0)+1,MATCH(F36,'用友贴出原始数据-利润表'!$B$5:$AK$5,0)+1)</f>
        <v>0</v>
      </c>
      <c r="G39" s="265">
        <f t="shared" si="6"/>
        <v>0</v>
      </c>
      <c r="H39" s="268">
        <f>INDEX('用友贴出原始数据-利润表'!$A$5:$AK$193,MATCH($A$39&amp;"调整额",'用友贴出原始数据-利润表'!$A$6:$A$193,0)+1,MATCH(H36,'用友贴出原始数据-利润表'!$B$5:$AK$5,0)+1)</f>
        <v>0</v>
      </c>
      <c r="I39" s="268">
        <f>INDEX('用友贴出原始数据-利润表'!$A$5:$AK$193,MATCH($A$39&amp;"调整额",'用友贴出原始数据-利润表'!$A$6:$A$193,0)+1,MATCH(I36,'用友贴出原始数据-利润表'!$B$5:$AK$5,0)+1)</f>
        <v>0</v>
      </c>
      <c r="J39" s="268">
        <f>INDEX('用友贴出原始数据-利润表'!$A$5:$AK$193,MATCH($A$39&amp;"调整额",'用友贴出原始数据-利润表'!$A$6:$A$193,0)+1,MATCH(J36,'用友贴出原始数据-利润表'!$B$5:$AK$5,0)+1)</f>
        <v>0</v>
      </c>
      <c r="K39" s="265">
        <f t="shared" si="7"/>
        <v>0</v>
      </c>
      <c r="L39" s="268">
        <f>INDEX('用友贴出原始数据-利润表'!$A$5:$AK$193,MATCH($A$39&amp;"调整额",'用友贴出原始数据-利润表'!$A$6:$A$193,0)+1,MATCH(L36,'用友贴出原始数据-利润表'!$B$5:$AK$5,0)+1)</f>
        <v>0</v>
      </c>
      <c r="M39" s="268">
        <f>INDEX('用友贴出原始数据-利润表'!$A$5:$AK$193,MATCH($A$39&amp;"调整额",'用友贴出原始数据-利润表'!$A$6:$A$193,0)+1,MATCH(M36,'用友贴出原始数据-利润表'!$B$5:$AK$5,0)+1)</f>
        <v>0</v>
      </c>
      <c r="N39" s="268">
        <f>INDEX('用友贴出原始数据-利润表'!$A$5:$AK$193,MATCH($A$39&amp;"调整额",'用友贴出原始数据-利润表'!$A$6:$A$193,0)+1,MATCH(N36,'用友贴出原始数据-利润表'!$B$5:$AK$5,0)+1)</f>
        <v>0</v>
      </c>
      <c r="O39" s="268">
        <f>INDEX('用友贴出原始数据-利润表'!$A$5:$AK$193,MATCH($A$39&amp;"调整额",'用友贴出原始数据-利润表'!$A$6:$A$193,0)+1,MATCH(O36,'用友贴出原始数据-利润表'!$B$5:$AK$5,0)+1)</f>
        <v>0</v>
      </c>
      <c r="P39" s="299">
        <f t="shared" si="8"/>
        <v>0</v>
      </c>
      <c r="Q39" s="268">
        <f>INDEX('用友贴出原始数据-利润表'!$A$5:$AK$193,MATCH($A$39&amp;"调整额",'用友贴出原始数据-利润表'!$A$6:$A$193,0)+1,MATCH(Q36,'用友贴出原始数据-利润表'!$B$5:$AK$5,0)+1)</f>
        <v>0</v>
      </c>
      <c r="R39" s="268">
        <f>INDEX('用友贴出原始数据-利润表'!$A$5:$AK$193,MATCH($A$39&amp;"调整额",'用友贴出原始数据-利润表'!$A$6:$A$193,0)+1,MATCH(R36,'用友贴出原始数据-利润表'!$B$5:$AK$5,0)+1)</f>
        <v>0</v>
      </c>
      <c r="S39" s="268">
        <f>INDEX('用友贴出原始数据-利润表'!$A$5:$AK$193,MATCH($A$39&amp;"调整额",'用友贴出原始数据-利润表'!$A$6:$A$193,0)+1,MATCH(S36,'用友贴出原始数据-利润表'!$B$5:$AK$5,0)+1)</f>
        <v>0</v>
      </c>
      <c r="T39" s="258">
        <f t="shared" si="9"/>
        <v>0</v>
      </c>
      <c r="U39" s="268">
        <f>INDEX('用友贴出原始数据-利润表'!$A$5:$AK$193,MATCH($A$39&amp;"调整额",'用友贴出原始数据-利润表'!$A$6:$A$193,0)+1,MATCH(U36,'用友贴出原始数据-利润表'!$B$5:$AK$5,0)+1)</f>
        <v>0</v>
      </c>
      <c r="V39" s="268">
        <f>INDEX('用友贴出原始数据-利润表'!$A$5:$AK$193,MATCH($A$39&amp;"调整额",'用友贴出原始数据-利润表'!$A$6:$A$193,0)+1,MATCH(V36,'用友贴出原始数据-利润表'!$B$5:$AK$5,0)+1)</f>
        <v>0</v>
      </c>
      <c r="W39" s="268">
        <f>INDEX('用友贴出原始数据-利润表'!$A$5:$AK$193,MATCH($A$39&amp;"调整额",'用友贴出原始数据-利润表'!$A$6:$A$193,0)+1,MATCH(W36,'用友贴出原始数据-利润表'!$B$5:$AK$5,0)+1)</f>
        <v>0</v>
      </c>
      <c r="X39" s="268">
        <f>INDEX('用友贴出原始数据-利润表'!$A$5:$AK$193,MATCH($A$39&amp;"调整额",'用友贴出原始数据-利润表'!$A$6:$A$193,0)+1,MATCH(X36,'用友贴出原始数据-利润表'!$B$5:$AK$5,0)+1)</f>
        <v>0</v>
      </c>
      <c r="Y39" s="268">
        <f>INDEX('用友贴出原始数据-利润表'!$A$5:$AK$193,MATCH($A$39&amp;"调整额",'用友贴出原始数据-利润表'!$A$6:$A$193,0)+1,MATCH(Y36,'用友贴出原始数据-利润表'!$B$5:$AK$5,0)+1)</f>
        <v>0</v>
      </c>
      <c r="Z39" s="268">
        <f>INDEX('用友贴出原始数据-利润表'!$A$5:$AK$193,MATCH($A$39&amp;"调整额",'用友贴出原始数据-利润表'!$A$6:$A$193,0)+1,MATCH(Z36,'用友贴出原始数据-利润表'!$B$5:$AK$5,0)+1)</f>
        <v>0</v>
      </c>
      <c r="AA39" s="268">
        <f>INDEX('用友贴出原始数据-利润表'!$A$5:$AK$193,MATCH($A$39&amp;"调整额",'用友贴出原始数据-利润表'!$A$6:$A$193,0)+1,MATCH(AA36,'用友贴出原始数据-利润表'!$B$5:$AK$5,0)+1)</f>
        <v>0</v>
      </c>
      <c r="AB39" s="268">
        <f>INDEX('用友贴出原始数据-利润表'!$A$5:$AK$193,MATCH($A$39&amp;"调整额",'用友贴出原始数据-利润表'!$A$6:$A$193,0)+1,MATCH(AB36,'用友贴出原始数据-利润表'!$B$5:$AK$5,0)+1)</f>
        <v>0</v>
      </c>
    </row>
    <row r="40" spans="1:79" ht="14.25">
      <c r="A40" s="266" t="s">
        <v>61</v>
      </c>
      <c r="B40" s="267">
        <f t="shared" si="10"/>
        <v>-2067641.52</v>
      </c>
      <c r="C40" s="267">
        <v>-31305.66</v>
      </c>
      <c r="D40" s="268">
        <f>INDEX('用友贴出原始数据-利润表'!$A$5:$AK$193,MATCH($A40&amp;"调整额",'用友贴出原始数据-利润表'!$A$6:$A$193,0)+1,MATCH($D$36,'用友贴出原始数据-利润表'!$B$5:$AK$5,0)+1)+S40+AA40+F40</f>
        <v>0</v>
      </c>
      <c r="E40" s="269">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31305.66</v>
      </c>
      <c r="F40" s="268">
        <f>INDEX('用友贴出原始数据-利润表'!$A$5:$AK$193,MATCH($A$40&amp;"调整额",'用友贴出原始数据-利润表'!$A$6:$A$193,0)+1,MATCH(F36,'用友贴出原始数据-利润表'!$B$5:$AK$5,0)+1)</f>
        <v>0</v>
      </c>
      <c r="G40" s="265">
        <f t="shared" si="6"/>
        <v>0</v>
      </c>
      <c r="H40" s="268">
        <f>INDEX('用友贴出原始数据-利润表'!$A$5:$AK$193,MATCH($A$40&amp;"调整额",'用友贴出原始数据-利润表'!$A$6:$A$193,0)+1,MATCH(H36,'用友贴出原始数据-利润表'!$B$5:$AK$5,0)+1)</f>
        <v>0</v>
      </c>
      <c r="I40" s="268">
        <f>INDEX('用友贴出原始数据-利润表'!$A$5:$AK$193,MATCH($A$40&amp;"调整额",'用友贴出原始数据-利润表'!$A$6:$A$193,0)+1,MATCH(I36,'用友贴出原始数据-利润表'!$B$5:$AK$5,0)+1)</f>
        <v>0</v>
      </c>
      <c r="J40" s="268">
        <f>INDEX('用友贴出原始数据-利润表'!$A$5:$AK$193,MATCH($A$40&amp;"调整额",'用友贴出原始数据-利润表'!$A$6:$A$193,0)+1,MATCH(J36,'用友贴出原始数据-利润表'!$B$5:$AK$5,0)+1)</f>
        <v>0</v>
      </c>
      <c r="K40" s="265">
        <f t="shared" si="7"/>
        <v>0</v>
      </c>
      <c r="L40" s="268">
        <f>INDEX('用友贴出原始数据-利润表'!$A$5:$AK$193,MATCH($A$40&amp;"调整额",'用友贴出原始数据-利润表'!$A$6:$A$193,0)+1,MATCH(L36,'用友贴出原始数据-利润表'!$B$5:$AK$5,0)+1)</f>
        <v>0</v>
      </c>
      <c r="M40" s="268">
        <f>INDEX('用友贴出原始数据-利润表'!$A$5:$AK$193,MATCH($A$40&amp;"调整额",'用友贴出原始数据-利润表'!$A$6:$A$193,0)+1,MATCH(M36,'用友贴出原始数据-利润表'!$B$5:$AK$5,0)+1)</f>
        <v>0</v>
      </c>
      <c r="N40" s="268">
        <f>INDEX('用友贴出原始数据-利润表'!$A$5:$AK$193,MATCH($A$40&amp;"调整额",'用友贴出原始数据-利润表'!$A$6:$A$193,0)+1,MATCH(N36,'用友贴出原始数据-利润表'!$B$5:$AK$5,0)+1)</f>
        <v>0</v>
      </c>
      <c r="O40" s="268">
        <f>INDEX('用友贴出原始数据-利润表'!$A$5:$AK$193,MATCH($A$40&amp;"调整额",'用友贴出原始数据-利润表'!$A$6:$A$193,0)+1,MATCH(O36,'用友贴出原始数据-利润表'!$B$5:$AK$5,0)+1)</f>
        <v>0</v>
      </c>
      <c r="P40" s="299">
        <f t="shared" si="8"/>
        <v>0</v>
      </c>
      <c r="Q40" s="268">
        <f>INDEX('用友贴出原始数据-利润表'!$A$5:$AK$193,MATCH($A$40&amp;"调整额",'用友贴出原始数据-利润表'!$A$6:$A$193,0)+1,MATCH(Q36,'用友贴出原始数据-利润表'!$B$5:$AK$5,0)+1)</f>
        <v>0</v>
      </c>
      <c r="R40" s="268">
        <f>INDEX('用友贴出原始数据-利润表'!$A$5:$AK$193,MATCH($A$40&amp;"调整额",'用友贴出原始数据-利润表'!$A$6:$A$193,0)+1,MATCH(R36,'用友贴出原始数据-利润表'!$B$5:$AK$5,0)+1)</f>
        <v>0</v>
      </c>
      <c r="S40" s="268">
        <f>INDEX('用友贴出原始数据-利润表'!$A$5:$AK$193,MATCH($A$40&amp;"调整额",'用友贴出原始数据-利润表'!$A$6:$A$193,0)+1,MATCH(S36,'用友贴出原始数据-利润表'!$B$5:$AK$5,0)+1)</f>
        <v>0</v>
      </c>
      <c r="T40" s="258">
        <f t="shared" si="9"/>
        <v>-2067641.52</v>
      </c>
      <c r="U40" s="268">
        <f>INDEX('用友贴出原始数据-利润表'!$A$5:$AK$193,MATCH($A$40&amp;"调整额",'用友贴出原始数据-利润表'!$A$6:$A$193,0)+1,MATCH(U36,'用友贴出原始数据-利润表'!$B$5:$AK$5,0)+1)</f>
        <v>0</v>
      </c>
      <c r="V40" s="268">
        <f>INDEX('用友贴出原始数据-利润表'!$A$5:$AK$193,MATCH($A$40&amp;"调整额",'用友贴出原始数据-利润表'!$A$6:$A$193,0)+1,MATCH(V36,'用友贴出原始数据-利润表'!$B$5:$AK$5,0)+1)</f>
        <v>-2245188.6800000002</v>
      </c>
      <c r="W40" s="268">
        <f>INDEX('用友贴出原始数据-利润表'!$A$5:$AK$193,MATCH($A$40&amp;"调整额",'用友贴出原始数据-利润表'!$A$6:$A$193,0)+1,MATCH(W36,'用友贴出原始数据-利润表'!$B$5:$AK$5,0)+1)</f>
        <v>389811.31</v>
      </c>
      <c r="X40" s="268">
        <f>INDEX('用友贴出原始数据-利润表'!$A$5:$AK$193,MATCH($A$40&amp;"调整额",'用友贴出原始数据-利润表'!$A$6:$A$193,0)+1,MATCH(X36,'用友贴出原始数据-利润表'!$B$5:$AK$5,0)+1)</f>
        <v>-212264.15</v>
      </c>
      <c r="Y40" s="268">
        <f>INDEX('用友贴出原始数据-利润表'!$A$5:$AK$193,MATCH($A$40&amp;"调整额",'用友贴出原始数据-利润表'!$A$6:$A$193,0)+1,MATCH(Y36,'用友贴出原始数据-利润表'!$B$5:$AK$5,0)+1)</f>
        <v>0</v>
      </c>
      <c r="Z40" s="268">
        <f>INDEX('用友贴出原始数据-利润表'!$A$5:$AK$193,MATCH($A$40&amp;"调整额",'用友贴出原始数据-利润表'!$A$6:$A$193,0)+1,MATCH(Z36,'用友贴出原始数据-利润表'!$B$5:$AK$5,0)+1)</f>
        <v>0</v>
      </c>
      <c r="AA40" s="268">
        <f>INDEX('用友贴出原始数据-利润表'!$A$5:$AK$193,MATCH($A$40&amp;"调整额",'用友贴出原始数据-利润表'!$A$6:$A$193,0)+1,MATCH(AA36,'用友贴出原始数据-利润表'!$B$5:$AK$5,0)+1)</f>
        <v>0</v>
      </c>
      <c r="AB40" s="268">
        <f>INDEX('用友贴出原始数据-利润表'!$A$5:$AK$193,MATCH($A$40&amp;"调整额",'用友贴出原始数据-利润表'!$A$6:$A$193,0)+1,MATCH(AB36,'用友贴出原始数据-利润表'!$B$5:$AK$5,0)+1)</f>
        <v>0</v>
      </c>
    </row>
    <row r="41" spans="1:79" ht="14.25">
      <c r="A41" s="266" t="s">
        <v>62</v>
      </c>
      <c r="B41" s="267">
        <f t="shared" si="10"/>
        <v>-473008.38999999978</v>
      </c>
      <c r="C41" s="267">
        <v>0</v>
      </c>
      <c r="D41" s="268">
        <f>INDEX('用友贴出原始数据-利润表'!$A$5:$AK$193,MATCH($A41&amp;"调整额",'用友贴出原始数据-利润表'!$A$6:$A$193,0)+1,MATCH($D$36,'用友贴出原始数据-利润表'!$B$5:$AK$5,0)+1)+S41+AA41+F41</f>
        <v>4815325.97</v>
      </c>
      <c r="E41" s="269">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3152428.5</v>
      </c>
      <c r="F41" s="268">
        <f>INDEX('用友贴出原始数据-利润表'!$A$5:$AK$193,MATCH($A$41&amp;"调整额",'用友贴出原始数据-利润表'!$A$6:$A$193,0)+1,MATCH(F36,'用友贴出原始数据-利润表'!$B$5:$AK$5,0)+1)</f>
        <v>4815325.97</v>
      </c>
      <c r="G41" s="265">
        <f t="shared" si="6"/>
        <v>-5606118.25</v>
      </c>
      <c r="H41" s="268">
        <f>INDEX('用友贴出原始数据-利润表'!$A$5:$AK$193,MATCH($A$41&amp;"调整额",'用友贴出原始数据-利润表'!$A$6:$A$193,0)+1,MATCH(H36,'用友贴出原始数据-利润表'!$B$5:$AK$5,0)+1)</f>
        <v>-3118060.65</v>
      </c>
      <c r="I41" s="268">
        <f>INDEX('用友贴出原始数据-利润表'!$A$5:$AK$193,MATCH($A$41&amp;"调整额",'用友贴出原始数据-利润表'!$A$6:$A$193,0)+1,MATCH(I36,'用友贴出原始数据-利润表'!$B$5:$AK$5,0)+1)</f>
        <v>-760824.42</v>
      </c>
      <c r="J41" s="268">
        <f>INDEX('用友贴出原始数据-利润表'!$A$5:$AK$193,MATCH($A$41&amp;"调整额",'用友贴出原始数据-利润表'!$A$6:$A$193,0)+1,MATCH(J36,'用友贴出原始数据-利润表'!$B$5:$AK$5,0)+1)</f>
        <v>-1727233.18</v>
      </c>
      <c r="K41" s="265">
        <f t="shared" si="7"/>
        <v>-2774302.1499999994</v>
      </c>
      <c r="L41" s="268">
        <f>INDEX('用友贴出原始数据-利润表'!$A$5:$AK$193,MATCH($A$41&amp;"调整额",'用友贴出原始数据-利润表'!$A$6:$A$193,0)+1,MATCH(L36,'用友贴出原始数据-利润表'!$B$5:$AK$5,0)+1)</f>
        <v>-121950.33</v>
      </c>
      <c r="M41" s="268">
        <f>INDEX('用友贴出原始数据-利润表'!$A$5:$AK$193,MATCH($A$41&amp;"调整额",'用友贴出原始数据-利润表'!$A$6:$A$193,0)+1,MATCH(M36,'用友贴出原始数据-利润表'!$B$5:$AK$5,0)+1)</f>
        <v>-50712.23</v>
      </c>
      <c r="N41" s="268">
        <f>INDEX('用友贴出原始数据-利润表'!$A$5:$AK$193,MATCH($A$41&amp;"调整额",'用友贴出原始数据-利润表'!$A$6:$A$193,0)+1,MATCH(N36,'用友贴出原始数据-利润表'!$B$5:$AK$5,0)+1)</f>
        <v>-5168011.0999999996</v>
      </c>
      <c r="O41" s="268">
        <f>INDEX('用友贴出原始数据-利润表'!$A$5:$AK$193,MATCH($A$41&amp;"调整额",'用友贴出原始数据-利润表'!$A$6:$A$193,0)+1,MATCH(O36,'用友贴出原始数据-利润表'!$B$5:$AK$5,0)+1)</f>
        <v>2566371.5099999998</v>
      </c>
      <c r="P41" s="299">
        <f t="shared" si="8"/>
        <v>-588644.35000000009</v>
      </c>
      <c r="Q41" s="268">
        <f>INDEX('用友贴出原始数据-利润表'!$A$5:$AK$193,MATCH($A$41&amp;"调整额",'用友贴出原始数据-利润表'!$A$6:$A$193,0)+1,MATCH(Q36,'用友贴出原始数据-利润表'!$B$5:$AK$5,0)+1)</f>
        <v>-552923.17000000004</v>
      </c>
      <c r="R41" s="268">
        <f>INDEX('用友贴出原始数据-利润表'!$A$5:$AK$193,MATCH($A$41&amp;"调整额",'用友贴出原始数据-利润表'!$A$6:$A$193,0)+1,MATCH(R36,'用友贴出原始数据-利润表'!$B$5:$AK$5,0)+1)</f>
        <v>-35721.18</v>
      </c>
      <c r="S41" s="268">
        <f>INDEX('用友贴出原始数据-利润表'!$A$5:$AK$193,MATCH($A$41&amp;"调整额",'用友贴出原始数据-利润表'!$A$6:$A$193,0)+1,MATCH(S36,'用友贴出原始数据-利润表'!$B$5:$AK$5,0)+1)</f>
        <v>0</v>
      </c>
      <c r="T41" s="258">
        <f t="shared" si="9"/>
        <v>528301.89</v>
      </c>
      <c r="U41" s="268">
        <f>INDEX('用友贴出原始数据-利润表'!$A$5:$AK$193,MATCH($A$41&amp;"调整额",'用友贴出原始数据-利润表'!$A$6:$A$193,0)+1,MATCH(U36,'用友贴出原始数据-利润表'!$B$5:$AK$5,0)+1)</f>
        <v>528301.89</v>
      </c>
      <c r="V41" s="268">
        <f>INDEX('用友贴出原始数据-利润表'!$A$5:$AK$193,MATCH($A$41&amp;"调整额",'用友贴出原始数据-利润表'!$A$6:$A$193,0)+1,MATCH(V36,'用友贴出原始数据-利润表'!$B$5:$AK$5,0)+1)</f>
        <v>0</v>
      </c>
      <c r="W41" s="268">
        <f>INDEX('用友贴出原始数据-利润表'!$A$5:$AK$193,MATCH($A$41&amp;"调整额",'用友贴出原始数据-利润表'!$A$6:$A$193,0)+1,MATCH(W36,'用友贴出原始数据-利润表'!$B$5:$AK$5,0)+1)</f>
        <v>0</v>
      </c>
      <c r="X41" s="268">
        <f>INDEX('用友贴出原始数据-利润表'!$A$5:$AK$193,MATCH($A$41&amp;"调整额",'用友贴出原始数据-利润表'!$A$6:$A$193,0)+1,MATCH(X36,'用友贴出原始数据-利润表'!$B$5:$AK$5,0)+1)</f>
        <v>0</v>
      </c>
      <c r="Y41" s="268">
        <f>INDEX('用友贴出原始数据-利润表'!$A$5:$AK$193,MATCH($A$41&amp;"调整额",'用友贴出原始数据-利润表'!$A$6:$A$193,0)+1,MATCH(Y36,'用友贴出原始数据-利润表'!$B$5:$AK$5,0)+1)</f>
        <v>0</v>
      </c>
      <c r="Z41" s="268">
        <f>INDEX('用友贴出原始数据-利润表'!$A$5:$AK$193,MATCH($A$41&amp;"调整额",'用友贴出原始数据-利润表'!$A$6:$A$193,0)+1,MATCH(Z36,'用友贴出原始数据-利润表'!$B$5:$AK$5,0)+1)</f>
        <v>0</v>
      </c>
      <c r="AA41" s="268">
        <f>INDEX('用友贴出原始数据-利润表'!$A$5:$AK$193,MATCH($A$41&amp;"调整额",'用友贴出原始数据-利润表'!$A$6:$A$193,0)+1,MATCH(AA36,'用友贴出原始数据-利润表'!$B$5:$AK$5,0)+1)</f>
        <v>0</v>
      </c>
      <c r="AB41" s="268">
        <f>INDEX('用友贴出原始数据-利润表'!$A$5:$AK$193,MATCH($A$41&amp;"调整额",'用友贴出原始数据-利润表'!$A$6:$A$193,0)+1,MATCH(AB36,'用友贴出原始数据-利润表'!$B$5:$AK$5,0)+1)</f>
        <v>0</v>
      </c>
    </row>
    <row r="42" spans="1:79" ht="14.25">
      <c r="A42" s="260" t="s">
        <v>63</v>
      </c>
      <c r="B42" s="270">
        <f t="shared" si="10"/>
        <v>0</v>
      </c>
      <c r="C42" s="270">
        <v>-22542547.57</v>
      </c>
      <c r="D42" s="271">
        <f>INDEX('用友贴出原始数据-利润表'!$A$5:$AK$193,MATCH($A42&amp;"调整额",'用友贴出原始数据-利润表'!$A$6:$A$193,0)+1,MATCH($D$36,'用友贴出原始数据-利润表'!$B$5:$AK$5,0)+1)+S42+AA42+F42</f>
        <v>9363909.9000000004</v>
      </c>
      <c r="E42" s="269">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22542547.57</v>
      </c>
      <c r="F42" s="271">
        <f>INDEX('用友贴出原始数据-利润表'!$A$5:$AK$193,MATCH($A$42&amp;"调整额",'用友贴出原始数据-利润表'!$A$6:$A$193,0)+1,MATCH(F36,'用友贴出原始数据-利润表'!$B$5:$AK$5,0)+1)</f>
        <v>0</v>
      </c>
      <c r="G42" s="265">
        <f t="shared" si="6"/>
        <v>-10439866.699999999</v>
      </c>
      <c r="H42" s="271">
        <f>INDEX('用友贴出原始数据-利润表'!$A$5:$AK$193,MATCH($A$42&amp;"调整额",'用友贴出原始数据-利润表'!$A$6:$A$193,0)+1,MATCH(H36,'用友贴出原始数据-利润表'!$B$5:$AK$5,0)+1)</f>
        <v>0</v>
      </c>
      <c r="I42" s="271">
        <f>INDEX('用友贴出原始数据-利润表'!$A$5:$AK$193,MATCH($A$42&amp;"调整额",'用友贴出原始数据-利润表'!$A$6:$A$193,0)+1,MATCH(I36,'用友贴出原始数据-利润表'!$B$5:$AK$5,0)+1)</f>
        <v>0</v>
      </c>
      <c r="J42" s="271">
        <f>INDEX('用友贴出原始数据-利润表'!$A$5:$AK$193,MATCH($A$42&amp;"调整额",'用友贴出原始数据-利润表'!$A$6:$A$193,0)+1,MATCH(J36,'用友贴出原始数据-利润表'!$B$5:$AK$5,0)+1)</f>
        <v>-10439866.699999999</v>
      </c>
      <c r="K42" s="265">
        <f t="shared" si="7"/>
        <v>0</v>
      </c>
      <c r="L42" s="271">
        <f>INDEX('用友贴出原始数据-利润表'!$A$5:$AK$193,MATCH($A$42&amp;"调整额",'用友贴出原始数据-利润表'!$A$6:$A$193,0)+1,MATCH(L36,'用友贴出原始数据-利润表'!$B$5:$AK$5,0)+1)</f>
        <v>0</v>
      </c>
      <c r="M42" s="271">
        <f>INDEX('用友贴出原始数据-利润表'!$A$5:$AK$193,MATCH($A$42&amp;"调整额",'用友贴出原始数据-利润表'!$A$6:$A$193,0)+1,MATCH(M36,'用友贴出原始数据-利润表'!$B$5:$AK$5,0)+1)</f>
        <v>0</v>
      </c>
      <c r="N42" s="271">
        <f>INDEX('用友贴出原始数据-利润表'!$A$5:$AK$193,MATCH($A$42&amp;"调整额",'用友贴出原始数据-利润表'!$A$6:$A$193,0)+1,MATCH(N36,'用友贴出原始数据-利润表'!$B$5:$AK$5,0)+1)</f>
        <v>0</v>
      </c>
      <c r="O42" s="271">
        <f>INDEX('用友贴出原始数据-利润表'!$A$5:$AK$193,MATCH($A$42&amp;"调整额",'用友贴出原始数据-利润表'!$A$6:$A$193,0)+1,MATCH(O36,'用友贴出原始数据-利润表'!$B$5:$AK$5,0)+1)</f>
        <v>0</v>
      </c>
      <c r="P42" s="298">
        <f t="shared" si="8"/>
        <v>0</v>
      </c>
      <c r="Q42" s="271">
        <f>INDEX('用友贴出原始数据-利润表'!$A$5:$AK$193,MATCH($A$42&amp;"调整额",'用友贴出原始数据-利润表'!$A$6:$A$193,0)+1,MATCH(Q36,'用友贴出原始数据-利润表'!$B$5:$AK$5,0)+1)</f>
        <v>0</v>
      </c>
      <c r="R42" s="271">
        <f>INDEX('用友贴出原始数据-利润表'!$A$5:$AK$193,MATCH($A$42&amp;"调整额",'用友贴出原始数据-利润表'!$A$6:$A$193,0)+1,MATCH(R36,'用友贴出原始数据-利润表'!$B$5:$AK$5,0)+1)</f>
        <v>0</v>
      </c>
      <c r="S42" s="271">
        <f>INDEX('用友贴出原始数据-利润表'!$A$5:$AK$193,MATCH($A$42&amp;"调整额",'用友贴出原始数据-利润表'!$A$6:$A$193,0)+1,MATCH(S36,'用友贴出原始数据-利润表'!$B$5:$AK$5,0)+1)</f>
        <v>0</v>
      </c>
      <c r="T42" s="258">
        <f t="shared" si="9"/>
        <v>1075956.8</v>
      </c>
      <c r="U42" s="271">
        <f>INDEX('用友贴出原始数据-利润表'!$A$5:$AK$193,MATCH($A$42&amp;"调整额",'用友贴出原始数据-利润表'!$A$6:$A$193,0)+1,MATCH(U36,'用友贴出原始数据-利润表'!$B$5:$AK$5,0)+1)</f>
        <v>1075956.8</v>
      </c>
      <c r="V42" s="271">
        <f>INDEX('用友贴出原始数据-利润表'!$A$5:$AK$193,MATCH($A$42&amp;"调整额",'用友贴出原始数据-利润表'!$A$6:$A$193,0)+1,MATCH(V36,'用友贴出原始数据-利润表'!$B$5:$AK$5,0)+1)</f>
        <v>0</v>
      </c>
      <c r="W42" s="271">
        <f>INDEX('用友贴出原始数据-利润表'!$A$5:$AK$193,MATCH($A$42&amp;"调整额",'用友贴出原始数据-利润表'!$A$6:$A$193,0)+1,MATCH(W36,'用友贴出原始数据-利润表'!$B$5:$AK$5,0)+1)</f>
        <v>0</v>
      </c>
      <c r="X42" s="271">
        <f>INDEX('用友贴出原始数据-利润表'!$A$5:$AK$193,MATCH($A$42&amp;"调整额",'用友贴出原始数据-利润表'!$A$6:$A$193,0)+1,MATCH(X36,'用友贴出原始数据-利润表'!$B$5:$AK$5,0)+1)</f>
        <v>0</v>
      </c>
      <c r="Y42" s="271">
        <f>INDEX('用友贴出原始数据-利润表'!$A$5:$AK$193,MATCH($A$42&amp;"调整额",'用友贴出原始数据-利润表'!$A$6:$A$193,0)+1,MATCH(Y36,'用友贴出原始数据-利润表'!$B$5:$AK$5,0)+1)</f>
        <v>0</v>
      </c>
      <c r="Z42" s="271">
        <f>INDEX('用友贴出原始数据-利润表'!$A$5:$AK$193,MATCH($A$42&amp;"调整额",'用友贴出原始数据-利润表'!$A$6:$A$193,0)+1,MATCH(Z36,'用友贴出原始数据-利润表'!$B$5:$AK$5,0)+1)</f>
        <v>0</v>
      </c>
      <c r="AA42" s="271">
        <f>INDEX('用友贴出原始数据-利润表'!$A$5:$AK$193,MATCH($A$42&amp;"调整额",'用友贴出原始数据-利润表'!$A$6:$A$193,0)+1,MATCH(AA36,'用友贴出原始数据-利润表'!$B$5:$AK$5,0)+1)</f>
        <v>0</v>
      </c>
      <c r="AB42" s="271">
        <f>INDEX('用友贴出原始数据-利润表'!$A$5:$AK$193,MATCH($A$42&amp;"调整额",'用友贴出原始数据-利润表'!$A$6:$A$193,0)+1,MATCH(AB36,'用友贴出原始数据-利润表'!$B$5:$AK$5,0)+1)</f>
        <v>0</v>
      </c>
    </row>
    <row r="43" spans="1:79" ht="14.25">
      <c r="A43" s="260" t="s">
        <v>64</v>
      </c>
      <c r="B43" s="270">
        <f t="shared" si="10"/>
        <v>-4.6566128730773926E-10</v>
      </c>
      <c r="C43" s="270">
        <v>-540420.80000000005</v>
      </c>
      <c r="D43" s="271">
        <f>INDEX('用友贴出原始数据-利润表'!$A$5:$AK$193,MATCH($A43&amp;"调整额",'用友贴出原始数据-利润表'!$A$6:$A$193,0)+1,MATCH($D$36,'用友贴出原始数据-利润表'!$B$5:$AK$5,0)+1)+S43+AA43+F43</f>
        <v>8986464.5099999998</v>
      </c>
      <c r="E43" s="269">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539086.31999999995</v>
      </c>
      <c r="F43" s="271">
        <f>INDEX('用友贴出原始数据-利润表'!$A$5:$AK$193,MATCH($A$43&amp;"调整额",'用友贴出原始数据-利润表'!$A$6:$A$193,0)+1,MATCH(F36,'用友贴出原始数据-利润表'!$B$5:$AK$5,0)+1)</f>
        <v>0</v>
      </c>
      <c r="G43" s="265">
        <f t="shared" si="6"/>
        <v>3235169.6499999994</v>
      </c>
      <c r="H43" s="271">
        <f>INDEX('用友贴出原始数据-利润表'!$A$5:$AK$193,MATCH($A$43&amp;"调整额",'用友贴出原始数据-利润表'!$A$6:$A$193,0)+1,MATCH(H36,'用友贴出原始数据-利润表'!$B$5:$AK$5,0)+1)</f>
        <v>-1299939.6200000001</v>
      </c>
      <c r="I43" s="271">
        <f>INDEX('用友贴出原始数据-利润表'!$A$5:$AK$193,MATCH($A$43&amp;"调整额",'用友贴出原始数据-利润表'!$A$6:$A$193,0)+1,MATCH(I36,'用友贴出原始数据-利润表'!$B$5:$AK$5,0)+1)</f>
        <v>0</v>
      </c>
      <c r="J43" s="271">
        <f>INDEX('用友贴出原始数据-利润表'!$A$5:$AK$193,MATCH($A$43&amp;"调整额",'用友贴出原始数据-利润表'!$A$6:$A$193,0)+1,MATCH(J36,'用友贴出原始数据-利润表'!$B$5:$AK$5,0)+1)</f>
        <v>4535109.2699999996</v>
      </c>
      <c r="K43" s="265">
        <f t="shared" si="7"/>
        <v>-10035696.74</v>
      </c>
      <c r="L43" s="271">
        <f>INDEX('用友贴出原始数据-利润表'!$A$5:$AK$193,MATCH($A$43&amp;"调整额",'用友贴出原始数据-利润表'!$A$6:$A$193,0)+1,MATCH(L36,'用友贴出原始数据-利润表'!$B$5:$AK$5,0)+1)</f>
        <v>-20786981.050000001</v>
      </c>
      <c r="M43" s="271">
        <f>INDEX('用友贴出原始数据-利润表'!$A$5:$AK$193,MATCH($A$43&amp;"调整额",'用友贴出原始数据-利润表'!$A$6:$A$193,0)+1,MATCH(M36,'用友贴出原始数据-利润表'!$B$5:$AK$5,0)+1)</f>
        <v>10751284.310000001</v>
      </c>
      <c r="N43" s="271">
        <f>INDEX('用友贴出原始数据-利润表'!$A$5:$AK$193,MATCH($A$43&amp;"调整额",'用友贴出原始数据-利润表'!$A$6:$A$193,0)+1,MATCH(N36,'用友贴出原始数据-利润表'!$B$5:$AK$5,0)+1)</f>
        <v>-1859638.39</v>
      </c>
      <c r="O43" s="271">
        <f>INDEX('用友贴出原始数据-利润表'!$A$5:$AK$193,MATCH($A$43&amp;"调整额",'用友贴出原始数据-利润表'!$A$6:$A$193,0)+1,MATCH(O36,'用友贴出原始数据-利润表'!$B$5:$AK$5,0)+1)</f>
        <v>1859638.39</v>
      </c>
      <c r="P43" s="298">
        <f t="shared" si="8"/>
        <v>-2184602.94</v>
      </c>
      <c r="Q43" s="271">
        <f>INDEX('用友贴出原始数据-利润表'!$A$5:$AK$193,MATCH($A$43&amp;"调整额",'用友贴出原始数据-利润表'!$A$6:$A$193,0)+1,MATCH(Q36,'用友贴出原始数据-利润表'!$B$5:$AK$5,0)+1)</f>
        <v>0</v>
      </c>
      <c r="R43" s="271">
        <f>INDEX('用友贴出原始数据-利润表'!$A$5:$AK$193,MATCH($A$43&amp;"调整额",'用友贴出原始数据-利润表'!$A$6:$A$193,0)+1,MATCH(R36,'用友贴出原始数据-利润表'!$B$5:$AK$5,0)+1)</f>
        <v>-2184602.94</v>
      </c>
      <c r="S43" s="271">
        <f>INDEX('用友贴出原始数据-利润表'!$A$5:$AK$193,MATCH($A$43&amp;"调整额",'用友贴出原始数据-利润表'!$A$6:$A$193,0)+1,MATCH(S36,'用友贴出原始数据-利润表'!$B$5:$AK$5,0)+1)</f>
        <v>0</v>
      </c>
      <c r="T43" s="258">
        <f t="shared" si="9"/>
        <v>0</v>
      </c>
      <c r="U43" s="271">
        <f>INDEX('用友贴出原始数据-利润表'!$A$5:$AK$193,MATCH($A$43&amp;"调整额",'用友贴出原始数据-利润表'!$A$6:$A$193,0)+1,MATCH(U36,'用友贴出原始数据-利润表'!$B$5:$AK$5,0)+1)</f>
        <v>0</v>
      </c>
      <c r="V43" s="271">
        <f>INDEX('用友贴出原始数据-利润表'!$A$5:$AK$193,MATCH($A$43&amp;"调整额",'用友贴出原始数据-利润表'!$A$6:$A$193,0)+1,MATCH(V36,'用友贴出原始数据-利润表'!$B$5:$AK$5,0)+1)</f>
        <v>0</v>
      </c>
      <c r="W43" s="271">
        <f>INDEX('用友贴出原始数据-利润表'!$A$5:$AK$193,MATCH($A$43&amp;"调整额",'用友贴出原始数据-利润表'!$A$6:$A$193,0)+1,MATCH(W36,'用友贴出原始数据-利润表'!$B$5:$AK$5,0)+1)</f>
        <v>0</v>
      </c>
      <c r="X43" s="271">
        <f>INDEX('用友贴出原始数据-利润表'!$A$5:$AK$193,MATCH($A$43&amp;"调整额",'用友贴出原始数据-利润表'!$A$6:$A$193,0)+1,MATCH(X36,'用友贴出原始数据-利润表'!$B$5:$AK$5,0)+1)</f>
        <v>0</v>
      </c>
      <c r="Y43" s="271">
        <f>INDEX('用友贴出原始数据-利润表'!$A$5:$AK$193,MATCH($A$43&amp;"调整额",'用友贴出原始数据-利润表'!$A$6:$A$193,0)+1,MATCH(Y36,'用友贴出原始数据-利润表'!$B$5:$AK$5,0)+1)</f>
        <v>0</v>
      </c>
      <c r="Z43" s="271">
        <f>INDEX('用友贴出原始数据-利润表'!$A$5:$AK$193,MATCH($A$43&amp;"调整额",'用友贴出原始数据-利润表'!$A$6:$A$193,0)+1,MATCH(Z36,'用友贴出原始数据-利润表'!$B$5:$AK$5,0)+1)</f>
        <v>0</v>
      </c>
      <c r="AA43" s="271">
        <f>INDEX('用友贴出原始数据-利润表'!$A$5:$AK$193,MATCH($A$43&amp;"调整额",'用友贴出原始数据-利润表'!$A$6:$A$193,0)+1,MATCH(AA36,'用友贴出原始数据-利润表'!$B$5:$AK$5,0)+1)</f>
        <v>0</v>
      </c>
      <c r="AB43" s="271">
        <f>INDEX('用友贴出原始数据-利润表'!$A$5:$AK$193,MATCH($A$43&amp;"调整额",'用友贴出原始数据-利润表'!$A$6:$A$193,0)+1,MATCH(AB36,'用友贴出原始数据-利润表'!$B$5:$AK$5,0)+1)</f>
        <v>0</v>
      </c>
    </row>
    <row r="44" spans="1:79" ht="14.25">
      <c r="A44" s="272" t="s">
        <v>65</v>
      </c>
      <c r="B44" s="270">
        <f>C44+D44+E44+G44+K44+P44+T44</f>
        <v>0</v>
      </c>
      <c r="C44" s="270"/>
      <c r="D44" s="271">
        <f>INDEX('用友贴出原始数据-利润表'!$A$5:$AK$193,MATCH($A44&amp;"调整额",'用友贴出原始数据-利润表'!$A$6:$A$193,0)+1,MATCH($D$36,'用友贴出原始数据-利润表'!$B$5:$AK$5,0)+1)+S44+AA44+F44</f>
        <v>0</v>
      </c>
      <c r="E44" s="269">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271">
        <f>INDEX('用友贴出原始数据-利润表'!$A$5:$AK$193,MATCH($A$44&amp;"调整额",'用友贴出原始数据-利润表'!$A$6:$A$193,0)+1,MATCH(F36,'用友贴出原始数据-利润表'!$B$5:$AK$5,0)+1)</f>
        <v>0</v>
      </c>
      <c r="G44" s="265">
        <f t="shared" si="6"/>
        <v>0</v>
      </c>
      <c r="H44" s="271">
        <f>INDEX('用友贴出原始数据-利润表'!$A$5:$AK$193,MATCH($A$44&amp;"调整额",'用友贴出原始数据-利润表'!$A$6:$A$193,0)+1,MATCH(H36,'用友贴出原始数据-利润表'!$B$5:$AK$5,0)+1)</f>
        <v>0</v>
      </c>
      <c r="I44" s="271">
        <f>INDEX('用友贴出原始数据-利润表'!$A$5:$AK$193,MATCH($A$44&amp;"调整额",'用友贴出原始数据-利润表'!$A$6:$A$193,0)+1,MATCH(I36,'用友贴出原始数据-利润表'!$B$5:$AK$5,0)+1)</f>
        <v>0</v>
      </c>
      <c r="J44" s="271">
        <f>INDEX('用友贴出原始数据-利润表'!$A$5:$AK$193,MATCH($A$44&amp;"调整额",'用友贴出原始数据-利润表'!$A$6:$A$193,0)+1,MATCH(J36,'用友贴出原始数据-利润表'!$B$5:$AK$5,0)+1)</f>
        <v>0</v>
      </c>
      <c r="K44" s="265">
        <f t="shared" si="7"/>
        <v>0</v>
      </c>
      <c r="L44" s="271">
        <f>INDEX('用友贴出原始数据-利润表'!$A$5:$AK$193,MATCH($A$44&amp;"调整额",'用友贴出原始数据-利润表'!$A$6:$A$193,0)+1,MATCH(L36,'用友贴出原始数据-利润表'!$B$5:$AK$5,0)+1)</f>
        <v>0</v>
      </c>
      <c r="M44" s="271">
        <f>INDEX('用友贴出原始数据-利润表'!$A$5:$AK$193,MATCH($A$44&amp;"调整额",'用友贴出原始数据-利润表'!$A$6:$A$193,0)+1,MATCH(M36,'用友贴出原始数据-利润表'!$B$5:$AK$5,0)+1)</f>
        <v>0</v>
      </c>
      <c r="N44" s="271">
        <f>INDEX('用友贴出原始数据-利润表'!$A$5:$AK$193,MATCH($A$44&amp;"调整额",'用友贴出原始数据-利润表'!$A$6:$A$193,0)+1,MATCH(N36,'用友贴出原始数据-利润表'!$B$5:$AK$5,0)+1)</f>
        <v>0</v>
      </c>
      <c r="O44" s="271">
        <f>INDEX('用友贴出原始数据-利润表'!$A$5:$AK$193,MATCH($A$44&amp;"调整额",'用友贴出原始数据-利润表'!$A$6:$A$193,0)+1,MATCH(O36,'用友贴出原始数据-利润表'!$B$5:$AK$5,0)+1)</f>
        <v>0</v>
      </c>
      <c r="P44" s="298">
        <f t="shared" si="8"/>
        <v>0</v>
      </c>
      <c r="Q44" s="271">
        <f>INDEX('用友贴出原始数据-利润表'!$A$5:$AK$193,MATCH($A$44&amp;"调整额",'用友贴出原始数据-利润表'!$A$6:$A$193,0)+1,MATCH(Q36,'用友贴出原始数据-利润表'!$B$5:$AK$5,0)+1)</f>
        <v>0</v>
      </c>
      <c r="R44" s="271">
        <f>INDEX('用友贴出原始数据-利润表'!$A$5:$AK$193,MATCH($A$44&amp;"调整额",'用友贴出原始数据-利润表'!$A$6:$A$193,0)+1,MATCH(R36,'用友贴出原始数据-利润表'!$B$5:$AK$5,0)+1)</f>
        <v>0</v>
      </c>
      <c r="S44" s="271">
        <f>INDEX('用友贴出原始数据-利润表'!$A$5:$AK$193,MATCH($A$44&amp;"调整额",'用友贴出原始数据-利润表'!$A$6:$A$193,0)+1,MATCH(S36,'用友贴出原始数据-利润表'!$B$5:$AK$5,0)+1)</f>
        <v>0</v>
      </c>
      <c r="T44" s="258">
        <f t="shared" si="9"/>
        <v>0</v>
      </c>
      <c r="U44" s="271">
        <f>INDEX('用友贴出原始数据-利润表'!$A$5:$AK$193,MATCH($A$44&amp;"调整额",'用友贴出原始数据-利润表'!$A$6:$A$193,0)+1,MATCH(U36,'用友贴出原始数据-利润表'!$B$5:$AK$5,0)+1)</f>
        <v>0</v>
      </c>
      <c r="V44" s="271">
        <f>INDEX('用友贴出原始数据-利润表'!$A$5:$AK$193,MATCH($A$44&amp;"调整额",'用友贴出原始数据-利润表'!$A$6:$A$193,0)+1,MATCH(V36,'用友贴出原始数据-利润表'!$B$5:$AK$5,0)+1)</f>
        <v>0</v>
      </c>
      <c r="W44" s="271">
        <f>INDEX('用友贴出原始数据-利润表'!$A$5:$AK$193,MATCH($A$44&amp;"调整额",'用友贴出原始数据-利润表'!$A$6:$A$193,0)+1,MATCH(W36,'用友贴出原始数据-利润表'!$B$5:$AK$5,0)+1)</f>
        <v>0</v>
      </c>
      <c r="X44" s="271">
        <f>INDEX('用友贴出原始数据-利润表'!$A$5:$AK$193,MATCH($A$44&amp;"调整额",'用友贴出原始数据-利润表'!$A$6:$A$193,0)+1,MATCH(X36,'用友贴出原始数据-利润表'!$B$5:$AK$5,0)+1)</f>
        <v>0</v>
      </c>
      <c r="Y44" s="271">
        <f>INDEX('用友贴出原始数据-利润表'!$A$5:$AK$193,MATCH($A$44&amp;"调整额",'用友贴出原始数据-利润表'!$A$6:$A$193,0)+1,MATCH(Y36,'用友贴出原始数据-利润表'!$B$5:$AK$5,0)+1)</f>
        <v>0</v>
      </c>
      <c r="Z44" s="271">
        <f>INDEX('用友贴出原始数据-利润表'!$A$5:$AK$193,MATCH($A$44&amp;"调整额",'用友贴出原始数据-利润表'!$A$6:$A$193,0)+1,MATCH(Z36,'用友贴出原始数据-利润表'!$B$5:$AK$5,0)+1)</f>
        <v>0</v>
      </c>
      <c r="AA44" s="271">
        <f>INDEX('用友贴出原始数据-利润表'!$A$5:$AK$193,MATCH($A$44&amp;"调整额",'用友贴出原始数据-利润表'!$A$6:$A$193,0)+1,MATCH(AA36,'用友贴出原始数据-利润表'!$B$5:$AK$5,0)+1)</f>
        <v>0</v>
      </c>
      <c r="AB44" s="271">
        <f>INDEX('用友贴出原始数据-利润表'!$A$5:$AK$193,MATCH($A$44&amp;"调整额",'用友贴出原始数据-利润表'!$A$6:$A$193,0)+1,MATCH(AB36,'用友贴出原始数据-利润表'!$B$5:$AK$5,0)+1)</f>
        <v>0</v>
      </c>
    </row>
    <row r="45" spans="1:79" ht="14.25">
      <c r="A45" s="260" t="s">
        <v>66</v>
      </c>
      <c r="B45" s="270">
        <f>C45+D45+E45+G45+K45+P45+T45</f>
        <v>223000534.09333301</v>
      </c>
      <c r="C45" s="270">
        <v>-49944296.810000002</v>
      </c>
      <c r="D45" s="271">
        <f>INDEX('用友贴出原始数据-利润表'!$A$5:$AK$193,MATCH($A45&amp;"调整额",'用友贴出原始数据-利润表'!$A$6:$A$193,0)+1,MATCH($D$36,'用友贴出原始数据-利润表'!$B$5:$AK$5,0)+1)+S45+AA45+F45</f>
        <v>2159364.1166666704</v>
      </c>
      <c r="E45" s="269">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-1593323.28</v>
      </c>
      <c r="F45" s="271">
        <f>INDEX('用友贴出原始数据-利润表'!$A$5:$AK$193,MATCH($A$45&amp;"调整额",'用友贴出原始数据-利润表'!$A$6:$A$193,0)+1,MATCH(F36,'用友贴出原始数据-利润表'!$B$5:$AK$5,0)+1)</f>
        <v>-44819.85333333</v>
      </c>
      <c r="G45" s="265">
        <f t="shared" si="6"/>
        <v>193367776.65666631</v>
      </c>
      <c r="H45" s="271">
        <f>INDEX('用友贴出原始数据-利润表'!$A$5:$AK$193,MATCH($A$45&amp;"调整额",'用友贴出原始数据-利润表'!$A$6:$A$193,0)+1,MATCH(H36,'用友贴出原始数据-利润表'!$B$5:$AK$5,0)+1)</f>
        <v>195491168.193333</v>
      </c>
      <c r="I45" s="271">
        <f>INDEX('用友贴出原始数据-利润表'!$A$5:$AK$193,MATCH($A$45&amp;"调整额",'用友贴出原始数据-利润表'!$A$6:$A$193,0)+1,MATCH(I36,'用友贴出原始数据-利润表'!$B$5:$AK$5,0)+1)</f>
        <v>4036608.4533333299</v>
      </c>
      <c r="J45" s="271">
        <f>INDEX('用友贴出原始数据-利润表'!$A$5:$AK$193,MATCH($A$45&amp;"调整额",'用友贴出原始数据-利润表'!$A$6:$A$193,0)+1,MATCH(J36,'用友贴出原始数据-利润表'!$B$5:$AK$5,0)+1)</f>
        <v>-6159999.9900000002</v>
      </c>
      <c r="K45" s="265">
        <f t="shared" si="7"/>
        <v>28493870.550000001</v>
      </c>
      <c r="L45" s="271">
        <f>INDEX('用友贴出原始数据-利润表'!$A$5:$AK$193,MATCH($A$45&amp;"调整额",'用友贴出原始数据-利润表'!$A$6:$A$193,0)+1,MATCH(L36,'用友贴出原始数据-利润表'!$B$5:$AK$5,0)+1)</f>
        <v>39835754.5</v>
      </c>
      <c r="M45" s="271">
        <f>INDEX('用友贴出原始数据-利润表'!$A$5:$AK$193,MATCH($A$45&amp;"调整额",'用友贴出原始数据-利润表'!$A$6:$A$193,0)+1,MATCH(M36,'用友贴出原始数据-利润表'!$B$5:$AK$5,0)+1)</f>
        <v>0</v>
      </c>
      <c r="N45" s="271">
        <f>INDEX('用友贴出原始数据-利润表'!$A$5:$AK$193,MATCH($A$45&amp;"调整额",'用友贴出原始数据-利润表'!$A$6:$A$193,0)+1,MATCH(N36,'用友贴出原始数据-利润表'!$B$5:$AK$5,0)+1)</f>
        <v>1132575.46</v>
      </c>
      <c r="O45" s="271">
        <f>INDEX('用友贴出原始数据-利润表'!$A$5:$AK$193,MATCH($A$45&amp;"调整额",'用友贴出原始数据-利润表'!$A$6:$A$193,0)+1,MATCH(O36,'用友贴出原始数据-利润表'!$B$5:$AK$5,0)+1)</f>
        <v>-12474459.41</v>
      </c>
      <c r="P45" s="298">
        <f t="shared" si="8"/>
        <v>50517142.859999999</v>
      </c>
      <c r="Q45" s="271">
        <f>INDEX('用友贴出原始数据-利润表'!$A$5:$AK$193,MATCH($A$45&amp;"调整额",'用友贴出原始数据-利润表'!$A$6:$A$193,0)+1,MATCH(Q36,'用友贴出原始数据-利润表'!$B$5:$AK$5,0)+1)</f>
        <v>50517142.859999999</v>
      </c>
      <c r="R45" s="271">
        <f>INDEX('用友贴出原始数据-利润表'!$A$5:$AK$193,MATCH($A$45&amp;"调整额",'用友贴出原始数据-利润表'!$A$6:$A$193,0)+1,MATCH(R36,'用友贴出原始数据-利润表'!$B$5:$AK$5,0)+1)</f>
        <v>0</v>
      </c>
      <c r="S45" s="271">
        <f>INDEX('用友贴出原始数据-利润表'!$A$5:$AK$193,MATCH($A$45&amp;"调整额",'用友贴出原始数据-利润表'!$A$6:$A$193,0)+1,MATCH(S36,'用友贴出原始数据-利润表'!$B$5:$AK$5,0)+1)</f>
        <v>0</v>
      </c>
      <c r="T45" s="258">
        <f t="shared" si="9"/>
        <v>0</v>
      </c>
      <c r="U45" s="271">
        <f>INDEX('用友贴出原始数据-利润表'!$A$5:$AK$193,MATCH($A$45&amp;"调整额",'用友贴出原始数据-利润表'!$A$6:$A$193,0)+1,MATCH(U36,'用友贴出原始数据-利润表'!$B$5:$AK$5,0)+1)</f>
        <v>0</v>
      </c>
      <c r="V45" s="271">
        <f>INDEX('用友贴出原始数据-利润表'!$A$5:$AK$193,MATCH($A$45&amp;"调整额",'用友贴出原始数据-利润表'!$A$6:$A$193,0)+1,MATCH(V36,'用友贴出原始数据-利润表'!$B$5:$AK$5,0)+1)</f>
        <v>0</v>
      </c>
      <c r="W45" s="271">
        <f>INDEX('用友贴出原始数据-利润表'!$A$5:$AK$193,MATCH($A$45&amp;"调整额",'用友贴出原始数据-利润表'!$A$6:$A$193,0)+1,MATCH(W36,'用友贴出原始数据-利润表'!$B$5:$AK$5,0)+1)</f>
        <v>0</v>
      </c>
      <c r="X45" s="271">
        <f>INDEX('用友贴出原始数据-利润表'!$A$5:$AK$193,MATCH($A$45&amp;"调整额",'用友贴出原始数据-利润表'!$A$6:$A$193,0)+1,MATCH(X36,'用友贴出原始数据-利润表'!$B$5:$AK$5,0)+1)</f>
        <v>0</v>
      </c>
      <c r="Y45" s="271">
        <f>INDEX('用友贴出原始数据-利润表'!$A$5:$AK$193,MATCH($A$45&amp;"调整额",'用友贴出原始数据-利润表'!$A$6:$A$193,0)+1,MATCH(Y36,'用友贴出原始数据-利润表'!$B$5:$AK$5,0)+1)</f>
        <v>0</v>
      </c>
      <c r="Z45" s="271">
        <f>INDEX('用友贴出原始数据-利润表'!$A$5:$AK$193,MATCH($A$45&amp;"调整额",'用友贴出原始数据-利润表'!$A$6:$A$193,0)+1,MATCH(Z36,'用友贴出原始数据-利润表'!$B$5:$AK$5,0)+1)</f>
        <v>0</v>
      </c>
      <c r="AA45" s="271">
        <f>INDEX('用友贴出原始数据-利润表'!$A$5:$AK$193,MATCH($A$45&amp;"调整额",'用友贴出原始数据-利润表'!$A$6:$A$193,0)+1,MATCH(AA36,'用友贴出原始数据-利润表'!$B$5:$AK$5,0)+1)</f>
        <v>0</v>
      </c>
      <c r="AB45" s="271">
        <f>INDEX('用友贴出原始数据-利润表'!$A$5:$AK$193,MATCH($A$45&amp;"调整额",'用友贴出原始数据-利润表'!$A$6:$A$193,0)+1,MATCH(AB36,'用友贴出原始数据-利润表'!$B$5:$AK$5,0)+1)</f>
        <v>0</v>
      </c>
    </row>
    <row r="46" spans="1:79" ht="14.25">
      <c r="A46" s="260" t="s">
        <v>67</v>
      </c>
      <c r="B46" s="270">
        <f t="shared" si="10"/>
        <v>0</v>
      </c>
      <c r="C46" s="270">
        <v>0</v>
      </c>
      <c r="D46" s="271">
        <f>INDEX('用友贴出原始数据-利润表'!$A$5:$AK$193,MATCH($A46&amp;"调整额",'用友贴出原始数据-利润表'!$A$6:$A$193,0)+1,MATCH($D$36,'用友贴出原始数据-利润表'!$B$5:$AK$5,0)+1)+S46+AA46+F46</f>
        <v>0</v>
      </c>
      <c r="E46" s="269">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271">
        <f>INDEX('用友贴出原始数据-利润表'!$A$5:$AK$193,MATCH($A$46&amp;"调整额",'用友贴出原始数据-利润表'!$A$6:$A$193,0)+1,MATCH(F36,'用友贴出原始数据-利润表'!$B$5:$AK$5,0)+1)</f>
        <v>0</v>
      </c>
      <c r="G46" s="265">
        <f t="shared" si="6"/>
        <v>0</v>
      </c>
      <c r="H46" s="271">
        <f>INDEX('用友贴出原始数据-利润表'!$A$5:$AK$193,MATCH($A$46&amp;"调整额",'用友贴出原始数据-利润表'!$A$6:$A$193,0)+1,MATCH(H36,'用友贴出原始数据-利润表'!$B$5:$AK$5,0)+1)</f>
        <v>0</v>
      </c>
      <c r="I46" s="271">
        <f>INDEX('用友贴出原始数据-利润表'!$A$5:$AK$193,MATCH($A$46&amp;"调整额",'用友贴出原始数据-利润表'!$A$6:$A$193,0)+1,MATCH(I36,'用友贴出原始数据-利润表'!$B$5:$AK$5,0)+1)</f>
        <v>0</v>
      </c>
      <c r="J46" s="271">
        <f>INDEX('用友贴出原始数据-利润表'!$A$5:$AK$193,MATCH($A$46&amp;"调整额",'用友贴出原始数据-利润表'!$A$6:$A$193,0)+1,MATCH(J36,'用友贴出原始数据-利润表'!$B$5:$AK$5,0)+1)</f>
        <v>0</v>
      </c>
      <c r="K46" s="265">
        <f t="shared" si="7"/>
        <v>0</v>
      </c>
      <c r="L46" s="271">
        <f>INDEX('用友贴出原始数据-利润表'!$A$5:$AK$193,MATCH($A$46&amp;"调整额",'用友贴出原始数据-利润表'!$A$6:$A$193,0)+1,MATCH(L36,'用友贴出原始数据-利润表'!$B$5:$AK$5,0)+1)</f>
        <v>0</v>
      </c>
      <c r="M46" s="271">
        <f>INDEX('用友贴出原始数据-利润表'!$A$5:$AK$193,MATCH($A$46&amp;"调整额",'用友贴出原始数据-利润表'!$A$6:$A$193,0)+1,MATCH(M36,'用友贴出原始数据-利润表'!$B$5:$AK$5,0)+1)</f>
        <v>0</v>
      </c>
      <c r="N46" s="271">
        <f>INDEX('用友贴出原始数据-利润表'!$A$5:$AK$193,MATCH($A$46&amp;"调整额",'用友贴出原始数据-利润表'!$A$6:$A$193,0)+1,MATCH(N36,'用友贴出原始数据-利润表'!$B$5:$AK$5,0)+1)</f>
        <v>0</v>
      </c>
      <c r="O46" s="271">
        <f>INDEX('用友贴出原始数据-利润表'!$A$5:$AK$193,MATCH($A$46&amp;"调整额",'用友贴出原始数据-利润表'!$A$6:$A$193,0)+1,MATCH(O36,'用友贴出原始数据-利润表'!$B$5:$AK$5,0)+1)</f>
        <v>0</v>
      </c>
      <c r="P46" s="298">
        <f t="shared" si="8"/>
        <v>0</v>
      </c>
      <c r="Q46" s="271">
        <f>INDEX('用友贴出原始数据-利润表'!$A$5:$AK$193,MATCH($A$46&amp;"调整额",'用友贴出原始数据-利润表'!$A$6:$A$193,0)+1,MATCH(Q36,'用友贴出原始数据-利润表'!$B$5:$AK$5,0)+1)</f>
        <v>0</v>
      </c>
      <c r="R46" s="271">
        <f>INDEX('用友贴出原始数据-利润表'!$A$5:$AK$193,MATCH($A$46&amp;"调整额",'用友贴出原始数据-利润表'!$A$6:$A$193,0)+1,MATCH(R36,'用友贴出原始数据-利润表'!$B$5:$AK$5,0)+1)</f>
        <v>0</v>
      </c>
      <c r="S46" s="271">
        <f>INDEX('用友贴出原始数据-利润表'!$A$5:$AK$193,MATCH($A$46&amp;"调整额",'用友贴出原始数据-利润表'!$A$6:$A$193,0)+1,MATCH(S36,'用友贴出原始数据-利润表'!$B$5:$AK$5,0)+1)</f>
        <v>0</v>
      </c>
      <c r="T46" s="258">
        <f t="shared" si="9"/>
        <v>0</v>
      </c>
      <c r="U46" s="271">
        <f>INDEX('用友贴出原始数据-利润表'!$A$5:$AK$193,MATCH($A$46&amp;"调整额",'用友贴出原始数据-利润表'!$A$6:$A$193,0)+1,MATCH(U36,'用友贴出原始数据-利润表'!$B$5:$AK$5,0)+1)</f>
        <v>0</v>
      </c>
      <c r="V46" s="271">
        <f>INDEX('用友贴出原始数据-利润表'!$A$5:$AK$193,MATCH($A$46&amp;"调整额",'用友贴出原始数据-利润表'!$A$6:$A$193,0)+1,MATCH(V36,'用友贴出原始数据-利润表'!$B$5:$AK$5,0)+1)</f>
        <v>0</v>
      </c>
      <c r="W46" s="271">
        <f>INDEX('用友贴出原始数据-利润表'!$A$5:$AK$193,MATCH($A$46&amp;"调整额",'用友贴出原始数据-利润表'!$A$6:$A$193,0)+1,MATCH(W36,'用友贴出原始数据-利润表'!$B$5:$AK$5,0)+1)</f>
        <v>0</v>
      </c>
      <c r="X46" s="271">
        <f>INDEX('用友贴出原始数据-利润表'!$A$5:$AK$193,MATCH($A$46&amp;"调整额",'用友贴出原始数据-利润表'!$A$6:$A$193,0)+1,MATCH(X36,'用友贴出原始数据-利润表'!$B$5:$AK$5,0)+1)</f>
        <v>0</v>
      </c>
      <c r="Y46" s="271">
        <f>INDEX('用友贴出原始数据-利润表'!$A$5:$AK$193,MATCH($A$46&amp;"调整额",'用友贴出原始数据-利润表'!$A$6:$A$193,0)+1,MATCH(Y36,'用友贴出原始数据-利润表'!$B$5:$AK$5,0)+1)</f>
        <v>0</v>
      </c>
      <c r="Z46" s="271">
        <f>INDEX('用友贴出原始数据-利润表'!$A$5:$AK$193,MATCH($A$46&amp;"调整额",'用友贴出原始数据-利润表'!$A$6:$A$193,0)+1,MATCH(Z36,'用友贴出原始数据-利润表'!$B$5:$AK$5,0)+1)</f>
        <v>0</v>
      </c>
      <c r="AA46" s="271">
        <f>INDEX('用友贴出原始数据-利润表'!$A$5:$AK$193,MATCH($A$46&amp;"调整额",'用友贴出原始数据-利润表'!$A$6:$A$193,0)+1,MATCH(AA36,'用友贴出原始数据-利润表'!$B$5:$AK$5,0)+1)</f>
        <v>0</v>
      </c>
      <c r="AB46" s="271">
        <f>INDEX('用友贴出原始数据-利润表'!$A$5:$AK$193,MATCH($A$46&amp;"调整额",'用友贴出原始数据-利润表'!$A$6:$A$193,0)+1,MATCH(AB36,'用友贴出原始数据-利润表'!$B$5:$AK$5,0)+1)</f>
        <v>0</v>
      </c>
    </row>
    <row r="47" spans="1:79" ht="14.25">
      <c r="A47" s="260" t="s">
        <v>68</v>
      </c>
      <c r="B47" s="270">
        <f>C47+D47+E47+G47+K47+P47+T47</f>
        <v>473008.36000000034</v>
      </c>
      <c r="C47" s="270">
        <f>-5056267.54-45691.43</f>
        <v>-5101958.97</v>
      </c>
      <c r="D47" s="271">
        <f>INDEX('用友贴出原始数据-利润表'!$A$5:$AK$193,MATCH($A47&amp;"调整额",'用友贴出原始数据-利润表'!$A$6:$A$193,0)+1,MATCH($D$36,'用友贴出原始数据-利润表'!$B$5:$AK$5,0)+1)+S47+AA47+F47</f>
        <v>0</v>
      </c>
      <c r="E47" s="269">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5574967.3300000001</v>
      </c>
      <c r="F47" s="271">
        <f>INDEX('用友贴出原始数据-利润表'!$A$5:$AK$193,MATCH($A$47&amp;"调整额",'用友贴出原始数据-利润表'!$A$6:$A$193,0)+1,MATCH(F36,'用友贴出原始数据-利润表'!$B$5:$AK$5,0)+1)</f>
        <v>0</v>
      </c>
      <c r="G47" s="265">
        <f t="shared" si="6"/>
        <v>0</v>
      </c>
      <c r="H47" s="271">
        <f>INDEX('用友贴出原始数据-利润表'!$A$5:$AK$193,MATCH($A$47&amp;"调整额",'用友贴出原始数据-利润表'!$A$6:$A$193,0)+1,MATCH(H36,'用友贴出原始数据-利润表'!$B$5:$AK$5,0)+1)</f>
        <v>0</v>
      </c>
      <c r="I47" s="271">
        <f>INDEX('用友贴出原始数据-利润表'!$A$5:$AK$193,MATCH($A$47&amp;"调整额",'用友贴出原始数据-利润表'!$A$6:$A$193,0)+1,MATCH(I36,'用友贴出原始数据-利润表'!$B$5:$AK$5,0)+1)</f>
        <v>0</v>
      </c>
      <c r="J47" s="271">
        <f>INDEX('用友贴出原始数据-利润表'!$A$5:$AK$193,MATCH($A$47&amp;"调整额",'用友贴出原始数据-利润表'!$A$6:$A$193,0)+1,MATCH(J36,'用友贴出原始数据-利润表'!$B$5:$AK$5,0)+1)</f>
        <v>0</v>
      </c>
      <c r="K47" s="265">
        <f t="shared" si="7"/>
        <v>0</v>
      </c>
      <c r="L47" s="271">
        <f>INDEX('用友贴出原始数据-利润表'!$A$5:$AK$193,MATCH($A$47&amp;"调整额",'用友贴出原始数据-利润表'!$A$6:$A$193,0)+1,MATCH(L36,'用友贴出原始数据-利润表'!$B$5:$AK$5,0)+1)</f>
        <v>0</v>
      </c>
      <c r="M47" s="271">
        <f>INDEX('用友贴出原始数据-利润表'!$A$5:$AK$193,MATCH($A$47&amp;"调整额",'用友贴出原始数据-利润表'!$A$6:$A$193,0)+1,MATCH(M36,'用友贴出原始数据-利润表'!$B$5:$AK$5,0)+1)</f>
        <v>0</v>
      </c>
      <c r="N47" s="271">
        <f>INDEX('用友贴出原始数据-利润表'!$A$5:$AK$193,MATCH($A$47&amp;"调整额",'用友贴出原始数据-利润表'!$A$6:$A$193,0)+1,MATCH(N36,'用友贴出原始数据-利润表'!$B$5:$AK$5,0)+1)</f>
        <v>0</v>
      </c>
      <c r="O47" s="271">
        <f>INDEX('用友贴出原始数据-利润表'!$A$5:$AK$193,MATCH($A$47&amp;"调整额",'用友贴出原始数据-利润表'!$A$6:$A$193,0)+1,MATCH(O36,'用友贴出原始数据-利润表'!$B$5:$AK$5,0)+1)</f>
        <v>0</v>
      </c>
      <c r="P47" s="298">
        <f t="shared" si="8"/>
        <v>0</v>
      </c>
      <c r="Q47" s="271">
        <f>INDEX('用友贴出原始数据-利润表'!$A$5:$AK$193,MATCH($A$47&amp;"调整额",'用友贴出原始数据-利润表'!$A$6:$A$193,0)+1,MATCH(Q36,'用友贴出原始数据-利润表'!$B$5:$AK$5,0)+1)</f>
        <v>0</v>
      </c>
      <c r="R47" s="271">
        <f>INDEX('用友贴出原始数据-利润表'!$A$5:$AK$193,MATCH($A$47&amp;"调整额",'用友贴出原始数据-利润表'!$A$6:$A$193,0)+1,MATCH(R36,'用友贴出原始数据-利润表'!$B$5:$AK$5,0)+1)</f>
        <v>0</v>
      </c>
      <c r="S47" s="271">
        <f>INDEX('用友贴出原始数据-利润表'!$A$5:$AK$193,MATCH($A$47&amp;"调整额",'用友贴出原始数据-利润表'!$A$6:$A$193,0)+1,MATCH(S36,'用友贴出原始数据-利润表'!$B$5:$AK$5,0)+1)</f>
        <v>0</v>
      </c>
      <c r="T47" s="258">
        <f t="shared" si="9"/>
        <v>0</v>
      </c>
      <c r="U47" s="271">
        <f>INDEX('用友贴出原始数据-利润表'!$A$5:$AK$193,MATCH($A$47&amp;"调整额",'用友贴出原始数据-利润表'!$A$6:$A$193,0)+1,MATCH(U36,'用友贴出原始数据-利润表'!$B$5:$AK$5,0)+1)</f>
        <v>0</v>
      </c>
      <c r="V47" s="271">
        <f>INDEX('用友贴出原始数据-利润表'!$A$5:$AK$193,MATCH($A$47&amp;"调整额",'用友贴出原始数据-利润表'!$A$6:$A$193,0)+1,MATCH(V36,'用友贴出原始数据-利润表'!$B$5:$AK$5,0)+1)</f>
        <v>0</v>
      </c>
      <c r="W47" s="271">
        <f>INDEX('用友贴出原始数据-利润表'!$A$5:$AK$193,MATCH($A$47&amp;"调整额",'用友贴出原始数据-利润表'!$A$6:$A$193,0)+1,MATCH(W36,'用友贴出原始数据-利润表'!$B$5:$AK$5,0)+1)</f>
        <v>0</v>
      </c>
      <c r="X47" s="271">
        <f>INDEX('用友贴出原始数据-利润表'!$A$5:$AK$193,MATCH($A$47&amp;"调整额",'用友贴出原始数据-利润表'!$A$6:$A$193,0)+1,MATCH(X36,'用友贴出原始数据-利润表'!$B$5:$AK$5,0)+1)</f>
        <v>0</v>
      </c>
      <c r="Y47" s="271">
        <f>INDEX('用友贴出原始数据-利润表'!$A$5:$AK$193,MATCH($A$47&amp;"调整额",'用友贴出原始数据-利润表'!$A$6:$A$193,0)+1,MATCH(Y36,'用友贴出原始数据-利润表'!$B$5:$AK$5,0)+1)</f>
        <v>0</v>
      </c>
      <c r="Z47" s="271">
        <f>INDEX('用友贴出原始数据-利润表'!$A$5:$AK$193,MATCH($A$47&amp;"调整额",'用友贴出原始数据-利润表'!$A$6:$A$193,0)+1,MATCH(Z36,'用友贴出原始数据-利润表'!$B$5:$AK$5,0)+1)</f>
        <v>0</v>
      </c>
      <c r="AA47" s="271">
        <f>INDEX('用友贴出原始数据-利润表'!$A$5:$AK$193,MATCH($A$47&amp;"调整额",'用友贴出原始数据-利润表'!$A$6:$A$193,0)+1,MATCH(AA36,'用友贴出原始数据-利润表'!$B$5:$AK$5,0)+1)</f>
        <v>0</v>
      </c>
      <c r="AB47" s="271">
        <f>INDEX('用友贴出原始数据-利润表'!$A$5:$AK$193,MATCH($A$47&amp;"调整额",'用友贴出原始数据-利润表'!$A$6:$A$193,0)+1,MATCH(AB36,'用友贴出原始数据-利润表'!$B$5:$AK$5,0)+1)</f>
        <v>0</v>
      </c>
    </row>
    <row r="48" spans="1:79" ht="14.25">
      <c r="A48" s="260" t="s">
        <v>69</v>
      </c>
      <c r="B48" s="273">
        <f>C48+D48+E48+G48+K48+P48+T48</f>
        <v>0</v>
      </c>
      <c r="C48" s="273">
        <v>0</v>
      </c>
      <c r="D48" s="271">
        <f>INDEX('用友贴出原始数据-利润表'!$A$5:$AK$193,MATCH($A48&amp;"调整额",'用友贴出原始数据-利润表'!$A$6:$A$193,0)+1,MATCH($D$36,'用友贴出原始数据-利润表'!$B$5:$AK$5,0)+1)+S48+AA48+F48</f>
        <v>0</v>
      </c>
      <c r="E48" s="269">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275">
        <f>INDEX('用友贴出原始数据-利润表'!$A$5:$AK$193,MATCH($A$48&amp;"调整额",'用友贴出原始数据-利润表'!$A$6:$A$193,0)+1,MATCH(F36,'用友贴出原始数据-利润表'!$B$5:$AK$5,0)+1)</f>
        <v>0</v>
      </c>
      <c r="G48" s="265">
        <f t="shared" si="6"/>
        <v>0</v>
      </c>
      <c r="H48" s="275">
        <f>INDEX('用友贴出原始数据-利润表'!$A$5:$AK$193,MATCH($A$48&amp;"调整额",'用友贴出原始数据-利润表'!$A$6:$A$193,0)+1,MATCH(H36,'用友贴出原始数据-利润表'!$B$5:$AK$5,0)+1)</f>
        <v>0</v>
      </c>
      <c r="I48" s="275">
        <f>INDEX('用友贴出原始数据-利润表'!$A$5:$AK$193,MATCH($A$48&amp;"调整额",'用友贴出原始数据-利润表'!$A$6:$A$193,0)+1,MATCH(I36,'用友贴出原始数据-利润表'!$B$5:$AK$5,0)+1)</f>
        <v>0</v>
      </c>
      <c r="J48" s="275">
        <f>INDEX('用友贴出原始数据-利润表'!$A$5:$AK$193,MATCH($A$48&amp;"调整额",'用友贴出原始数据-利润表'!$A$6:$A$193,0)+1,MATCH(J36,'用友贴出原始数据-利润表'!$B$5:$AK$5,0)+1)</f>
        <v>0</v>
      </c>
      <c r="K48" s="265">
        <f t="shared" si="7"/>
        <v>0</v>
      </c>
      <c r="L48" s="275">
        <f>INDEX('用友贴出原始数据-利润表'!$A$5:$AK$193,MATCH($A$48&amp;"调整额",'用友贴出原始数据-利润表'!$A$6:$A$193,0)+1,MATCH(L36,'用友贴出原始数据-利润表'!$B$5:$AK$5,0)+1)</f>
        <v>0</v>
      </c>
      <c r="M48" s="275">
        <f>INDEX('用友贴出原始数据-利润表'!$A$5:$AK$193,MATCH($A$48&amp;"调整额",'用友贴出原始数据-利润表'!$A$6:$A$193,0)+1,MATCH(M36,'用友贴出原始数据-利润表'!$B$5:$AK$5,0)+1)</f>
        <v>0</v>
      </c>
      <c r="N48" s="275">
        <f>INDEX('用友贴出原始数据-利润表'!$A$5:$AK$193,MATCH($A$48&amp;"调整额",'用友贴出原始数据-利润表'!$A$6:$A$193,0)+1,MATCH(N36,'用友贴出原始数据-利润表'!$B$5:$AK$5,0)+1)</f>
        <v>0</v>
      </c>
      <c r="O48" s="275">
        <f>INDEX('用友贴出原始数据-利润表'!$A$5:$AK$193,MATCH($A$48&amp;"调整额",'用友贴出原始数据-利润表'!$A$6:$A$193,0)+1,MATCH(O36,'用友贴出原始数据-利润表'!$B$5:$AK$5,0)+1)</f>
        <v>0</v>
      </c>
      <c r="P48" s="300">
        <f t="shared" si="8"/>
        <v>0</v>
      </c>
      <c r="Q48" s="275">
        <f>INDEX('用友贴出原始数据-利润表'!$A$5:$AK$193,MATCH($A$48&amp;"调整额",'用友贴出原始数据-利润表'!$A$6:$A$193,0)+1,MATCH(Q36,'用友贴出原始数据-利润表'!$B$5:$AK$5,0)+1)</f>
        <v>0</v>
      </c>
      <c r="R48" s="275">
        <f>INDEX('用友贴出原始数据-利润表'!$A$5:$AK$193,MATCH($A$48&amp;"调整额",'用友贴出原始数据-利润表'!$A$6:$A$193,0)+1,MATCH(R36,'用友贴出原始数据-利润表'!$B$5:$AK$5,0)+1)</f>
        <v>0</v>
      </c>
      <c r="S48" s="275">
        <f>INDEX('用友贴出原始数据-利润表'!$A$5:$AK$193,MATCH($A$48&amp;"调整额",'用友贴出原始数据-利润表'!$A$6:$A$193,0)+1,MATCH(S36,'用友贴出原始数据-利润表'!$B$5:$AK$5,0)+1)</f>
        <v>0</v>
      </c>
      <c r="T48" s="258">
        <f t="shared" si="9"/>
        <v>0</v>
      </c>
      <c r="U48" s="275">
        <f>INDEX('用友贴出原始数据-利润表'!$A$5:$AK$193,MATCH($A$48&amp;"调整额",'用友贴出原始数据-利润表'!$A$6:$A$193,0)+1,MATCH(U36,'用友贴出原始数据-利润表'!$B$5:$AK$5,0)+1)</f>
        <v>0</v>
      </c>
      <c r="V48" s="275">
        <f>INDEX('用友贴出原始数据-利润表'!$A$5:$AK$193,MATCH($A$48&amp;"调整额",'用友贴出原始数据-利润表'!$A$6:$A$193,0)+1,MATCH(V36,'用友贴出原始数据-利润表'!$B$5:$AK$5,0)+1)</f>
        <v>0</v>
      </c>
      <c r="W48" s="275">
        <f>INDEX('用友贴出原始数据-利润表'!$A$5:$AK$193,MATCH($A$48&amp;"调整额",'用友贴出原始数据-利润表'!$A$6:$A$193,0)+1,MATCH(W36,'用友贴出原始数据-利润表'!$B$5:$AK$5,0)+1)</f>
        <v>0</v>
      </c>
      <c r="X48" s="275">
        <f>INDEX('用友贴出原始数据-利润表'!$A$5:$AK$193,MATCH($A$48&amp;"调整额",'用友贴出原始数据-利润表'!$A$6:$A$193,0)+1,MATCH(X36,'用友贴出原始数据-利润表'!$B$5:$AK$5,0)+1)</f>
        <v>0</v>
      </c>
      <c r="Y48" s="275">
        <f>INDEX('用友贴出原始数据-利润表'!$A$5:$AK$193,MATCH($A$48&amp;"调整额",'用友贴出原始数据-利润表'!$A$6:$A$193,0)+1,MATCH(Y36,'用友贴出原始数据-利润表'!$B$5:$AK$5,0)+1)</f>
        <v>0</v>
      </c>
      <c r="Z48" s="275">
        <f>INDEX('用友贴出原始数据-利润表'!$A$5:$AK$193,MATCH($A$48&amp;"调整额",'用友贴出原始数据-利润表'!$A$6:$A$193,0)+1,MATCH(Z36,'用友贴出原始数据-利润表'!$B$5:$AK$5,0)+1)</f>
        <v>0</v>
      </c>
      <c r="AA48" s="275">
        <f>INDEX('用友贴出原始数据-利润表'!$A$5:$AK$193,MATCH($A$48&amp;"调整额",'用友贴出原始数据-利润表'!$A$6:$A$193,0)+1,MATCH(AA36,'用友贴出原始数据-利润表'!$B$5:$AK$5,0)+1)</f>
        <v>0</v>
      </c>
      <c r="AB48" s="275">
        <f>INDEX('用友贴出原始数据-利润表'!$A$5:$AK$193,MATCH($A$48&amp;"调整额",'用友贴出原始数据-利润表'!$A$6:$A$193,0)+1,MATCH(AB36,'用友贴出原始数据-利润表'!$B$5:$AK$5,0)+1)</f>
        <v>0</v>
      </c>
    </row>
    <row r="49" spans="1:29" ht="14.25">
      <c r="A49" s="260" t="s">
        <v>70</v>
      </c>
      <c r="B49" s="276">
        <f t="shared" si="10"/>
        <v>0</v>
      </c>
      <c r="C49" s="276">
        <v>0</v>
      </c>
      <c r="D49" s="271">
        <f>INDEX('用友贴出原始数据-利润表'!$A$5:$AK$193,MATCH($A49&amp;"调整额",'用友贴出原始数据-利润表'!$A$6:$A$193,0)+1,MATCH($D$36,'用友贴出原始数据-利润表'!$B$5:$AK$5,0)+1)+S49+AA49+F49</f>
        <v>0</v>
      </c>
      <c r="E49" s="269">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277">
        <f>INDEX('用友贴出原始数据-利润表'!$A$5:$AK$193,MATCH($A$49&amp;"调整额",'用友贴出原始数据-利润表'!$A$6:$A$193,0)+1,MATCH(F36,'用友贴出原始数据-利润表'!$B$5:$AK$5,0)+1)</f>
        <v>0</v>
      </c>
      <c r="G49" s="265">
        <f t="shared" si="6"/>
        <v>0</v>
      </c>
      <c r="H49" s="277">
        <f>INDEX('用友贴出原始数据-利润表'!$A$5:$AK$193,MATCH($A$49&amp;"调整额",'用友贴出原始数据-利润表'!$A$6:$A$193,0)+1,MATCH(H36,'用友贴出原始数据-利润表'!$B$5:$AK$5,0)+1)</f>
        <v>0</v>
      </c>
      <c r="I49" s="277">
        <f>INDEX('用友贴出原始数据-利润表'!$A$5:$AK$193,MATCH($A$49&amp;"调整额",'用友贴出原始数据-利润表'!$A$6:$A$193,0)+1,MATCH(I36,'用友贴出原始数据-利润表'!$B$5:$AK$5,0)+1)</f>
        <v>0</v>
      </c>
      <c r="J49" s="277">
        <f>INDEX('用友贴出原始数据-利润表'!$A$5:$AK$193,MATCH($A$49&amp;"调整额",'用友贴出原始数据-利润表'!$A$6:$A$193,0)+1,MATCH(J36,'用友贴出原始数据-利润表'!$B$5:$AK$5,0)+1)</f>
        <v>0</v>
      </c>
      <c r="K49" s="265">
        <f t="shared" si="7"/>
        <v>0</v>
      </c>
      <c r="L49" s="277">
        <f>INDEX('用友贴出原始数据-利润表'!$A$5:$AK$193,MATCH($A$49&amp;"调整额",'用友贴出原始数据-利润表'!$A$6:$A$193,0)+1,MATCH(L36,'用友贴出原始数据-利润表'!$B$5:$AK$5,0)+1)</f>
        <v>0</v>
      </c>
      <c r="M49" s="277">
        <f>INDEX('用友贴出原始数据-利润表'!$A$5:$AK$193,MATCH($A$49&amp;"调整额",'用友贴出原始数据-利润表'!$A$6:$A$193,0)+1,MATCH(M36,'用友贴出原始数据-利润表'!$B$5:$AK$5,0)+1)</f>
        <v>0</v>
      </c>
      <c r="N49" s="277">
        <f>INDEX('用友贴出原始数据-利润表'!$A$5:$AK$193,MATCH($A$49&amp;"调整额",'用友贴出原始数据-利润表'!$A$6:$A$193,0)+1,MATCH(N36,'用友贴出原始数据-利润表'!$B$5:$AK$5,0)+1)</f>
        <v>0</v>
      </c>
      <c r="O49" s="277">
        <f>INDEX('用友贴出原始数据-利润表'!$A$5:$AK$193,MATCH($A$49&amp;"调整额",'用友贴出原始数据-利润表'!$A$6:$A$193,0)+1,MATCH(O36,'用友贴出原始数据-利润表'!$B$5:$AK$5,0)+1)</f>
        <v>0</v>
      </c>
      <c r="P49" s="301">
        <f t="shared" si="8"/>
        <v>0</v>
      </c>
      <c r="Q49" s="277">
        <f>INDEX('用友贴出原始数据-利润表'!$A$5:$AK$193,MATCH($A$49&amp;"调整额",'用友贴出原始数据-利润表'!$A$6:$A$193,0)+1,MATCH(Q36,'用友贴出原始数据-利润表'!$B$5:$AK$5,0)+1)</f>
        <v>0</v>
      </c>
      <c r="R49" s="277">
        <f>INDEX('用友贴出原始数据-利润表'!$A$5:$AK$193,MATCH($A$49&amp;"调整额",'用友贴出原始数据-利润表'!$A$6:$A$193,0)+1,MATCH(R36,'用友贴出原始数据-利润表'!$B$5:$AK$5,0)+1)</f>
        <v>0</v>
      </c>
      <c r="S49" s="277">
        <f>INDEX('用友贴出原始数据-利润表'!$A$5:$AK$193,MATCH($A$49&amp;"调整额",'用友贴出原始数据-利润表'!$A$6:$A$193,0)+1,MATCH(S36,'用友贴出原始数据-利润表'!$B$5:$AK$5,0)+1)</f>
        <v>0</v>
      </c>
      <c r="T49" s="258">
        <f t="shared" si="9"/>
        <v>0</v>
      </c>
      <c r="U49" s="277">
        <f>INDEX('用友贴出原始数据-利润表'!$A$5:$AK$193,MATCH($A$49&amp;"调整额",'用友贴出原始数据-利润表'!$A$6:$A$193,0)+1,MATCH(U36,'用友贴出原始数据-利润表'!$B$5:$AK$5,0)+1)</f>
        <v>0</v>
      </c>
      <c r="V49" s="277">
        <f>INDEX('用友贴出原始数据-利润表'!$A$5:$AK$193,MATCH($A$49&amp;"调整额",'用友贴出原始数据-利润表'!$A$6:$A$193,0)+1,MATCH(V36,'用友贴出原始数据-利润表'!$B$5:$AK$5,0)+1)</f>
        <v>0</v>
      </c>
      <c r="W49" s="277">
        <f>INDEX('用友贴出原始数据-利润表'!$A$5:$AK$193,MATCH($A$49&amp;"调整额",'用友贴出原始数据-利润表'!$A$6:$A$193,0)+1,MATCH(W36,'用友贴出原始数据-利润表'!$B$5:$AK$5,0)+1)</f>
        <v>0</v>
      </c>
      <c r="X49" s="277">
        <f>INDEX('用友贴出原始数据-利润表'!$A$5:$AK$193,MATCH($A$49&amp;"调整额",'用友贴出原始数据-利润表'!$A$6:$A$193,0)+1,MATCH(X36,'用友贴出原始数据-利润表'!$B$5:$AK$5,0)+1)</f>
        <v>0</v>
      </c>
      <c r="Y49" s="277">
        <f>INDEX('用友贴出原始数据-利润表'!$A$5:$AK$193,MATCH($A$49&amp;"调整额",'用友贴出原始数据-利润表'!$A$6:$A$193,0)+1,MATCH(Y36,'用友贴出原始数据-利润表'!$B$5:$AK$5,0)+1)</f>
        <v>0</v>
      </c>
      <c r="Z49" s="277">
        <f>INDEX('用友贴出原始数据-利润表'!$A$5:$AK$193,MATCH($A$49&amp;"调整额",'用友贴出原始数据-利润表'!$A$6:$A$193,0)+1,MATCH(Z36,'用友贴出原始数据-利润表'!$B$5:$AK$5,0)+1)</f>
        <v>0</v>
      </c>
      <c r="AA49" s="277">
        <f>INDEX('用友贴出原始数据-利润表'!$A$5:$AK$193,MATCH($A$49&amp;"调整额",'用友贴出原始数据-利润表'!$A$6:$A$193,0)+1,MATCH(AA36,'用友贴出原始数据-利润表'!$B$5:$AK$5,0)+1)</f>
        <v>0</v>
      </c>
      <c r="AB49" s="277">
        <f>INDEX('用友贴出原始数据-利润表'!$A$5:$AK$193,MATCH($A$49&amp;"调整额",'用友贴出原始数据-利润表'!$A$6:$A$193,0)+1,MATCH(AB36,'用友贴出原始数据-利润表'!$B$5:$AK$5,0)+1)</f>
        <v>0</v>
      </c>
    </row>
    <row r="50" spans="1:29" ht="14.25">
      <c r="A50" s="278" t="s">
        <v>71</v>
      </c>
      <c r="B50" s="261">
        <f>C50+D50+E50+G50+K50+P50+T50</f>
        <v>1.1641532182693481E-9</v>
      </c>
      <c r="C50" s="261">
        <v>-9297488.5625940003</v>
      </c>
      <c r="D50" s="279">
        <f>SUM(D51:D54)</f>
        <v>152174.69715600001</v>
      </c>
      <c r="E50" s="279">
        <f>E52+E51</f>
        <v>6698437.1238980005</v>
      </c>
      <c r="F50" s="264">
        <f>INDEX('用友贴出原始数据-利润表'!$A$5:$AK$193,MATCH($A$50&amp;"调整额",'用友贴出原始数据-利润表'!$A$6:$A$193,0)+1,MATCH(F36,'用友贴出原始数据-利润表'!$B$5:$AK$5,0)+1)</f>
        <v>-123853.463466</v>
      </c>
      <c r="G50" s="265">
        <f t="shared" si="6"/>
        <v>-178435.00017000001</v>
      </c>
      <c r="H50" s="264">
        <f>INDEX('用友贴出原始数据-利润表'!$A$5:$AK$193,MATCH($A$50&amp;"调整额",'用友贴出原始数据-利润表'!$A$6:$A$193,0)+1,MATCH(H36,'用友贴出原始数据-利润表'!$B$5:$AK$5,0)+1)</f>
        <v>-95279.605993999998</v>
      </c>
      <c r="I50" s="264">
        <f>INDEX('用友贴出原始数据-利润表'!$A$5:$AK$193,MATCH($A$50&amp;"调整额",'用友贴出原始数据-利润表'!$A$6:$A$193,0)+1,MATCH(I36,'用友贴出原始数据-利润表'!$B$5:$AK$5,0)+1)</f>
        <v>19700.447875999998</v>
      </c>
      <c r="J50" s="264">
        <f>INDEX('用友贴出原始数据-利润表'!$A$5:$AK$193,MATCH($A$50&amp;"调整额",'用友贴出原始数据-利润表'!$A$6:$A$193,0)+1,MATCH(J36,'用友贴出原始数据-利润表'!$B$5:$AK$5,0)+1)</f>
        <v>-102855.84205200001</v>
      </c>
      <c r="K50" s="265">
        <f t="shared" si="7"/>
        <v>2607711.676434</v>
      </c>
      <c r="L50" s="264">
        <f>INDEX('用友贴出原始数据-利润表'!$A$5:$AK$193,MATCH($A$50&amp;"调整额",'用友贴出原始数据-利润表'!$A$6:$A$193,0)+1,MATCH(L36,'用友贴出原始数据-利润表'!$B$5:$AK$5,0)+1)</f>
        <v>-464178.27663600002</v>
      </c>
      <c r="M50" s="264">
        <f>INDEX('用友贴出原始数据-利润表'!$A$5:$AK$193,MATCH($A$50&amp;"调整额",'用友贴出原始数据-利润表'!$A$6:$A$193,0)+1,MATCH(M36,'用友贴出原始数据-利润表'!$B$5:$AK$5,0)+1)</f>
        <v>237552.70017600001</v>
      </c>
      <c r="N50" s="264">
        <f>INDEX('用友贴出原始数据-利润表'!$A$5:$AK$193,MATCH($A$50&amp;"调整额",'用友贴出原始数据-利润表'!$A$6:$A$193,0)+1,MATCH(N36,'用友贴出原始数据-利润表'!$B$5:$AK$5,0)+1)</f>
        <v>2738618.8613220002</v>
      </c>
      <c r="O50" s="264">
        <f>INDEX('用友贴出原始数据-利润表'!$A$5:$AK$193,MATCH($A$50&amp;"调整额",'用友贴出原始数据-利润表'!$A$6:$A$193,0)+1,MATCH(O36,'用友贴出原始数据-利润表'!$B$5:$AK$5,0)+1)</f>
        <v>95718.391571999993</v>
      </c>
      <c r="P50" s="298">
        <f t="shared" si="8"/>
        <v>696191.05306199996</v>
      </c>
      <c r="Q50" s="264">
        <f>INDEX('用友贴出原始数据-利润表'!$A$5:$AK$193,MATCH($A$50&amp;"调整额",'用友贴出原始数据-利润表'!$A$6:$A$193,0)+1,MATCH(Q36,'用友贴出原始数据-利润表'!$B$5:$AK$5,0)+1)</f>
        <v>745482.24852599995</v>
      </c>
      <c r="R50" s="264">
        <f>INDEX('用友贴出原始数据-利润表'!$A$5:$AK$193,MATCH($A$50&amp;"调整额",'用友贴出原始数据-利润表'!$A$6:$A$193,0)+1,MATCH(R36,'用友贴出原始数据-利润表'!$B$5:$AK$5,0)+1)</f>
        <v>-49291.195463999997</v>
      </c>
      <c r="S50" s="264">
        <f>INDEX('用友贴出原始数据-利润表'!$A$5:$AK$193,MATCH($A$50&amp;"调整额",'用友贴出原始数据-利润表'!$A$6:$A$193,0)+1,MATCH(S36,'用友贴出原始数据-利润表'!$B$5:$AK$5,0)+1)</f>
        <v>0</v>
      </c>
      <c r="T50" s="258">
        <f t="shared" si="9"/>
        <v>-678590.98778600001</v>
      </c>
      <c r="U50" s="264">
        <f>INDEX('用友贴出原始数据-利润表'!$A$5:$AK$193,MATCH($A$50&amp;"调整额",'用友贴出原始数据-利润表'!$A$6:$A$193,0)+1,MATCH(U36,'用友贴出原始数据-利润表'!$B$5:$AK$5,0)+1)</f>
        <v>43327.653958000003</v>
      </c>
      <c r="V50" s="264">
        <f>INDEX('用友贴出原始数据-利润表'!$A$5:$AK$193,MATCH($A$50&amp;"调整额",'用友贴出原始数据-利润表'!$A$6:$A$193,0)+1,MATCH(V36,'用友贴出原始数据-利润表'!$B$5:$AK$5,0)+1)</f>
        <v>-49843.188695999997</v>
      </c>
      <c r="W50" s="264">
        <f>W51+W52</f>
        <v>-667363.18891799997</v>
      </c>
      <c r="X50" s="264">
        <f>INDEX('用友贴出原始数据-利润表'!$A$5:$AK$193,MATCH($A$50&amp;"调整额",'用友贴出原始数据-利润表'!$A$6:$A$193,0)+1,MATCH(X36,'用友贴出原始数据-利润表'!$B$5:$AK$5,0)+1)</f>
        <v>-4712.2641299999996</v>
      </c>
      <c r="Y50" s="264">
        <f>INDEX('用友贴出原始数据-利润表'!$A$5:$AK$193,MATCH($A$50&amp;"调整额",'用友贴出原始数据-利润表'!$A$6:$A$193,0)+1,MATCH(Y36,'用友贴出原始数据-利润表'!$B$5:$AK$5,0)+1)</f>
        <v>0</v>
      </c>
      <c r="Z50" s="264">
        <f>INDEX('用友贴出原始数据-利润表'!$A$5:$AK$193,MATCH($A$50&amp;"调整额",'用友贴出原始数据-利润表'!$A$6:$A$193,0)+1,MATCH(Z36,'用友贴出原始数据-利润表'!$B$5:$AK$5,0)+1)</f>
        <v>0</v>
      </c>
      <c r="AA50" s="264">
        <f>INDEX('用友贴出原始数据-利润表'!$A$5:$AK$193,MATCH($A$50&amp;"调整额",'用友贴出原始数据-利润表'!$A$6:$A$193,0)+1,MATCH(AA36,'用友贴出原始数据-利润表'!$B$5:$AK$5,0)+1)</f>
        <v>0</v>
      </c>
      <c r="AB50" s="264">
        <f>INDEX('用友贴出原始数据-利润表'!$A$5:$AK$193,MATCH($A$50&amp;"调整额",'用友贴出原始数据-利润表'!$A$6:$A$193,0)+1,MATCH(AB36,'用友贴出原始数据-利润表'!$B$5:$AK$5,0)+1)</f>
        <v>120237.48</v>
      </c>
    </row>
    <row r="51" spans="1:29" ht="14.25">
      <c r="A51" s="272" t="s">
        <v>44</v>
      </c>
      <c r="B51" s="276">
        <f t="shared" si="10"/>
        <v>3.2741809263825417E-11</v>
      </c>
      <c r="C51" s="276">
        <v>-1265.2203440000001</v>
      </c>
      <c r="D51" s="271">
        <f>INDEX('用友贴出原始数据-利润表'!$A$5:$AK$193,MATCH($A51&amp;"调整额",'用友贴出原始数据-利润表'!$A$6:$A$193,0)+1,MATCH($D$36,'用友贴出原始数据-利润表'!$B$5:$AK$5,0)+1)+S51+AA51+F51</f>
        <v>99372.891456000012</v>
      </c>
      <c r="E51" s="269">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43069.245247999999</v>
      </c>
      <c r="F51" s="277">
        <f>INDEX('用友贴出原始数据-利润表'!$A$5:$AK$193,MATCH($A$51&amp;"调整额",'用友贴出原始数据-利润表'!$A$6:$A$193,0)+1,MATCH(F36,'用友贴出原始数据-利润表'!$B$5:$AK$5,0)+1)</f>
        <v>34670.346984000003</v>
      </c>
      <c r="G51" s="265">
        <f t="shared" si="6"/>
        <v>-17070.829919999996</v>
      </c>
      <c r="H51" s="277">
        <f>INDEX('用友贴出原始数据-利润表'!$A$5:$AK$193,MATCH($A$51&amp;"调整额",'用友贴出原始数据-利润表'!$A$6:$A$193,0)+1,MATCH(H36,'用友贴出原始数据-利润表'!$B$5:$AK$5,0)+1)</f>
        <v>-31809.601943999998</v>
      </c>
      <c r="I51" s="277">
        <f>INDEX('用友贴出原始数据-利润表'!$A$5:$AK$193,MATCH($A$51&amp;"调整额",'用友贴出原始数据-利润表'!$A$6:$A$193,0)+1,MATCH(I36,'用友贴出原始数据-利润表'!$B$5:$AK$5,0)+1)</f>
        <v>-5477.9358240000001</v>
      </c>
      <c r="J51" s="277">
        <f>INDEX('用友贴出原始数据-利润表'!$A$5:$AK$193,MATCH($A$51&amp;"调整额",'用友贴出原始数据-利润表'!$A$6:$A$193,0)+1,MATCH(J36,'用友贴出原始数据-利润表'!$B$5:$AK$5,0)+1)</f>
        <v>20216.707847999998</v>
      </c>
      <c r="K51" s="265">
        <f t="shared" si="7"/>
        <v>-93055.460615999982</v>
      </c>
      <c r="L51" s="277">
        <f>INDEX('用友贴出原始数据-利润表'!$A$5:$AK$193,MATCH($A$51&amp;"调整额",'用友贴出原始数据-利润表'!$A$6:$A$193,0)+1,MATCH(L36,'用友贴出原始数据-利润表'!$B$5:$AK$5,0)+1)</f>
        <v>-150544.30593599999</v>
      </c>
      <c r="M51" s="277">
        <f>INDEX('用友贴出原始数据-利润表'!$A$5:$AK$193,MATCH($A$51&amp;"调整额",'用友贴出原始数据-利润表'!$A$6:$A$193,0)+1,MATCH(M36,'用友贴出原始数据-利润表'!$B$5:$AK$5,0)+1)</f>
        <v>77044.118975999998</v>
      </c>
      <c r="N51" s="277">
        <f>INDEX('用友贴出原始数据-利润表'!$A$5:$AK$193,MATCH($A$51&amp;"调整额",'用友贴出原始数据-利润表'!$A$6:$A$193,0)+1,MATCH(N36,'用友贴出原始数据-利润表'!$B$5:$AK$5,0)+1)</f>
        <v>-50599.076328000003</v>
      </c>
      <c r="O51" s="277">
        <f>INDEX('用友贴出原始数据-利润表'!$A$5:$AK$193,MATCH($A$51&amp;"调整额",'用友贴出原始数据-利润表'!$A$6:$A$193,0)+1,MATCH(O36,'用友贴出原始数据-利润表'!$B$5:$AK$5,0)+1)</f>
        <v>31043.802672000002</v>
      </c>
      <c r="P51" s="301">
        <f t="shared" si="8"/>
        <v>-19967.380487999999</v>
      </c>
      <c r="Q51" s="277">
        <f>INDEX('用友贴出原始数据-利润表'!$A$5:$AK$193,MATCH($A$51&amp;"调整额",'用友贴出原始数据-利润表'!$A$6:$A$193,0)+1,MATCH(Q36,'用友贴出原始数据-利润表'!$B$5:$AK$5,0)+1)</f>
        <v>-3981.046824</v>
      </c>
      <c r="R51" s="277">
        <f>INDEX('用友贴出原始数据-利润表'!$A$5:$AK$193,MATCH($A$51&amp;"调整额",'用友贴出原始数据-利润表'!$A$6:$A$193,0)+1,MATCH(R36,'用友贴出原始数据-利润表'!$B$5:$AK$5,0)+1)</f>
        <v>-15986.333664</v>
      </c>
      <c r="S51" s="277">
        <f>INDEX('用友贴出原始数据-利润表'!$A$5:$AK$193,MATCH($A$51&amp;"调整额",'用友贴出原始数据-利润表'!$A$6:$A$193,0)+1,MATCH(S36,'用友贴出原始数据-利润表'!$B$5:$AK$5,0)+1)</f>
        <v>0</v>
      </c>
      <c r="T51" s="258">
        <f t="shared" si="9"/>
        <v>-11083.245336</v>
      </c>
      <c r="U51" s="277">
        <f>INDEX('用友贴出原始数据-利润表'!$A$5:$AK$193,MATCH($A$51&amp;"调整额",'用友贴出原始数据-利润表'!$A$6:$A$193,0)+1,MATCH(U36,'用友贴出原始数据-利润表'!$B$5:$AK$5,0)+1)</f>
        <v>3803.773608</v>
      </c>
      <c r="V51" s="277">
        <f>INDEX('用友贴出原始数据-利润表'!$A$5:$AK$193,MATCH($A$51&amp;"调整额",'用友贴出原始数据-利润表'!$A$6:$A$193,0)+1,MATCH(V36,'用友贴出原始数据-利润表'!$B$5:$AK$5,0)+1)</f>
        <v>-16165.358496000001</v>
      </c>
      <c r="W51" s="277">
        <f>INDEX('用友贴出原始数据-利润表'!$A$5:$AK$193,MATCH($A$51&amp;"调整额",'用友贴出原始数据-利润表'!$A$6:$A$193,0)+1,MATCH(W36,'用友贴出原始数据-利润表'!$B$5:$AK$5,0)+1)</f>
        <v>2806.6414319999999</v>
      </c>
      <c r="X51" s="277">
        <f>INDEX('用友贴出原始数据-利润表'!$A$5:$AK$193,MATCH($A$51&amp;"调整额",'用友贴出原始数据-利润表'!$A$6:$A$193,0)+1,MATCH(X36,'用友贴出原始数据-利润表'!$B$5:$AK$5,0)+1)</f>
        <v>-1528.30188</v>
      </c>
      <c r="Y51" s="277">
        <f>INDEX('用友贴出原始数据-利润表'!$A$5:$AK$193,MATCH($A$51&amp;"调整额",'用友贴出原始数据-利润表'!$A$6:$A$193,0)+1,MATCH(Y36,'用友贴出原始数据-利润表'!$B$5:$AK$5,0)+1)</f>
        <v>0</v>
      </c>
      <c r="Z51" s="277">
        <f>INDEX('用友贴出原始数据-利润表'!$A$5:$AK$193,MATCH($A$51&amp;"调整额",'用友贴出原始数据-利润表'!$A$6:$A$193,0)+1,MATCH(Z36,'用友贴出原始数据-利润表'!$B$5:$AK$5,0)+1)</f>
        <v>0</v>
      </c>
      <c r="AA51" s="277">
        <f>INDEX('用友贴出原始数据-利润表'!$A$5:$AK$193,MATCH($A$51&amp;"调整额",'用友贴出原始数据-利润表'!$A$6:$A$193,0)+1,MATCH(AA36,'用友贴出原始数据-利润表'!$B$5:$AK$5,0)+1)</f>
        <v>0</v>
      </c>
      <c r="AB51" s="277">
        <f>INDEX('用友贴出原始数据-利润表'!$A$5:$AK$193,MATCH($A$51&amp;"调整额",'用友贴出原始数据-利润表'!$A$6:$A$193,0)+1,MATCH(AB36,'用友贴出原始数据-利润表'!$B$5:$AK$5,0)+1)</f>
        <v>0</v>
      </c>
    </row>
    <row r="52" spans="1:29" ht="14.25">
      <c r="A52" s="272" t="s">
        <v>45</v>
      </c>
      <c r="B52" s="276">
        <f>C52+D52+E52+G52+K52+P52+T52</f>
        <v>-45691.429999999469</v>
      </c>
      <c r="C52" s="276">
        <f>-9296223.34225-45691.43</f>
        <v>-9341914.7722500004</v>
      </c>
      <c r="D52" s="271">
        <f>INDEX('用友贴出原始数据-利润表'!$A$5:$AK$193,MATCH($A52&amp;"调整额",'用友贴出原始数据-利润表'!$A$6:$A$193,0)+1,MATCH($D$36,'用友贴出原始数据-利润表'!$B$5:$AK$5,0)+1)+S52+AA52+F52</f>
        <v>52801.805699999997</v>
      </c>
      <c r="E52" s="280">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6655367.8786500003</v>
      </c>
      <c r="F52" s="277">
        <f>INDEX('用友贴出原始数据-利润表'!$A$5:$AK$193,MATCH($A$52&amp;"调整额",'用友贴出原始数据-利润表'!$A$6:$A$193,0)+1,MATCH(F36,'用友贴出原始数据-利润表'!$B$5:$AK$5,0)+1)</f>
        <v>-158523.81044999999</v>
      </c>
      <c r="G52" s="265">
        <f t="shared" si="6"/>
        <v>-161364.17025</v>
      </c>
      <c r="H52" s="277">
        <f>INDEX('用友贴出原始数据-利润表'!$A$5:$AK$193,MATCH($A$52&amp;"调整额",'用友贴出原始数据-利润表'!$A$6:$A$193,0)+1,MATCH(H36,'用友贴出原始数据-利润表'!$B$5:$AK$5,0)+1)</f>
        <v>-63470.004050000003</v>
      </c>
      <c r="I52" s="277">
        <f>INDEX('用友贴出原始数据-利润表'!$A$5:$AK$193,MATCH($A$52&amp;"调整额",'用友贴出原始数据-利润表'!$A$6:$A$193,0)+1,MATCH(I36,'用友贴出原始数据-利润表'!$B$5:$AK$5,0)+1)</f>
        <v>25178.383699999998</v>
      </c>
      <c r="J52" s="277">
        <f>INDEX('用友贴出原始数据-利润表'!$A$5:$AK$193,MATCH($A$52&amp;"调整额",'用友贴出原始数据-利润表'!$A$6:$A$193,0)+1,MATCH(J36,'用友贴出原始数据-利润表'!$B$5:$AK$5,0)+1)</f>
        <v>-123072.5499</v>
      </c>
      <c r="K52" s="265">
        <f t="shared" si="7"/>
        <v>2700767.13705</v>
      </c>
      <c r="L52" s="277">
        <f>INDEX('用友贴出原始数据-利润表'!$A$5:$AK$193,MATCH($A$52&amp;"调整额",'用友贴出原始数据-利润表'!$A$6:$A$193,0)+1,MATCH(L36,'用友贴出原始数据-利润表'!$B$5:$AK$5,0)+1)</f>
        <v>-313633.97070000001</v>
      </c>
      <c r="M52" s="277">
        <f>INDEX('用友贴出原始数据-利润表'!$A$5:$AK$193,MATCH($A$52&amp;"调整额",'用友贴出原始数据-利润表'!$A$6:$A$193,0)+1,MATCH(M36,'用友贴出原始数据-利润表'!$B$5:$AK$5,0)+1)</f>
        <v>160508.58119999999</v>
      </c>
      <c r="N52" s="277">
        <f>INDEX('用友贴出原始数据-利润表'!$A$5:$AK$193,MATCH($A$52&amp;"调整额",'用友贴出原始数据-利润表'!$A$6:$A$193,0)+1,MATCH(N36,'用友贴出原始数据-利润表'!$B$5:$AK$5,0)+1)</f>
        <v>2789217.9376500002</v>
      </c>
      <c r="O52" s="277">
        <f>INDEX('用友贴出原始数据-利润表'!$A$5:$AK$193,MATCH($A$52&amp;"调整额",'用友贴出原始数据-利润表'!$A$6:$A$193,0)+1,MATCH(O36,'用友贴出原始数据-利润表'!$B$5:$AK$5,0)+1)</f>
        <v>64674.588900000002</v>
      </c>
      <c r="P52" s="301">
        <f t="shared" ref="P52:P62" si="11">Q52+R52</f>
        <v>716158.43355000007</v>
      </c>
      <c r="Q52" s="277">
        <f>INDEX('用友贴出原始数据-利润表'!$A$5:$AK$193,MATCH($A$52&amp;"调整额",'用友贴出原始数据-利润表'!$A$6:$A$193,0)+1,MATCH(Q36,'用友贴出原始数据-利润表'!$B$5:$AK$5,0)+1)</f>
        <v>749463.29535000003</v>
      </c>
      <c r="R52" s="277">
        <f>INDEX('用友贴出原始数据-利润表'!$A$5:$AK$193,MATCH($A$52&amp;"调整额",'用友贴出原始数据-利润表'!$A$6:$A$193,0)+1,MATCH(R36,'用友贴出原始数据-利润表'!$B$5:$AK$5,0)+1)</f>
        <v>-33304.861799999999</v>
      </c>
      <c r="S52" s="277">
        <f>INDEX('用友贴出原始数据-利润表'!$A$5:$AK$193,MATCH($A$52&amp;"调整额",'用友贴出原始数据-利润表'!$A$6:$A$193,0)+1,MATCH(S36,'用友贴出原始数据-利润表'!$B$5:$AK$5,0)+1)</f>
        <v>0</v>
      </c>
      <c r="T52" s="258">
        <f>U52+V52+W52+X52+Y52+Z52</f>
        <v>-667507.7424499999</v>
      </c>
      <c r="U52" s="277">
        <f>INDEX('用友贴出原始数据-利润表'!$A$5:$AK$193,MATCH($A$52&amp;"调整额",'用友贴出原始数据-利润表'!$A$6:$A$193,0)+1,MATCH(U36,'用友贴出原始数据-利润表'!$B$5:$AK$5,0)+1)</f>
        <v>39523.880349999999</v>
      </c>
      <c r="V52" s="277">
        <f>INDEX('用友贴出原始数据-利润表'!$A$5:$AK$193,MATCH($A$52&amp;"调整额",'用友贴出原始数据-利润表'!$A$6:$A$193,0)+1,MATCH(V36,'用友贴出原始数据-利润表'!$B$5:$AK$5,0)+1)</f>
        <v>-33677.830199999997</v>
      </c>
      <c r="W52" s="277">
        <f>INDEX('用友贴出原始数据-利润表'!$A$5:$AK$193,MATCH($A$52&amp;"调整额",'用友贴出原始数据-利润表'!$A$6:$A$193,0)+1,MATCH(W36,'用友贴出原始数据-利润表'!$B$5:$AK$5,0)+1)</f>
        <v>-670169.83034999995</v>
      </c>
      <c r="X52" s="277">
        <f>INDEX('用友贴出原始数据-利润表'!$A$5:$AK$193,MATCH($A$52&amp;"调整额",'用友贴出原始数据-利润表'!$A$6:$A$193,0)+1,MATCH(X36,'用友贴出原始数据-利润表'!$B$5:$AK$5,0)+1)</f>
        <v>-3183.96225</v>
      </c>
      <c r="Y52" s="277">
        <f>INDEX('用友贴出原始数据-利润表'!$A$5:$AK$193,MATCH($A$52&amp;"调整额",'用友贴出原始数据-利润表'!$A$6:$A$193,0)+1,MATCH(Y36,'用友贴出原始数据-利润表'!$B$5:$AK$5,0)+1)</f>
        <v>0</v>
      </c>
      <c r="Z52" s="277">
        <f>INDEX('用友贴出原始数据-利润表'!$A$5:$AK$193,MATCH($A$52&amp;"调整额",'用友贴出原始数据-利润表'!$A$6:$A$193,0)+1,MATCH(Z36,'用友贴出原始数据-利润表'!$B$5:$AK$5,0)+1)</f>
        <v>0</v>
      </c>
      <c r="AA52" s="277">
        <f>INDEX('用友贴出原始数据-利润表'!$A$5:$AK$193,MATCH($A$52&amp;"调整额",'用友贴出原始数据-利润表'!$A$6:$A$193,0)+1,MATCH(AA36,'用友贴出原始数据-利润表'!$B$5:$AK$5,0)+1)</f>
        <v>0</v>
      </c>
      <c r="AB52" s="277">
        <f>INDEX('用友贴出原始数据-利润表'!$A$5:$AK$193,MATCH($A$52&amp;"调整额",'用友贴出原始数据-利润表'!$A$6:$A$193,0)+1,MATCH(AB36,'用友贴出原始数据-利润表'!$B$5:$AK$5,0)+1)</f>
        <v>120237.48</v>
      </c>
      <c r="AC52" s="306"/>
    </row>
    <row r="53" spans="1:29" ht="14.25">
      <c r="A53" s="272" t="s">
        <v>46</v>
      </c>
      <c r="B53" s="273">
        <f t="shared" si="10"/>
        <v>0</v>
      </c>
      <c r="C53" s="273">
        <v>0</v>
      </c>
      <c r="D53" s="271">
        <f>INDEX('用友贴出原始数据-利润表'!$A$5:$AK$193,MATCH($A53&amp;"调整额",'用友贴出原始数据-利润表'!$A$6:$A$193,0)+1,MATCH($D$36,'用友贴出原始数据-利润表'!$B$5:$AK$5,0)+1)+S53+AA53+F53</f>
        <v>0</v>
      </c>
      <c r="E53" s="269">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275">
        <f>INDEX('用友贴出原始数据-利润表'!$A$5:$AK$193,MATCH($A$53&amp;"调整额",'用友贴出原始数据-利润表'!$A$6:$A$193,0)+1,MATCH(F36,'用友贴出原始数据-利润表'!$B$5:$AK$5,0)+1)</f>
        <v>0</v>
      </c>
      <c r="G53" s="265">
        <f t="shared" si="6"/>
        <v>0</v>
      </c>
      <c r="H53" s="275">
        <f>INDEX('用友贴出原始数据-利润表'!$A$5:$AK$193,MATCH($A$53&amp;"调整额",'用友贴出原始数据-利润表'!$A$6:$A$193,0)+1,MATCH(H36,'用友贴出原始数据-利润表'!$B$5:$AK$5,0)+1)</f>
        <v>0</v>
      </c>
      <c r="I53" s="275">
        <f>INDEX('用友贴出原始数据-利润表'!$A$5:$AK$193,MATCH($A$53&amp;"调整额",'用友贴出原始数据-利润表'!$A$6:$A$193,0)+1,MATCH(I36,'用友贴出原始数据-利润表'!$B$5:$AK$5,0)+1)</f>
        <v>0</v>
      </c>
      <c r="J53" s="275">
        <f>INDEX('用友贴出原始数据-利润表'!$A$5:$AK$193,MATCH($A$53&amp;"调整额",'用友贴出原始数据-利润表'!$A$6:$A$193,0)+1,MATCH(J36,'用友贴出原始数据-利润表'!$B$5:$AK$5,0)+1)</f>
        <v>0</v>
      </c>
      <c r="K53" s="265">
        <f t="shared" si="7"/>
        <v>0</v>
      </c>
      <c r="L53" s="275">
        <f>INDEX('用友贴出原始数据-利润表'!$A$5:$AK$193,MATCH($A$53&amp;"调整额",'用友贴出原始数据-利润表'!$A$6:$A$193,0)+1,MATCH(L36,'用友贴出原始数据-利润表'!$B$5:$AK$5,0)+1)</f>
        <v>0</v>
      </c>
      <c r="M53" s="275">
        <f>INDEX('用友贴出原始数据-利润表'!$A$5:$AK$193,MATCH($A$53&amp;"调整额",'用友贴出原始数据-利润表'!$A$6:$A$193,0)+1,MATCH(M36,'用友贴出原始数据-利润表'!$B$5:$AK$5,0)+1)</f>
        <v>0</v>
      </c>
      <c r="N53" s="275">
        <f>INDEX('用友贴出原始数据-利润表'!$A$5:$AK$193,MATCH($A$53&amp;"调整额",'用友贴出原始数据-利润表'!$A$6:$A$193,0)+1,MATCH(N36,'用友贴出原始数据-利润表'!$B$5:$AK$5,0)+1)</f>
        <v>0</v>
      </c>
      <c r="O53" s="275">
        <f>INDEX('用友贴出原始数据-利润表'!$A$5:$AK$193,MATCH($A$53&amp;"调整额",'用友贴出原始数据-利润表'!$A$6:$A$193,0)+1,MATCH(O36,'用友贴出原始数据-利润表'!$B$5:$AK$5,0)+1)</f>
        <v>0</v>
      </c>
      <c r="P53" s="300">
        <f t="shared" si="11"/>
        <v>0</v>
      </c>
      <c r="Q53" s="275">
        <f>INDEX('用友贴出原始数据-利润表'!$A$5:$AK$193,MATCH($A$53&amp;"调整额",'用友贴出原始数据-利润表'!$A$6:$A$193,0)+1,MATCH(Q36,'用友贴出原始数据-利润表'!$B$5:$AK$5,0)+1)</f>
        <v>0</v>
      </c>
      <c r="R53" s="275">
        <f>INDEX('用友贴出原始数据-利润表'!$A$5:$AK$193,MATCH($A$53&amp;"调整额",'用友贴出原始数据-利润表'!$A$6:$A$193,0)+1,MATCH(R36,'用友贴出原始数据-利润表'!$B$5:$AK$5,0)+1)</f>
        <v>0</v>
      </c>
      <c r="S53" s="275">
        <f>INDEX('用友贴出原始数据-利润表'!$A$5:$AK$193,MATCH($A$53&amp;"调整额",'用友贴出原始数据-利润表'!$A$6:$A$193,0)+1,MATCH(S36,'用友贴出原始数据-利润表'!$B$5:$AK$5,0)+1)</f>
        <v>0</v>
      </c>
      <c r="T53" s="258">
        <f t="shared" si="9"/>
        <v>0</v>
      </c>
      <c r="U53" s="275">
        <f>INDEX('用友贴出原始数据-利润表'!$A$5:$AK$193,MATCH($A$53&amp;"调整额",'用友贴出原始数据-利润表'!$A$6:$A$193,0)+1,MATCH(U36,'用友贴出原始数据-利润表'!$B$5:$AK$5,0)+1)</f>
        <v>0</v>
      </c>
      <c r="V53" s="275">
        <f>INDEX('用友贴出原始数据-利润表'!$A$5:$AK$193,MATCH($A$53&amp;"调整额",'用友贴出原始数据-利润表'!$A$6:$A$193,0)+1,MATCH(V36,'用友贴出原始数据-利润表'!$B$5:$AK$5,0)+1)</f>
        <v>0</v>
      </c>
      <c r="W53" s="275">
        <f>INDEX('用友贴出原始数据-利润表'!$A$5:$AK$193,MATCH($A$53&amp;"调整额",'用友贴出原始数据-利润表'!$A$6:$A$193,0)+1,MATCH(W36,'用友贴出原始数据-利润表'!$B$5:$AK$5,0)+1)</f>
        <v>0</v>
      </c>
      <c r="X53" s="275">
        <f>INDEX('用友贴出原始数据-利润表'!$A$5:$AK$193,MATCH($A$53&amp;"调整额",'用友贴出原始数据-利润表'!$A$6:$A$193,0)+1,MATCH(X36,'用友贴出原始数据-利润表'!$B$5:$AK$5,0)+1)</f>
        <v>0</v>
      </c>
      <c r="Y53" s="275">
        <f>INDEX('用友贴出原始数据-利润表'!$A$5:$AK$193,MATCH($A$53&amp;"调整额",'用友贴出原始数据-利润表'!$A$6:$A$193,0)+1,MATCH(Y36,'用友贴出原始数据-利润表'!$B$5:$AK$5,0)+1)</f>
        <v>0</v>
      </c>
      <c r="Z53" s="275">
        <f>INDEX('用友贴出原始数据-利润表'!$A$5:$AK$193,MATCH($A$53&amp;"调整额",'用友贴出原始数据-利润表'!$A$6:$A$193,0)+1,MATCH(Z36,'用友贴出原始数据-利润表'!$B$5:$AK$5,0)+1)</f>
        <v>0</v>
      </c>
      <c r="AA53" s="275">
        <f>INDEX('用友贴出原始数据-利润表'!$A$5:$AK$193,MATCH($A$53&amp;"调整额",'用友贴出原始数据-利润表'!$A$6:$A$193,0)+1,MATCH(AA36,'用友贴出原始数据-利润表'!$B$5:$AK$5,0)+1)</f>
        <v>0</v>
      </c>
      <c r="AB53" s="275">
        <f>INDEX('用友贴出原始数据-利润表'!$A$5:$AK$193,MATCH($A$53&amp;"调整额",'用友贴出原始数据-利润表'!$A$6:$A$193,0)+1,MATCH(AB36,'用友贴出原始数据-利润表'!$B$5:$AK$5,0)+1)</f>
        <v>0</v>
      </c>
    </row>
    <row r="54" spans="1:29" ht="14.25">
      <c r="A54" s="272" t="s">
        <v>72</v>
      </c>
      <c r="B54" s="276">
        <f t="shared" si="10"/>
        <v>0</v>
      </c>
      <c r="C54" s="276">
        <v>0</v>
      </c>
      <c r="D54" s="271">
        <f>INDEX('用友贴出原始数据-利润表'!$A$5:$AK$193,MATCH($A54&amp;"调整额",'用友贴出原始数据-利润表'!$A$6:$A$193,0)+1,MATCH($D$36,'用友贴出原始数据-利润表'!$B$5:$AK$5,0)+1)+S54+AA54+F54</f>
        <v>0</v>
      </c>
      <c r="E54" s="269">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277">
        <f>INDEX('用友贴出原始数据-利润表'!$A$5:$AK$193,MATCH($A$54&amp;"调整额",'用友贴出原始数据-利润表'!$A$6:$A$193,0)+1,MATCH(F36,'用友贴出原始数据-利润表'!$B$5:$AK$5,0)+1)</f>
        <v>0</v>
      </c>
      <c r="G54" s="265">
        <f t="shared" si="6"/>
        <v>0</v>
      </c>
      <c r="H54" s="277">
        <f>INDEX('用友贴出原始数据-利润表'!$A$5:$AK$193,MATCH($A$54&amp;"调整额",'用友贴出原始数据-利润表'!$A$6:$A$193,0)+1,MATCH(H36,'用友贴出原始数据-利润表'!$B$5:$AK$5,0)+1)</f>
        <v>0</v>
      </c>
      <c r="I54" s="277">
        <f>INDEX('用友贴出原始数据-利润表'!$A$5:$AK$193,MATCH($A$54&amp;"调整额",'用友贴出原始数据-利润表'!$A$6:$A$193,0)+1,MATCH(I36,'用友贴出原始数据-利润表'!$B$5:$AK$5,0)+1)</f>
        <v>0</v>
      </c>
      <c r="J54" s="277">
        <f>INDEX('用友贴出原始数据-利润表'!$A$5:$AK$193,MATCH($A$54&amp;"调整额",'用友贴出原始数据-利润表'!$A$6:$A$193,0)+1,MATCH(J36,'用友贴出原始数据-利润表'!$B$5:$AK$5,0)+1)</f>
        <v>0</v>
      </c>
      <c r="K54" s="265">
        <f t="shared" si="7"/>
        <v>0</v>
      </c>
      <c r="L54" s="277">
        <f>INDEX('用友贴出原始数据-利润表'!$A$5:$AK$193,MATCH($A$54&amp;"调整额",'用友贴出原始数据-利润表'!$A$6:$A$193,0)+1,MATCH(L36,'用友贴出原始数据-利润表'!$B$5:$AK$5,0)+1)</f>
        <v>0</v>
      </c>
      <c r="M54" s="277">
        <f>INDEX('用友贴出原始数据-利润表'!$A$5:$AK$193,MATCH($A$54&amp;"调整额",'用友贴出原始数据-利润表'!$A$6:$A$193,0)+1,MATCH(M36,'用友贴出原始数据-利润表'!$B$5:$AK$5,0)+1)</f>
        <v>0</v>
      </c>
      <c r="N54" s="277">
        <f>INDEX('用友贴出原始数据-利润表'!$A$5:$AK$193,MATCH($A$54&amp;"调整额",'用友贴出原始数据-利润表'!$A$6:$A$193,0)+1,MATCH(N36,'用友贴出原始数据-利润表'!$B$5:$AK$5,0)+1)</f>
        <v>0</v>
      </c>
      <c r="O54" s="277">
        <f>INDEX('用友贴出原始数据-利润表'!$A$5:$AK$193,MATCH($A$54&amp;"调整额",'用友贴出原始数据-利润表'!$A$6:$A$193,0)+1,MATCH(O36,'用友贴出原始数据-利润表'!$B$5:$AK$5,0)+1)</f>
        <v>0</v>
      </c>
      <c r="P54" s="301">
        <f t="shared" si="11"/>
        <v>0</v>
      </c>
      <c r="Q54" s="277">
        <f>INDEX('用友贴出原始数据-利润表'!$A$5:$AK$193,MATCH($A$54&amp;"调整额",'用友贴出原始数据-利润表'!$A$6:$A$193,0)+1,MATCH(Q36,'用友贴出原始数据-利润表'!$B$5:$AK$5,0)+1)</f>
        <v>0</v>
      </c>
      <c r="R54" s="277">
        <f>INDEX('用友贴出原始数据-利润表'!$A$5:$AK$193,MATCH($A$54&amp;"调整额",'用友贴出原始数据-利润表'!$A$6:$A$193,0)+1,MATCH(R36,'用友贴出原始数据-利润表'!$B$5:$AK$5,0)+1)</f>
        <v>0</v>
      </c>
      <c r="S54" s="277">
        <f>INDEX('用友贴出原始数据-利润表'!$A$5:$AK$193,MATCH($A$54&amp;"调整额",'用友贴出原始数据-利润表'!$A$6:$A$193,0)+1,MATCH(S36,'用友贴出原始数据-利润表'!$B$5:$AK$5,0)+1)</f>
        <v>0</v>
      </c>
      <c r="T54" s="258">
        <f t="shared" si="9"/>
        <v>0</v>
      </c>
      <c r="U54" s="277">
        <f>INDEX('用友贴出原始数据-利润表'!$A$5:$AK$193,MATCH($A$54&amp;"调整额",'用友贴出原始数据-利润表'!$A$6:$A$193,0)+1,MATCH(U36,'用友贴出原始数据-利润表'!$B$5:$AK$5,0)+1)</f>
        <v>0</v>
      </c>
      <c r="V54" s="277">
        <f>INDEX('用友贴出原始数据-利润表'!$A$5:$AK$193,MATCH($A$54&amp;"调整额",'用友贴出原始数据-利润表'!$A$6:$A$193,0)+1,MATCH(V36,'用友贴出原始数据-利润表'!$B$5:$AK$5,0)+1)</f>
        <v>0</v>
      </c>
      <c r="W54" s="277">
        <f>INDEX('用友贴出原始数据-利润表'!$A$5:$AK$193,MATCH($A$54&amp;"调整额",'用友贴出原始数据-利润表'!$A$6:$A$193,0)+1,MATCH(W36,'用友贴出原始数据-利润表'!$B$5:$AK$5,0)+1)</f>
        <v>0</v>
      </c>
      <c r="X54" s="277">
        <f>INDEX('用友贴出原始数据-利润表'!$A$5:$AK$193,MATCH($A$54&amp;"调整额",'用友贴出原始数据-利润表'!$A$6:$A$193,0)+1,MATCH(X36,'用友贴出原始数据-利润表'!$B$5:$AK$5,0)+1)</f>
        <v>0</v>
      </c>
      <c r="Y54" s="277">
        <f>INDEX('用友贴出原始数据-利润表'!$A$5:$AK$193,MATCH($A$54&amp;"调整额",'用友贴出原始数据-利润表'!$A$6:$A$193,0)+1,MATCH(Y36,'用友贴出原始数据-利润表'!$B$5:$AK$5,0)+1)</f>
        <v>0</v>
      </c>
      <c r="Z54" s="277">
        <f>INDEX('用友贴出原始数据-利润表'!$A$5:$AK$193,MATCH($A$54&amp;"调整额",'用友贴出原始数据-利润表'!$A$6:$A$193,0)+1,MATCH(Z36,'用友贴出原始数据-利润表'!$B$5:$AK$5,0)+1)</f>
        <v>0</v>
      </c>
      <c r="AA54" s="277">
        <f>INDEX('用友贴出原始数据-利润表'!$A$5:$AK$193,MATCH($A$54&amp;"调整额",'用友贴出原始数据-利润表'!$A$6:$A$193,0)+1,MATCH(AA36,'用友贴出原始数据-利润表'!$B$5:$AK$5,0)+1)</f>
        <v>0</v>
      </c>
      <c r="AB54" s="277">
        <f>INDEX('用友贴出原始数据-利润表'!$A$5:$AK$193,MATCH($A$54&amp;"调整额",'用友贴出原始数据-利润表'!$A$6:$A$193,0)+1,MATCH(AB36,'用友贴出原始数据-利润表'!$B$5:$AK$5,0)+1)</f>
        <v>0</v>
      </c>
    </row>
    <row r="55" spans="1:29" ht="14.25">
      <c r="A55" s="278" t="s">
        <v>73</v>
      </c>
      <c r="B55" s="281">
        <f t="shared" si="10"/>
        <v>223000534.09333301</v>
      </c>
      <c r="C55" s="281">
        <f>C37-C50</f>
        <v>-66795399.697406009</v>
      </c>
      <c r="D55" s="279">
        <f>D37-D50</f>
        <v>25172889.799510673</v>
      </c>
      <c r="E55" s="282">
        <f>E37-E50</f>
        <v>23662945.616102003</v>
      </c>
      <c r="F55" s="283">
        <f>INDEX('用友贴出原始数据-利润表'!$A$5:$AK$193,MATCH($A$55&amp;"调整额",'用友贴出原始数据-利润表'!$A$6:$A$193,0)+1,MATCH(F36,'用友贴出原始数据-利润表'!$B$5:$AK$5,0)+1)</f>
        <v>4894359.5801326698</v>
      </c>
      <c r="G55" s="265">
        <f t="shared" si="6"/>
        <v>180735396.35683632</v>
      </c>
      <c r="H55" s="283">
        <f>INDEX('用友贴出原始数据-利润表'!$A$5:$AK$193,MATCH($A$55&amp;"调整额",'用友贴出原始数据-利润表'!$A$6:$A$193,0)+1,MATCH(H36,'用友贴出原始数据-利润表'!$B$5:$AK$5,0)+1)</f>
        <v>191168447.52932701</v>
      </c>
      <c r="I55" s="283">
        <f>INDEX('用友贴出原始数据-利润表'!$A$5:$AK$193,MATCH($A$55&amp;"调整额",'用友贴出原始数据-利润表'!$A$6:$A$193,0)+1,MATCH(I36,'用友贴出原始数据-利润表'!$B$5:$AK$5,0)+1)</f>
        <v>3256083.5854573301</v>
      </c>
      <c r="J55" s="283">
        <f>INDEX('用友贴出原始数据-利润表'!$A$5:$AK$193,MATCH($A$55&amp;"调整额",'用友贴出原始数据-利润表'!$A$6:$A$193,0)+1,MATCH(J36,'用友贴出原始数据-利润表'!$B$5:$AK$5,0)+1)</f>
        <v>-13689134.757948</v>
      </c>
      <c r="K55" s="265">
        <f t="shared" si="7"/>
        <v>12961789.343565997</v>
      </c>
      <c r="L55" s="283">
        <f>INDEX('用友贴出原始数据-利润表'!$A$5:$AK$193,MATCH($A$55&amp;"调整额",'用友贴出原始数据-利润表'!$A$6:$A$193,0)+1,MATCH(L36,'用友贴出原始数据-利润表'!$B$5:$AK$5,0)+1)</f>
        <v>19391001.396636002</v>
      </c>
      <c r="M55" s="283">
        <f>INDEX('用友贴出原始数据-利润表'!$A$5:$AK$193,MATCH($A$55&amp;"调整额",'用友贴出原始数据-利润表'!$A$6:$A$193,0)+1,MATCH(M36,'用友贴出原始数据-利润表'!$B$5:$AK$5,0)+1)</f>
        <v>10463019.379823999</v>
      </c>
      <c r="N55" s="283">
        <f>INDEX('用友贴出原始数据-利润表'!$A$5:$AK$193,MATCH($A$55&amp;"调整额",'用友贴出原始数据-利润表'!$A$6:$A$193,0)+1,MATCH(N36,'用友贴出原始数据-利润表'!$B$5:$AK$5,0)+1)</f>
        <v>-8633692.891322</v>
      </c>
      <c r="O55" s="283">
        <f>INDEX('用友贴出原始数据-利润表'!$A$5:$AK$193,MATCH($A$55&amp;"调整额",'用友贴出原始数据-利润表'!$A$6:$A$193,0)+1,MATCH(O36,'用友贴出原始数据-利润表'!$B$5:$AK$5,0)+1)</f>
        <v>-8258538.5415719999</v>
      </c>
      <c r="P55" s="301">
        <f t="shared" si="11"/>
        <v>47047704.516938001</v>
      </c>
      <c r="Q55" s="283">
        <f>INDEX('用友贴出原始数据-利润表'!$A$5:$AK$193,MATCH($A$55&amp;"调整额",'用友贴出原始数据-利润表'!$A$6:$A$193,0)+1,MATCH(Q36,'用友贴出原始数据-利润表'!$B$5:$AK$5,0)+1)</f>
        <v>49218737.441473998</v>
      </c>
      <c r="R55" s="283">
        <f>INDEX('用友贴出原始数据-利润表'!$A$5:$AK$193,MATCH($A$55&amp;"调整额",'用友贴出原始数据-利润表'!$A$6:$A$193,0)+1,MATCH(R36,'用友贴出原始数据-利润表'!$B$5:$AK$5,0)+1)</f>
        <v>-2171032.924536</v>
      </c>
      <c r="S55" s="283">
        <f>INDEX('用友贴出原始数据-利润表'!$A$5:$AK$193,MATCH($A$55&amp;"调整额",'用友贴出原始数据-利润表'!$A$6:$A$193,0)+1,MATCH(S36,'用友贴出原始数据-利润表'!$B$5:$AK$5,0)+1)</f>
        <v>0</v>
      </c>
      <c r="T55" s="258">
        <f t="shared" si="9"/>
        <v>215208.15778599994</v>
      </c>
      <c r="U55" s="283">
        <f>INDEX('用友贴出原始数据-利润表'!$A$5:$AK$193,MATCH($A$55&amp;"调整额",'用友贴出原始数据-利润表'!$A$6:$A$193,0)+1,MATCH(U36,'用友贴出原始数据-利润表'!$B$5:$AK$5,0)+1)</f>
        <v>1560931.0360419999</v>
      </c>
      <c r="V55" s="283">
        <f>INDEX('用友贴出原始数据-利润表'!$A$5:$AK$193,MATCH($A$55&amp;"调整额",'用友贴出原始数据-利润表'!$A$6:$A$193,0)+1,MATCH(V36,'用友贴出原始数据-利润表'!$B$5:$AK$5,0)+1)</f>
        <v>-2195345.4913039999</v>
      </c>
      <c r="W55" s="283">
        <f>W37-W50</f>
        <v>1057174.4989179999</v>
      </c>
      <c r="X55" s="283">
        <f>INDEX('用友贴出原始数据-利润表'!$A$5:$AK$193,MATCH($A$55&amp;"调整额",'用友贴出原始数据-利润表'!$A$6:$A$193,0)+1,MATCH(X36,'用友贴出原始数据-利润表'!$B$5:$AK$5,0)+1)</f>
        <v>-207551.88587</v>
      </c>
      <c r="Y55" s="283">
        <f>INDEX('用友贴出原始数据-利润表'!$A$5:$AK$193,MATCH($A$55&amp;"调整额",'用友贴出原始数据-利润表'!$A$6:$A$193,0)+1,MATCH(Y36,'用友贴出原始数据-利润表'!$B$5:$AK$5,0)+1)</f>
        <v>0</v>
      </c>
      <c r="Z55" s="283">
        <f>INDEX('用友贴出原始数据-利润表'!$A$5:$AK$193,MATCH($A$55&amp;"调整额",'用友贴出原始数据-利润表'!$A$6:$A$193,0)+1,MATCH(Z36,'用友贴出原始数据-利润表'!$B$5:$AK$5,0)+1)</f>
        <v>0</v>
      </c>
      <c r="AA55" s="283">
        <f>INDEX('用友贴出原始数据-利润表'!$A$5:$AK$193,MATCH($A$55&amp;"调整额",'用友贴出原始数据-利润表'!$A$6:$A$193,0)+1,MATCH(AA36,'用友贴出原始数据-利润表'!$B$5:$AK$5,0)+1)</f>
        <v>0</v>
      </c>
      <c r="AB55" s="283">
        <f>INDEX('用友贴出原始数据-利润表'!$A$5:$AK$193,MATCH($A$55&amp;"调整额",'用友贴出原始数据-利润表'!$A$6:$A$193,0)+1,MATCH(AB36,'用友贴出原始数据-利润表'!$B$5:$AK$5,0)+1)</f>
        <v>-120237.48</v>
      </c>
    </row>
    <row r="56" spans="1:29" ht="14.25">
      <c r="A56" s="272" t="s">
        <v>49</v>
      </c>
      <c r="B56" s="284">
        <f t="shared" si="10"/>
        <v>0</v>
      </c>
      <c r="C56" s="284">
        <v>0</v>
      </c>
      <c r="D56" s="271">
        <f>INDEX('用友贴出原始数据-利润表'!$A$5:$AK$193,MATCH($A56&amp;"调整额",'用友贴出原始数据-利润表'!$A$6:$A$193,0)+1,MATCH($D$36,'用友贴出原始数据-利润表'!$B$5:$AK$5,0)+1)+S56+AA56+F56</f>
        <v>0</v>
      </c>
      <c r="E56" s="286">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85">
        <f>INDEX('用友贴出原始数据-利润表'!$A$5:$AK$193,MATCH($A$56&amp;"调整额",'用友贴出原始数据-利润表'!$A$6:$A$193,0)+1,MATCH(F36,'用友贴出原始数据-利润表'!$B$5:$AK$5,0)+1)</f>
        <v>0</v>
      </c>
      <c r="G56" s="265">
        <f t="shared" si="6"/>
        <v>0</v>
      </c>
      <c r="H56" s="285">
        <f>INDEX('用友贴出原始数据-利润表'!$A$5:$AK$193,MATCH($A$56&amp;"调整额",'用友贴出原始数据-利润表'!$A$6:$A$193,0)+1,MATCH(H36,'用友贴出原始数据-利润表'!$B$5:$AK$5,0)+1)</f>
        <v>0</v>
      </c>
      <c r="I56" s="285">
        <f>INDEX('用友贴出原始数据-利润表'!$A$5:$AK$193,MATCH($A$56&amp;"调整额",'用友贴出原始数据-利润表'!$A$6:$A$193,0)+1,MATCH(I36,'用友贴出原始数据-利润表'!$B$5:$AK$5,0)+1)</f>
        <v>0</v>
      </c>
      <c r="J56" s="285">
        <f>INDEX('用友贴出原始数据-利润表'!$A$5:$AK$193,MATCH($A$56&amp;"调整额",'用友贴出原始数据-利润表'!$A$6:$A$193,0)+1,MATCH(J36,'用友贴出原始数据-利润表'!$B$5:$AK$5,0)+1)</f>
        <v>0</v>
      </c>
      <c r="K56" s="265">
        <f t="shared" si="7"/>
        <v>0</v>
      </c>
      <c r="L56" s="285">
        <f>INDEX('用友贴出原始数据-利润表'!$A$5:$AK$193,MATCH($A$56&amp;"调整额",'用友贴出原始数据-利润表'!$A$6:$A$193,0)+1,MATCH(L36,'用友贴出原始数据-利润表'!$B$5:$AK$5,0)+1)</f>
        <v>0</v>
      </c>
      <c r="M56" s="285">
        <f>INDEX('用友贴出原始数据-利润表'!$A$5:$AK$193,MATCH($A$56&amp;"调整额",'用友贴出原始数据-利润表'!$A$6:$A$193,0)+1,MATCH(M36,'用友贴出原始数据-利润表'!$B$5:$AK$5,0)+1)</f>
        <v>0</v>
      </c>
      <c r="N56" s="285">
        <f>INDEX('用友贴出原始数据-利润表'!$A$5:$AK$193,MATCH($A$56&amp;"调整额",'用友贴出原始数据-利润表'!$A$6:$A$193,0)+1,MATCH(N36,'用友贴出原始数据-利润表'!$B$5:$AK$5,0)+1)</f>
        <v>0</v>
      </c>
      <c r="O56" s="285">
        <f>INDEX('用友贴出原始数据-利润表'!$A$5:$AK$193,MATCH($A$56&amp;"调整额",'用友贴出原始数据-利润表'!$A$6:$A$193,0)+1,MATCH(O36,'用友贴出原始数据-利润表'!$B$5:$AK$5,0)+1)</f>
        <v>0</v>
      </c>
      <c r="P56" s="302">
        <f t="shared" si="11"/>
        <v>0</v>
      </c>
      <c r="Q56" s="285">
        <f>INDEX('用友贴出原始数据-利润表'!$A$5:$AK$193,MATCH($A$56&amp;"调整额",'用友贴出原始数据-利润表'!$A$6:$A$193,0)+1,MATCH(Q36,'用友贴出原始数据-利润表'!$B$5:$AK$5,0)+1)</f>
        <v>0</v>
      </c>
      <c r="R56" s="285">
        <f>INDEX('用友贴出原始数据-利润表'!$A$5:$AK$193,MATCH($A$56&amp;"调整额",'用友贴出原始数据-利润表'!$A$6:$A$193,0)+1,MATCH(R36,'用友贴出原始数据-利润表'!$B$5:$AK$5,0)+1)</f>
        <v>0</v>
      </c>
      <c r="S56" s="285">
        <f>INDEX('用友贴出原始数据-利润表'!$A$5:$AK$193,MATCH($A$56&amp;"调整额",'用友贴出原始数据-利润表'!$A$6:$A$193,0)+1,MATCH(S36,'用友贴出原始数据-利润表'!$B$5:$AK$5,0)+1)</f>
        <v>0</v>
      </c>
      <c r="T56" s="258">
        <f t="shared" si="9"/>
        <v>0</v>
      </c>
      <c r="U56" s="285">
        <f>INDEX('用友贴出原始数据-利润表'!$A$5:$AK$193,MATCH($A$56&amp;"调整额",'用友贴出原始数据-利润表'!$A$6:$A$193,0)+1,MATCH(U36,'用友贴出原始数据-利润表'!$B$5:$AK$5,0)+1)</f>
        <v>0</v>
      </c>
      <c r="V56" s="285">
        <f>INDEX('用友贴出原始数据-利润表'!$A$5:$AK$193,MATCH($A$56&amp;"调整额",'用友贴出原始数据-利润表'!$A$6:$A$193,0)+1,MATCH(V36,'用友贴出原始数据-利润表'!$B$5:$AK$5,0)+1)</f>
        <v>0</v>
      </c>
      <c r="W56" s="285">
        <f>INDEX('用友贴出原始数据-利润表'!$A$5:$AK$193,MATCH($A$56&amp;"调整额",'用友贴出原始数据-利润表'!$A$6:$A$193,0)+1,MATCH(W36,'用友贴出原始数据-利润表'!$B$5:$AK$5,0)+1)</f>
        <v>0</v>
      </c>
      <c r="X56" s="285">
        <f>INDEX('用友贴出原始数据-利润表'!$A$5:$AK$193,MATCH($A$56&amp;"调整额",'用友贴出原始数据-利润表'!$A$6:$A$193,0)+1,MATCH(X36,'用友贴出原始数据-利润表'!$B$5:$AK$5,0)+1)</f>
        <v>0</v>
      </c>
      <c r="Y56" s="285">
        <f>INDEX('用友贴出原始数据-利润表'!$A$5:$AK$193,MATCH($A$56&amp;"调整额",'用友贴出原始数据-利润表'!$A$6:$A$193,0)+1,MATCH(Y36,'用友贴出原始数据-利润表'!$B$5:$AK$5,0)+1)</f>
        <v>0</v>
      </c>
      <c r="Z56" s="285">
        <f>INDEX('用友贴出原始数据-利润表'!$A$5:$AK$193,MATCH($A$56&amp;"调整额",'用友贴出原始数据-利润表'!$A$6:$A$193,0)+1,MATCH(Z36,'用友贴出原始数据-利润表'!$B$5:$AK$5,0)+1)</f>
        <v>0</v>
      </c>
      <c r="AA56" s="285">
        <f>INDEX('用友贴出原始数据-利润表'!$A$5:$AK$193,MATCH($A$56&amp;"调整额",'用友贴出原始数据-利润表'!$A$6:$A$193,0)+1,MATCH(AA36,'用友贴出原始数据-利润表'!$B$5:$AK$5,0)+1)</f>
        <v>0</v>
      </c>
      <c r="AB56" s="285">
        <f>INDEX('用友贴出原始数据-利润表'!$A$5:$AK$193,MATCH($A$56&amp;"调整额",'用友贴出原始数据-利润表'!$A$6:$A$193,0)+1,MATCH(AB36,'用友贴出原始数据-利润表'!$B$5:$AK$5,0)+1)</f>
        <v>0</v>
      </c>
    </row>
    <row r="57" spans="1:29" ht="14.25">
      <c r="A57" s="272" t="s">
        <v>50</v>
      </c>
      <c r="B57" s="276">
        <f t="shared" si="10"/>
        <v>0</v>
      </c>
      <c r="C57" s="276">
        <v>0</v>
      </c>
      <c r="D57" s="271">
        <f>INDEX('用友贴出原始数据-利润表'!$A$5:$AK$193,MATCH($A57&amp;"调整额",'用友贴出原始数据-利润表'!$A$6:$A$193,0)+1,MATCH($D$36,'用友贴出原始数据-利润表'!$B$5:$AK$5,0)+1)+S57+AA57+F57</f>
        <v>0</v>
      </c>
      <c r="E57" s="269">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277">
        <f>INDEX('用友贴出原始数据-利润表'!$A$5:$AK$193,MATCH($A$57&amp;"调整额",'用友贴出原始数据-利润表'!$A$6:$A$193,0)+1,MATCH(F36,'用友贴出原始数据-利润表'!$B$5:$AK$5,0)+1)</f>
        <v>0</v>
      </c>
      <c r="G57" s="265">
        <f t="shared" si="6"/>
        <v>0</v>
      </c>
      <c r="H57" s="277">
        <f>INDEX('用友贴出原始数据-利润表'!$A$5:$AK$193,MATCH($A$57&amp;"调整额",'用友贴出原始数据-利润表'!$A$6:$A$193,0)+1,MATCH(H36,'用友贴出原始数据-利润表'!$B$5:$AK$5,0)+1)</f>
        <v>0</v>
      </c>
      <c r="I57" s="277">
        <f>INDEX('用友贴出原始数据-利润表'!$A$5:$AK$193,MATCH($A$57&amp;"调整额",'用友贴出原始数据-利润表'!$A$6:$A$193,0)+1,MATCH(I36,'用友贴出原始数据-利润表'!$B$5:$AK$5,0)+1)</f>
        <v>0</v>
      </c>
      <c r="J57" s="277">
        <f>INDEX('用友贴出原始数据-利润表'!$A$5:$AK$193,MATCH($A$57&amp;"调整额",'用友贴出原始数据-利润表'!$A$6:$A$193,0)+1,MATCH(J36,'用友贴出原始数据-利润表'!$B$5:$AK$5,0)+1)</f>
        <v>0</v>
      </c>
      <c r="K57" s="265">
        <f t="shared" si="7"/>
        <v>0</v>
      </c>
      <c r="L57" s="277">
        <f>INDEX('用友贴出原始数据-利润表'!$A$5:$AK$193,MATCH($A$57&amp;"调整额",'用友贴出原始数据-利润表'!$A$6:$A$193,0)+1,MATCH(L36,'用友贴出原始数据-利润表'!$B$5:$AK$5,0)+1)</f>
        <v>0</v>
      </c>
      <c r="M57" s="277">
        <f>INDEX('用友贴出原始数据-利润表'!$A$5:$AK$193,MATCH($A$57&amp;"调整额",'用友贴出原始数据-利润表'!$A$6:$A$193,0)+1,MATCH(M36,'用友贴出原始数据-利润表'!$B$5:$AK$5,0)+1)</f>
        <v>0</v>
      </c>
      <c r="N57" s="277">
        <f>INDEX('用友贴出原始数据-利润表'!$A$5:$AK$193,MATCH($A$57&amp;"调整额",'用友贴出原始数据-利润表'!$A$6:$A$193,0)+1,MATCH(N36,'用友贴出原始数据-利润表'!$B$5:$AK$5,0)+1)</f>
        <v>0</v>
      </c>
      <c r="O57" s="277">
        <f>INDEX('用友贴出原始数据-利润表'!$A$5:$AK$193,MATCH($A$57&amp;"调整额",'用友贴出原始数据-利润表'!$A$6:$A$193,0)+1,MATCH(O36,'用友贴出原始数据-利润表'!$B$5:$AK$5,0)+1)</f>
        <v>0</v>
      </c>
      <c r="P57" s="301">
        <f t="shared" si="11"/>
        <v>0</v>
      </c>
      <c r="Q57" s="277">
        <f>INDEX('用友贴出原始数据-利润表'!$A$5:$AK$193,MATCH($A$57&amp;"调整额",'用友贴出原始数据-利润表'!$A$6:$A$193,0)+1,MATCH(Q36,'用友贴出原始数据-利润表'!$B$5:$AK$5,0)+1)</f>
        <v>0</v>
      </c>
      <c r="R57" s="277">
        <f>INDEX('用友贴出原始数据-利润表'!$A$5:$AK$193,MATCH($A$57&amp;"调整额",'用友贴出原始数据-利润表'!$A$6:$A$193,0)+1,MATCH(R36,'用友贴出原始数据-利润表'!$B$5:$AK$5,0)+1)</f>
        <v>0</v>
      </c>
      <c r="S57" s="277">
        <f>INDEX('用友贴出原始数据-利润表'!$A$5:$AK$193,MATCH($A$57&amp;"调整额",'用友贴出原始数据-利润表'!$A$6:$A$193,0)+1,MATCH(S36,'用友贴出原始数据-利润表'!$B$5:$AK$5,0)+1)</f>
        <v>0</v>
      </c>
      <c r="T57" s="258">
        <f t="shared" si="9"/>
        <v>0</v>
      </c>
      <c r="U57" s="277">
        <f>INDEX('用友贴出原始数据-利润表'!$A$5:$AK$193,MATCH($A$57&amp;"调整额",'用友贴出原始数据-利润表'!$A$6:$A$193,0)+1,MATCH(U36,'用友贴出原始数据-利润表'!$B$5:$AK$5,0)+1)</f>
        <v>0</v>
      </c>
      <c r="V57" s="277">
        <f>INDEX('用友贴出原始数据-利润表'!$A$5:$AK$193,MATCH($A$57&amp;"调整额",'用友贴出原始数据-利润表'!$A$6:$A$193,0)+1,MATCH(V36,'用友贴出原始数据-利润表'!$B$5:$AK$5,0)+1)</f>
        <v>0</v>
      </c>
      <c r="W57" s="277">
        <f>INDEX('用友贴出原始数据-利润表'!$A$5:$AK$193,MATCH($A$57&amp;"调整额",'用友贴出原始数据-利润表'!$A$6:$A$193,0)+1,MATCH(W36,'用友贴出原始数据-利润表'!$B$5:$AK$5,0)+1)</f>
        <v>0</v>
      </c>
      <c r="X57" s="277">
        <f>INDEX('用友贴出原始数据-利润表'!$A$5:$AK$193,MATCH($A$57&amp;"调整额",'用友贴出原始数据-利润表'!$A$6:$A$193,0)+1,MATCH(X36,'用友贴出原始数据-利润表'!$B$5:$AK$5,0)+1)</f>
        <v>0</v>
      </c>
      <c r="Y57" s="277">
        <f>INDEX('用友贴出原始数据-利润表'!$A$5:$AK$193,MATCH($A$57&amp;"调整额",'用友贴出原始数据-利润表'!$A$6:$A$193,0)+1,MATCH(Y36,'用友贴出原始数据-利润表'!$B$5:$AK$5,0)+1)</f>
        <v>0</v>
      </c>
      <c r="Z57" s="277">
        <f>INDEX('用友贴出原始数据-利润表'!$A$5:$AK$193,MATCH($A$57&amp;"调整额",'用友贴出原始数据-利润表'!$A$6:$A$193,0)+1,MATCH(Z36,'用友贴出原始数据-利润表'!$B$5:$AK$5,0)+1)</f>
        <v>0</v>
      </c>
      <c r="AA57" s="277">
        <f>INDEX('用友贴出原始数据-利润表'!$A$5:$AK$193,MATCH($A$57&amp;"调整额",'用友贴出原始数据-利润表'!$A$6:$A$193,0)+1,MATCH(AA36,'用友贴出原始数据-利润表'!$B$5:$AK$5,0)+1)</f>
        <v>0</v>
      </c>
      <c r="AB57" s="277">
        <f>INDEX('用友贴出原始数据-利润表'!$A$5:$AK$193,MATCH($A$57&amp;"调整额",'用友贴出原始数据-利润表'!$A$6:$A$193,0)+1,MATCH(AB36,'用友贴出原始数据-利润表'!$B$5:$AK$5,0)+1)</f>
        <v>0</v>
      </c>
    </row>
    <row r="58" spans="1:29" ht="14.25">
      <c r="A58" s="278" t="s">
        <v>74</v>
      </c>
      <c r="B58" s="287">
        <f>C58+D58+E58+G58+K58+P58+T58</f>
        <v>223000534.09333301</v>
      </c>
      <c r="C58" s="287">
        <f>C55+C56-C57</f>
        <v>-66795399.697406009</v>
      </c>
      <c r="D58" s="279">
        <f>D55+D56-D57</f>
        <v>25172889.799510673</v>
      </c>
      <c r="E58" s="288">
        <f>E37-E50</f>
        <v>23662945.616102003</v>
      </c>
      <c r="F58" s="289">
        <f>INDEX('用友贴出原始数据-利润表'!$A$5:$AK$193,MATCH($A$58&amp;"调整额",'用友贴出原始数据-利润表'!$A$6:$A$193,0)+1,MATCH(F36,'用友贴出原始数据-利润表'!$B$5:$AK$5,0)+1)</f>
        <v>4894359.5801326698</v>
      </c>
      <c r="G58" s="265">
        <f t="shared" si="6"/>
        <v>180735396.35683632</v>
      </c>
      <c r="H58" s="289">
        <f>INDEX('用友贴出原始数据-利润表'!$A$5:$AK$193,MATCH($A$58&amp;"调整额",'用友贴出原始数据-利润表'!$A$6:$A$193,0)+1,MATCH(H36,'用友贴出原始数据-利润表'!$B$5:$AK$5,0)+1)</f>
        <v>191168447.52932701</v>
      </c>
      <c r="I58" s="289">
        <f>INDEX('用友贴出原始数据-利润表'!$A$5:$AK$193,MATCH($A$58&amp;"调整额",'用友贴出原始数据-利润表'!$A$6:$A$193,0)+1,MATCH(I36,'用友贴出原始数据-利润表'!$B$5:$AK$5,0)+1)</f>
        <v>3256083.5854573301</v>
      </c>
      <c r="J58" s="289">
        <f>INDEX('用友贴出原始数据-利润表'!$A$5:$AK$193,MATCH($A$58&amp;"调整额",'用友贴出原始数据-利润表'!$A$6:$A$193,0)+1,MATCH(J36,'用友贴出原始数据-利润表'!$B$5:$AK$5,0)+1)</f>
        <v>-13689134.757948</v>
      </c>
      <c r="K58" s="265">
        <f t="shared" si="7"/>
        <v>12961789.343565997</v>
      </c>
      <c r="L58" s="289">
        <f>INDEX('用友贴出原始数据-利润表'!$A$5:$AK$193,MATCH($A$58&amp;"调整额",'用友贴出原始数据-利润表'!$A$6:$A$193,0)+1,MATCH(L36,'用友贴出原始数据-利润表'!$B$5:$AK$5,0)+1)</f>
        <v>19391001.396636002</v>
      </c>
      <c r="M58" s="289">
        <f>INDEX('用友贴出原始数据-利润表'!$A$5:$AK$193,MATCH($A$58&amp;"调整额",'用友贴出原始数据-利润表'!$A$6:$A$193,0)+1,MATCH(M36,'用友贴出原始数据-利润表'!$B$5:$AK$5,0)+1)</f>
        <v>10463019.379823999</v>
      </c>
      <c r="N58" s="289">
        <f>INDEX('用友贴出原始数据-利润表'!$A$5:$AK$193,MATCH($A$58&amp;"调整额",'用友贴出原始数据-利润表'!$A$6:$A$193,0)+1,MATCH(N36,'用友贴出原始数据-利润表'!$B$5:$AK$5,0)+1)</f>
        <v>-8633692.891322</v>
      </c>
      <c r="O58" s="289">
        <f>INDEX('用友贴出原始数据-利润表'!$A$5:$AK$193,MATCH($A$58&amp;"调整额",'用友贴出原始数据-利润表'!$A$6:$A$193,0)+1,MATCH(O36,'用友贴出原始数据-利润表'!$B$5:$AK$5,0)+1)</f>
        <v>-8258538.5415719999</v>
      </c>
      <c r="P58" s="300">
        <f t="shared" si="11"/>
        <v>47047704.516938001</v>
      </c>
      <c r="Q58" s="289">
        <f>INDEX('用友贴出原始数据-利润表'!$A$5:$AK$193,MATCH($A$58&amp;"调整额",'用友贴出原始数据-利润表'!$A$6:$A$193,0)+1,MATCH(Q36,'用友贴出原始数据-利润表'!$B$5:$AK$5,0)+1)</f>
        <v>49218737.441473998</v>
      </c>
      <c r="R58" s="289">
        <f>INDEX('用友贴出原始数据-利润表'!$A$5:$AK$193,MATCH($A$58&amp;"调整额",'用友贴出原始数据-利润表'!$A$6:$A$193,0)+1,MATCH(R36,'用友贴出原始数据-利润表'!$B$5:$AK$5,0)+1)</f>
        <v>-2171032.924536</v>
      </c>
      <c r="S58" s="289">
        <f>INDEX('用友贴出原始数据-利润表'!$A$5:$AK$193,MATCH($A$58&amp;"调整额",'用友贴出原始数据-利润表'!$A$6:$A$193,0)+1,MATCH(S36,'用友贴出原始数据-利润表'!$B$5:$AK$5,0)+1)</f>
        <v>0</v>
      </c>
      <c r="T58" s="258">
        <f t="shared" si="9"/>
        <v>215208.15778599994</v>
      </c>
      <c r="U58" s="289">
        <f>INDEX('用友贴出原始数据-利润表'!$A$5:$AK$193,MATCH($A$58&amp;"调整额",'用友贴出原始数据-利润表'!$A$6:$A$193,0)+1,MATCH(U36,'用友贴出原始数据-利润表'!$B$5:$AK$5,0)+1)</f>
        <v>1560931.0360419999</v>
      </c>
      <c r="V58" s="289">
        <f>INDEX('用友贴出原始数据-利润表'!$A$5:$AK$193,MATCH($A$58&amp;"调整额",'用友贴出原始数据-利润表'!$A$6:$A$193,0)+1,MATCH(V36,'用友贴出原始数据-利润表'!$B$5:$AK$5,0)+1)</f>
        <v>-2195345.4913039999</v>
      </c>
      <c r="W58" s="289">
        <f>W55+W56-W57</f>
        <v>1057174.4989179999</v>
      </c>
      <c r="X58" s="289">
        <f>INDEX('用友贴出原始数据-利润表'!$A$5:$AK$193,MATCH($A$58&amp;"调整额",'用友贴出原始数据-利润表'!$A$6:$A$193,0)+1,MATCH(X36,'用友贴出原始数据-利润表'!$B$5:$AK$5,0)+1)</f>
        <v>-207551.88587</v>
      </c>
      <c r="Y58" s="289">
        <f>INDEX('用友贴出原始数据-利润表'!$A$5:$AK$193,MATCH($A$58&amp;"调整额",'用友贴出原始数据-利润表'!$A$6:$A$193,0)+1,MATCH(Y36,'用友贴出原始数据-利润表'!$B$5:$AK$5,0)+1)</f>
        <v>0</v>
      </c>
      <c r="Z58" s="289">
        <f>INDEX('用友贴出原始数据-利润表'!$A$5:$AK$193,MATCH($A$58&amp;"调整额",'用友贴出原始数据-利润表'!$A$6:$A$193,0)+1,MATCH(Z36,'用友贴出原始数据-利润表'!$B$5:$AK$5,0)+1)</f>
        <v>0</v>
      </c>
      <c r="AA58" s="289">
        <f>INDEX('用友贴出原始数据-利润表'!$A$5:$AK$193,MATCH($A$58&amp;"调整额",'用友贴出原始数据-利润表'!$A$6:$A$193,0)+1,MATCH(AA36,'用友贴出原始数据-利润表'!$B$5:$AK$5,0)+1)</f>
        <v>0</v>
      </c>
      <c r="AB58" s="289">
        <f>INDEX('用友贴出原始数据-利润表'!$A$5:$AK$193,MATCH($A$58&amp;"调整额",'用友贴出原始数据-利润表'!$A$6:$A$193,0)+1,MATCH(AB36,'用友贴出原始数据-利润表'!$B$5:$AK$5,0)+1)</f>
        <v>-120237.48</v>
      </c>
    </row>
    <row r="59" spans="1:29" ht="14.25">
      <c r="A59" s="272" t="s">
        <v>75</v>
      </c>
      <c r="B59" s="287">
        <f>B28/0.75*0.25</f>
        <v>55750133.523333348</v>
      </c>
      <c r="C59" s="326">
        <v>0</v>
      </c>
      <c r="D59" s="275">
        <f>INDEX('用友贴出原始数据-利润表'!$A$5:$AK$193,MATCH($A59&amp;"调整额",'用友贴出原始数据-利润表'!$A$6:$A$193,0)+1,MATCH($D$36,'用友贴出原始数据-利润表'!$B$5:$AK$5,0)+1)+S59+AA59+F59</f>
        <v>0</v>
      </c>
      <c r="E59" s="274">
        <v>0</v>
      </c>
      <c r="F59" s="275">
        <f>INDEX('用友贴出原始数据-利润表'!$A$5:$AK$193,MATCH($A$59&amp;"调整额",'用友贴出原始数据-利润表'!$A$6:$A$193,0)+1,MATCH(F36,'用友贴出原始数据-利润表'!$B$5:$AK$5,0)+1)</f>
        <v>0</v>
      </c>
      <c r="G59" s="265">
        <f t="shared" si="6"/>
        <v>0</v>
      </c>
      <c r="H59" s="275">
        <f>INDEX('用友贴出原始数据-利润表'!$A$5:$AK$193,MATCH($A$59&amp;"调整额",'用友贴出原始数据-利润表'!$A$6:$A$193,0)+1,MATCH(H36,'用友贴出原始数据-利润表'!$B$5:$AK$5,0)+1)</f>
        <v>0</v>
      </c>
      <c r="I59" s="275">
        <f>INDEX('用友贴出原始数据-利润表'!$A$5:$AK$193,MATCH($A$59&amp;"调整额",'用友贴出原始数据-利润表'!$A$6:$A$193,0)+1,MATCH(I36,'用友贴出原始数据-利润表'!$B$5:$AK$5,0)+1)</f>
        <v>0</v>
      </c>
      <c r="J59" s="275">
        <f>INDEX('用友贴出原始数据-利润表'!$A$5:$AK$193,MATCH($A$59&amp;"调整额",'用友贴出原始数据-利润表'!$A$6:$A$193,0)+1,MATCH(J36,'用友贴出原始数据-利润表'!$B$5:$AK$5,0)+1)</f>
        <v>0</v>
      </c>
      <c r="K59" s="265">
        <f t="shared" si="7"/>
        <v>0</v>
      </c>
      <c r="L59" s="275">
        <f>INDEX('用友贴出原始数据-利润表'!$A$5:$AK$193,MATCH($A$59&amp;"调整额",'用友贴出原始数据-利润表'!$A$6:$A$193,0)+1,MATCH(L36,'用友贴出原始数据-利润表'!$B$5:$AK$5,0)+1)</f>
        <v>0</v>
      </c>
      <c r="M59" s="275">
        <f>INDEX('用友贴出原始数据-利润表'!$A$5:$AK$193,MATCH($A$59&amp;"调整额",'用友贴出原始数据-利润表'!$A$6:$A$193,0)+1,MATCH(M36,'用友贴出原始数据-利润表'!$B$5:$AK$5,0)+1)</f>
        <v>0</v>
      </c>
      <c r="N59" s="275">
        <f>INDEX('用友贴出原始数据-利润表'!$A$5:$AK$193,MATCH($A$59&amp;"调整额",'用友贴出原始数据-利润表'!$A$6:$A$193,0)+1,MATCH(N36,'用友贴出原始数据-利润表'!$B$5:$AK$5,0)+1)</f>
        <v>0</v>
      </c>
      <c r="O59" s="275">
        <f>INDEX('用友贴出原始数据-利润表'!$A$5:$AK$193,MATCH($A$59&amp;"调整额",'用友贴出原始数据-利润表'!$A$6:$A$193,0)+1,MATCH(O36,'用友贴出原始数据-利润表'!$B$5:$AK$5,0)+1)</f>
        <v>0</v>
      </c>
      <c r="P59" s="300">
        <f t="shared" si="11"/>
        <v>0</v>
      </c>
      <c r="Q59" s="275">
        <f>INDEX('用友贴出原始数据-利润表'!$A$5:$AK$193,MATCH($A$59&amp;"调整额",'用友贴出原始数据-利润表'!$A$6:$A$193,0)+1,MATCH(Q36,'用友贴出原始数据-利润表'!$B$5:$AK$5,0)+1)</f>
        <v>0</v>
      </c>
      <c r="R59" s="275">
        <f>INDEX('用友贴出原始数据-利润表'!$A$5:$AK$193,MATCH($A$59&amp;"调整额",'用友贴出原始数据-利润表'!$A$6:$A$193,0)+1,MATCH(R36,'用友贴出原始数据-利润表'!$B$5:$AK$5,0)+1)</f>
        <v>0</v>
      </c>
      <c r="S59" s="275">
        <f>INDEX('用友贴出原始数据-利润表'!$A$5:$AK$193,MATCH($A$59&amp;"调整额",'用友贴出原始数据-利润表'!$A$6:$A$193,0)+1,MATCH(S36,'用友贴出原始数据-利润表'!$B$5:$AK$5,0)+1)</f>
        <v>0</v>
      </c>
      <c r="T59" s="258">
        <f t="shared" si="9"/>
        <v>0</v>
      </c>
      <c r="U59" s="275">
        <f>INDEX('用友贴出原始数据-利润表'!$A$5:$AK$193,MATCH($A$59&amp;"调整额",'用友贴出原始数据-利润表'!$A$6:$A$193,0)+1,MATCH(U36,'用友贴出原始数据-利润表'!$B$5:$AK$5,0)+1)</f>
        <v>0</v>
      </c>
      <c r="V59" s="275">
        <f>INDEX('用友贴出原始数据-利润表'!$A$5:$AK$193,MATCH($A$59&amp;"调整额",'用友贴出原始数据-利润表'!$A$6:$A$193,0)+1,MATCH(V36,'用友贴出原始数据-利润表'!$B$5:$AK$5,0)+1)</f>
        <v>0</v>
      </c>
      <c r="W59" s="275">
        <f>INDEX('用友贴出原始数据-利润表'!$A$5:$AK$193,MATCH($A$59&amp;"调整额",'用友贴出原始数据-利润表'!$A$6:$A$193,0)+1,MATCH(W36,'用友贴出原始数据-利润表'!$B$5:$AK$5,0)+1)</f>
        <v>0</v>
      </c>
      <c r="X59" s="275">
        <f>INDEX('用友贴出原始数据-利润表'!$A$5:$AK$193,MATCH($A$59&amp;"调整额",'用友贴出原始数据-利润表'!$A$6:$A$193,0)+1,MATCH(X36,'用友贴出原始数据-利润表'!$B$5:$AK$5,0)+1)</f>
        <v>0</v>
      </c>
      <c r="Y59" s="275">
        <f>INDEX('用友贴出原始数据-利润表'!$A$5:$AK$193,MATCH($A$59&amp;"调整额",'用友贴出原始数据-利润表'!$A$6:$A$193,0)+1,MATCH(Y36,'用友贴出原始数据-利润表'!$B$5:$AK$5,0)+1)</f>
        <v>0</v>
      </c>
      <c r="Z59" s="275">
        <f>INDEX('用友贴出原始数据-利润表'!$A$5:$AK$193,MATCH($A$59&amp;"调整额",'用友贴出原始数据-利润表'!$A$6:$A$193,0)+1,MATCH(Z36,'用友贴出原始数据-利润表'!$B$5:$AK$5,0)+1)</f>
        <v>0</v>
      </c>
      <c r="AA59" s="275">
        <f>INDEX('用友贴出原始数据-利润表'!$A$5:$AK$193,MATCH($A$59&amp;"调整额",'用友贴出原始数据-利润表'!$A$6:$A$193,0)+1,MATCH(AA36,'用友贴出原始数据-利润表'!$B$5:$AK$5,0)+1)</f>
        <v>0</v>
      </c>
      <c r="AB59" s="275">
        <f>INDEX('用友贴出原始数据-利润表'!$A$5:$AK$193,MATCH($A$59&amp;"调整额",'用友贴出原始数据-利润表'!$A$6:$A$193,0)+1,MATCH(AB36,'用友贴出原始数据-利润表'!$B$5:$AK$5,0)+1)</f>
        <v>0</v>
      </c>
    </row>
    <row r="60" spans="1:29" ht="14.25">
      <c r="A60" s="278" t="s">
        <v>76</v>
      </c>
      <c r="B60" s="287">
        <f>B58-B59</f>
        <v>167250400.56999967</v>
      </c>
      <c r="C60" s="287">
        <v>-66749708.297406003</v>
      </c>
      <c r="D60" s="279">
        <f>D58-D59</f>
        <v>25172889.799510673</v>
      </c>
      <c r="E60" s="288">
        <f>E58-E59</f>
        <v>23662945.616102003</v>
      </c>
      <c r="F60" s="289">
        <f>INDEX('用友贴出原始数据-利润表'!$A$5:$AK$193,MATCH($A$60&amp;"调整额",'用友贴出原始数据-利润表'!$A$6:$A$193,0)+1,MATCH(F36,'用友贴出原始数据-利润表'!$B$5:$AK$5,0)+1)</f>
        <v>4894359.5801326698</v>
      </c>
      <c r="G60" s="265">
        <f t="shared" si="6"/>
        <v>180735396.35683632</v>
      </c>
      <c r="H60" s="289">
        <f>INDEX('用友贴出原始数据-利润表'!$A$5:$AK$193,MATCH($A$60&amp;"调整额",'用友贴出原始数据-利润表'!$A$6:$A$193,0)+1,MATCH(H36,'用友贴出原始数据-利润表'!$B$5:$AK$5,0)+1)</f>
        <v>191168447.52932701</v>
      </c>
      <c r="I60" s="289">
        <f>INDEX('用友贴出原始数据-利润表'!$A$5:$AK$193,MATCH($A$60&amp;"调整额",'用友贴出原始数据-利润表'!$A$6:$A$193,0)+1,MATCH(I36,'用友贴出原始数据-利润表'!$B$5:$AK$5,0)+1)</f>
        <v>3256083.5854573301</v>
      </c>
      <c r="J60" s="289">
        <f>INDEX('用友贴出原始数据-利润表'!$A$5:$AK$193,MATCH($A$60&amp;"调整额",'用友贴出原始数据-利润表'!$A$6:$A$193,0)+1,MATCH(J36,'用友贴出原始数据-利润表'!$B$5:$AK$5,0)+1)</f>
        <v>-13689134.757948</v>
      </c>
      <c r="K60" s="265">
        <f t="shared" si="7"/>
        <v>12961789.343565997</v>
      </c>
      <c r="L60" s="289">
        <f>INDEX('用友贴出原始数据-利润表'!$A$5:$AK$193,MATCH($A$60&amp;"调整额",'用友贴出原始数据-利润表'!$A$6:$A$193,0)+1,MATCH(L36,'用友贴出原始数据-利润表'!$B$5:$AK$5,0)+1)</f>
        <v>19391001.396636002</v>
      </c>
      <c r="M60" s="289">
        <f>INDEX('用友贴出原始数据-利润表'!$A$5:$AK$193,MATCH($A$60&amp;"调整额",'用友贴出原始数据-利润表'!$A$6:$A$193,0)+1,MATCH(M36,'用友贴出原始数据-利润表'!$B$5:$AK$5,0)+1)</f>
        <v>10463019.379823999</v>
      </c>
      <c r="N60" s="289">
        <f>INDEX('用友贴出原始数据-利润表'!$A$5:$AK$193,MATCH($A$60&amp;"调整额",'用友贴出原始数据-利润表'!$A$6:$A$193,0)+1,MATCH(N36,'用友贴出原始数据-利润表'!$B$5:$AK$5,0)+1)</f>
        <v>-8633692.891322</v>
      </c>
      <c r="O60" s="289">
        <f>INDEX('用友贴出原始数据-利润表'!$A$5:$AK$193,MATCH($A$60&amp;"调整额",'用友贴出原始数据-利润表'!$A$6:$A$193,0)+1,MATCH(O36,'用友贴出原始数据-利润表'!$B$5:$AK$5,0)+1)</f>
        <v>-8258538.5415719999</v>
      </c>
      <c r="P60" s="300">
        <f t="shared" si="11"/>
        <v>47047704.516938001</v>
      </c>
      <c r="Q60" s="289">
        <f>INDEX('用友贴出原始数据-利润表'!$A$5:$AK$193,MATCH($A$60&amp;"调整额",'用友贴出原始数据-利润表'!$A$6:$A$193,0)+1,MATCH(Q36,'用友贴出原始数据-利润表'!$B$5:$AK$5,0)+1)</f>
        <v>49218737.441473998</v>
      </c>
      <c r="R60" s="289">
        <f>INDEX('用友贴出原始数据-利润表'!$A$5:$AK$193,MATCH($A$60&amp;"调整额",'用友贴出原始数据-利润表'!$A$6:$A$193,0)+1,MATCH(R36,'用友贴出原始数据-利润表'!$B$5:$AK$5,0)+1)</f>
        <v>-2171032.924536</v>
      </c>
      <c r="S60" s="289">
        <f>INDEX('用友贴出原始数据-利润表'!$A$5:$AK$193,MATCH($A$60&amp;"调整额",'用友贴出原始数据-利润表'!$A$6:$A$193,0)+1,MATCH(S36,'用友贴出原始数据-利润表'!$B$5:$AK$5,0)+1)</f>
        <v>0</v>
      </c>
      <c r="T60" s="258">
        <f t="shared" si="9"/>
        <v>215208.15778599994</v>
      </c>
      <c r="U60" s="289">
        <f>INDEX('用友贴出原始数据-利润表'!$A$5:$AK$193,MATCH($A$60&amp;"调整额",'用友贴出原始数据-利润表'!$A$6:$A$193,0)+1,MATCH(U36,'用友贴出原始数据-利润表'!$B$5:$AK$5,0)+1)</f>
        <v>1560931.0360419999</v>
      </c>
      <c r="V60" s="289">
        <f>INDEX('用友贴出原始数据-利润表'!$A$5:$AK$193,MATCH($A$60&amp;"调整额",'用友贴出原始数据-利润表'!$A$6:$A$193,0)+1,MATCH(V36,'用友贴出原始数据-利润表'!$B$5:$AK$5,0)+1)</f>
        <v>-2195345.4913039999</v>
      </c>
      <c r="W60" s="289">
        <f>W58-W59</f>
        <v>1057174.4989179999</v>
      </c>
      <c r="X60" s="289">
        <f>INDEX('用友贴出原始数据-利润表'!$A$5:$AK$193,MATCH($A$60&amp;"调整额",'用友贴出原始数据-利润表'!$A$6:$A$193,0)+1,MATCH(X36,'用友贴出原始数据-利润表'!$B$5:$AK$5,0)+1)</f>
        <v>-207551.88587</v>
      </c>
      <c r="Y60" s="289">
        <f>INDEX('用友贴出原始数据-利润表'!$A$5:$AK$193,MATCH($A$60&amp;"调整额",'用友贴出原始数据-利润表'!$A$6:$A$193,0)+1,MATCH(Y36,'用友贴出原始数据-利润表'!$B$5:$AK$5,0)+1)</f>
        <v>0</v>
      </c>
      <c r="Z60" s="289">
        <f>INDEX('用友贴出原始数据-利润表'!$A$5:$AK$193,MATCH($A$60&amp;"调整额",'用友贴出原始数据-利润表'!$A$6:$A$193,0)+1,MATCH(Z36,'用友贴出原始数据-利润表'!$B$5:$AK$5,0)+1)</f>
        <v>0</v>
      </c>
      <c r="AA60" s="289">
        <f>INDEX('用友贴出原始数据-利润表'!$A$5:$AK$193,MATCH($A$60&amp;"调整额",'用友贴出原始数据-利润表'!$A$6:$A$193,0)+1,MATCH(AA36,'用友贴出原始数据-利润表'!$B$5:$AK$5,0)+1)</f>
        <v>0</v>
      </c>
      <c r="AB60" s="289">
        <f>INDEX('用友贴出原始数据-利润表'!$A$5:$AK$193,MATCH($A$60&amp;"调整额",'用友贴出原始数据-利润表'!$A$6:$A$193,0)+1,MATCH(AB36,'用友贴出原始数据-利润表'!$B$5:$AK$5,0)+1)</f>
        <v>-120237.48</v>
      </c>
    </row>
    <row r="61" spans="1:29" ht="14.25">
      <c r="A61" s="290" t="s">
        <v>77</v>
      </c>
      <c r="B61" s="287">
        <f>-B28</f>
        <v>-167250400.57000005</v>
      </c>
      <c r="C61" s="287"/>
      <c r="D61" s="279">
        <f>INDEX('用友贴出原始数据-利润表'!$A$5:$AK$193,MATCH($A61&amp;"调整额",'用友贴出原始数据-利润表'!$A$6:$A$193,0)+1,MATCH($D$36,'用友贴出原始数据-利润表'!$B$5:$AK$5,0)+1)+S61+AA61+AB61+F61</f>
        <v>33614.89</v>
      </c>
      <c r="E61" s="263">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1513800</v>
      </c>
      <c r="F61" s="289">
        <f>INDEX('用友贴出原始数据-利润表'!$A$5:$AK$193,MATCH($A$61&amp;"调整额",'用友贴出原始数据-利润表'!$A$6:$A$193,0)+1,MATCH(F36,'用友贴出原始数据-利润表'!$B$5:$AK$5,0)+1)</f>
        <v>33614.89</v>
      </c>
      <c r="G61" s="265">
        <f t="shared" si="6"/>
        <v>-145774274.57000002</v>
      </c>
      <c r="H61" s="289">
        <f>INDEX('用友贴出原始数据-利润表'!$A$5:$AK$193,MATCH($A$61&amp;"调整额",'用友贴出原始数据-利润表'!$A$6:$A$193,0)+1,MATCH(H36,'用友贴出原始数据-利润表'!$B$5:$AK$5,0)+1)</f>
        <v>-149742032.02000001</v>
      </c>
      <c r="I61" s="289">
        <f>INDEX('用友贴出原始数据-利润表'!$A$5:$AK$193,MATCH($A$61&amp;"调整额",'用友贴出原始数据-利润表'!$A$6:$A$193,0)+1,MATCH(I36,'用友贴出原始数据-利润表'!$B$5:$AK$5,0)+1)</f>
        <v>-3027456.34</v>
      </c>
      <c r="J61" s="289">
        <f>INDEX('用友贴出原始数据-利润表'!$A$5:$AK$193,MATCH($A$61&amp;"调整额",'用友贴出原始数据-利润表'!$A$6:$A$193,0)+1,MATCH(J36,'用友贴出原始数据-利润表'!$B$5:$AK$5,0)+1)</f>
        <v>6995213.79</v>
      </c>
      <c r="K61" s="265">
        <f t="shared" si="7"/>
        <v>-23023540.890000001</v>
      </c>
      <c r="L61" s="289">
        <f>INDEX('用友贴出原始数据-利润表'!$A$5:$AK$193,MATCH($A$61&amp;"调整额",'用友贴出原始数据-利润表'!$A$6:$A$193,0)+1,MATCH(L36,'用友贴出原始数据-利润表'!$B$5:$AK$5,0)+1)</f>
        <v>-22504638.960000001</v>
      </c>
      <c r="M61" s="289">
        <f>INDEX('用友贴出原始数据-利润表'!$A$5:$AK$193,MATCH($A$61&amp;"调整额",'用友贴出原始数据-利润表'!$A$6:$A$193,0)+1,MATCH(M36,'用友贴出原始数据-利润表'!$B$5:$AK$5,0)+1)</f>
        <v>0</v>
      </c>
      <c r="N61" s="289">
        <f>INDEX('用友贴出原始数据-利润表'!$A$5:$AK$193,MATCH($A$61&amp;"调整额",'用友贴出原始数据-利润表'!$A$6:$A$193,0)+1,MATCH(N36,'用友贴出原始数据-利润表'!$B$5:$AK$5,0)+1)</f>
        <v>-518901.93</v>
      </c>
      <c r="O61" s="289">
        <f>INDEX('用友贴出原始数据-利润表'!$A$5:$AK$193,MATCH($A$61&amp;"调整额",'用友贴出原始数据-利润表'!$A$6:$A$193,0)+1,MATCH(O36,'用友贴出原始数据-利润表'!$B$5:$AK$5,0)+1)</f>
        <v>0</v>
      </c>
      <c r="P61" s="300">
        <f t="shared" si="11"/>
        <v>0</v>
      </c>
      <c r="Q61" s="289">
        <f>INDEX('用友贴出原始数据-利润表'!$A$5:$AK$193,MATCH($A$61&amp;"调整额",'用友贴出原始数据-利润表'!$A$6:$A$193,0)+1,MATCH(Q36,'用友贴出原始数据-利润表'!$B$5:$AK$5,0)+1)</f>
        <v>0</v>
      </c>
      <c r="R61" s="289">
        <f>INDEX('用友贴出原始数据-利润表'!$A$5:$AK$193,MATCH($A$61&amp;"调整额",'用友贴出原始数据-利润表'!$A$6:$A$193,0)+1,MATCH(R36,'用友贴出原始数据-利润表'!$B$5:$AK$5,0)+1)</f>
        <v>0</v>
      </c>
      <c r="S61" s="289">
        <f>INDEX('用友贴出原始数据-利润表'!$A$5:$AK$193,MATCH($A$61&amp;"调整额",'用友贴出原始数据-利润表'!$A$6:$A$193,0)+1,MATCH(S36,'用友贴出原始数据-利润表'!$B$5:$AK$5,0)+1)</f>
        <v>0</v>
      </c>
      <c r="T61" s="258">
        <f t="shared" si="9"/>
        <v>0</v>
      </c>
      <c r="U61" s="289">
        <f>INDEX('用友贴出原始数据-利润表'!$A$5:$AK$193,MATCH($A$61&amp;"调整额",'用友贴出原始数据-利润表'!$A$6:$A$193,0)+1,MATCH(U36,'用友贴出原始数据-利润表'!$B$5:$AK$5,0)+1)</f>
        <v>0</v>
      </c>
      <c r="V61" s="289">
        <f>INDEX('用友贴出原始数据-利润表'!$A$5:$AK$193,MATCH($A$61&amp;"调整额",'用友贴出原始数据-利润表'!$A$6:$A$193,0)+1,MATCH(V36,'用友贴出原始数据-利润表'!$B$5:$AK$5,0)+1)</f>
        <v>0</v>
      </c>
      <c r="W61" s="289">
        <f>INDEX('用友贴出原始数据-利润表'!$A$5:$AK$193,MATCH($A$61&amp;"调整额",'用友贴出原始数据-利润表'!$A$6:$A$193,0)+1,MATCH(W36,'用友贴出原始数据-利润表'!$B$5:$AK$5,0)+1)</f>
        <v>0</v>
      </c>
      <c r="X61" s="289">
        <f>INDEX('用友贴出原始数据-利润表'!$A$5:$AK$193,MATCH($A$61&amp;"调整额",'用友贴出原始数据-利润表'!$A$6:$A$193,0)+1,MATCH(X36,'用友贴出原始数据-利润表'!$B$5:$AK$5,0)+1)</f>
        <v>0</v>
      </c>
      <c r="Y61" s="289">
        <f>INDEX('用友贴出原始数据-利润表'!$A$5:$AK$193,MATCH($A$61&amp;"调整额",'用友贴出原始数据-利润表'!$A$6:$A$193,0)+1,MATCH(Y36,'用友贴出原始数据-利润表'!$B$5:$AK$5,0)+1)</f>
        <v>0</v>
      </c>
      <c r="Z61" s="289">
        <f>INDEX('用友贴出原始数据-利润表'!$A$5:$AK$193,MATCH($A$61&amp;"调整额",'用友贴出原始数据-利润表'!$A$6:$A$193,0)+1,MATCH(Z36,'用友贴出原始数据-利润表'!$B$5:$AK$5,0)+1)</f>
        <v>0</v>
      </c>
      <c r="AA61" s="289">
        <f>INDEX('用友贴出原始数据-利润表'!$A$5:$AK$193,MATCH($A$61&amp;"调整额",'用友贴出原始数据-利润表'!$A$6:$A$193,0)+1,MATCH(AA36,'用友贴出原始数据-利润表'!$B$5:$AK$5,0)+1)</f>
        <v>0</v>
      </c>
      <c r="AB61" s="289">
        <f>INDEX('用友贴出原始数据-利润表'!$A$5:$AK$193,MATCH($A$61&amp;"调整额",'用友贴出原始数据-利润表'!$A$6:$A$193,0)+1,MATCH(AB36,'用友贴出原始数据-利润表'!$B$5:$AK$5,0)+1)</f>
        <v>0</v>
      </c>
    </row>
    <row r="62" spans="1:29" ht="14.25">
      <c r="A62" s="290" t="s">
        <v>78</v>
      </c>
      <c r="B62" s="287">
        <f>B60+B61</f>
        <v>-3.8743019104003906E-7</v>
      </c>
      <c r="C62" s="287">
        <v>0</v>
      </c>
      <c r="D62" s="279">
        <f>D60+D61</f>
        <v>25206504.689510673</v>
      </c>
      <c r="E62" s="263">
        <f>E60+E61</f>
        <v>25176745.616102003</v>
      </c>
      <c r="F62" s="289">
        <f>INDEX('用友贴出原始数据-利润表'!$A$5:$AK$193,MATCH($A$62&amp;"调整额",'用友贴出原始数据-利润表'!$A$6:$A$193,0)+1,MATCH(F36,'用友贴出原始数据-利润表'!$B$5:$AK$5,0)+1)</f>
        <v>4927974.4701326704</v>
      </c>
      <c r="G62" s="265">
        <f t="shared" si="6"/>
        <v>34961121.786836728</v>
      </c>
      <c r="H62" s="289">
        <f>INDEX('用友贴出原始数据-利润表'!$A$5:$AK$193,MATCH($A$62&amp;"调整额",'用友贴出原始数据-利润表'!$A$6:$A$193,0)+1,MATCH(H36,'用友贴出原始数据-利润表'!$B$5:$AK$5,0)+1)</f>
        <v>41426415.509327397</v>
      </c>
      <c r="I62" s="289">
        <f>INDEX('用友贴出原始数据-利润表'!$A$5:$AK$193,MATCH($A$62&amp;"调整额",'用友贴出原始数据-利润表'!$A$6:$A$193,0)+1,MATCH(I36,'用友贴出原始数据-利润表'!$B$5:$AK$5,0)+1)</f>
        <v>228627.24545732999</v>
      </c>
      <c r="J62" s="289">
        <f>INDEX('用友贴出原始数据-利润表'!$A$5:$AK$193,MATCH($A$62&amp;"调整额",'用友贴出原始数据-利润表'!$A$6:$A$193,0)+1,MATCH(J36,'用友贴出原始数据-利润表'!$B$5:$AK$5,0)+1)</f>
        <v>-6693920.9679479999</v>
      </c>
      <c r="K62" s="265">
        <f t="shared" si="7"/>
        <v>-10061751.546434</v>
      </c>
      <c r="L62" s="289">
        <f>INDEX('用友贴出原始数据-利润表'!$A$5:$AK$193,MATCH($A$62&amp;"调整额",'用友贴出原始数据-利润表'!$A$6:$A$193,0)+1,MATCH(L36,'用友贴出原始数据-利润表'!$B$5:$AK$5,0)+1)</f>
        <v>-3113637.5633640001</v>
      </c>
      <c r="M62" s="289">
        <f>INDEX('用友贴出原始数据-利润表'!$A$5:$AK$193,MATCH($A$62&amp;"调整额",'用友贴出原始数据-利润表'!$A$6:$A$193,0)+1,MATCH(M36,'用友贴出原始数据-利润表'!$B$5:$AK$5,0)+1)</f>
        <v>10463019.379823999</v>
      </c>
      <c r="N62" s="289">
        <f>INDEX('用友贴出原始数据-利润表'!$A$5:$AK$193,MATCH($A$62&amp;"调整额",'用友贴出原始数据-利润表'!$A$6:$A$193,0)+1,MATCH(N36,'用友贴出原始数据-利润表'!$B$5:$AK$5,0)+1)</f>
        <v>-9152594.8213219997</v>
      </c>
      <c r="O62" s="289">
        <f>INDEX('用友贴出原始数据-利润表'!$A$5:$AK$193,MATCH($A$62&amp;"调整额",'用友贴出原始数据-利润表'!$A$6:$A$193,0)+1,MATCH(O36,'用友贴出原始数据-利润表'!$B$5:$AK$5,0)+1)</f>
        <v>-8258538.5415719999</v>
      </c>
      <c r="P62" s="300">
        <f t="shared" si="11"/>
        <v>47047704.516938001</v>
      </c>
      <c r="Q62" s="289">
        <f>INDEX('用友贴出原始数据-利润表'!$A$5:$AK$193,MATCH($A$62&amp;"调整额",'用友贴出原始数据-利润表'!$A$6:$A$193,0)+1,MATCH(Q36,'用友贴出原始数据-利润表'!$B$5:$AK$5,0)+1)</f>
        <v>49218737.441473998</v>
      </c>
      <c r="R62" s="289">
        <f>INDEX('用友贴出原始数据-利润表'!$A$5:$AK$193,MATCH($A$62&amp;"调整额",'用友贴出原始数据-利润表'!$A$6:$A$193,0)+1,MATCH(R36,'用友贴出原始数据-利润表'!$B$5:$AK$5,0)+1)</f>
        <v>-2171032.924536</v>
      </c>
      <c r="S62" s="289">
        <f>INDEX('用友贴出原始数据-利润表'!$A$5:$AK$193,MATCH($A$62&amp;"调整额",'用友贴出原始数据-利润表'!$A$6:$A$193,0)+1,MATCH(S36,'用友贴出原始数据-利润表'!$B$5:$AK$5,0)+1)</f>
        <v>0</v>
      </c>
      <c r="T62" s="258">
        <f t="shared" si="9"/>
        <v>215208.15778599994</v>
      </c>
      <c r="U62" s="289">
        <f>INDEX('用友贴出原始数据-利润表'!$A$5:$AK$193,MATCH($A$62&amp;"调整额",'用友贴出原始数据-利润表'!$A$6:$A$193,0)+1,MATCH(U36,'用友贴出原始数据-利润表'!$B$5:$AK$5,0)+1)</f>
        <v>1560931.0360419999</v>
      </c>
      <c r="V62" s="289">
        <f>INDEX('用友贴出原始数据-利润表'!$A$5:$AK$193,MATCH($A$62&amp;"调整额",'用友贴出原始数据-利润表'!$A$6:$A$193,0)+1,MATCH(V36,'用友贴出原始数据-利润表'!$B$5:$AK$5,0)+1)</f>
        <v>-2195345.4913039999</v>
      </c>
      <c r="W62" s="289">
        <f>W60+W61</f>
        <v>1057174.4989179999</v>
      </c>
      <c r="X62" s="289">
        <f>INDEX('用友贴出原始数据-利润表'!$A$5:$AK$193,MATCH($A$62&amp;"调整额",'用友贴出原始数据-利润表'!$A$6:$A$193,0)+1,MATCH(X36,'用友贴出原始数据-利润表'!$B$5:$AK$5,0)+1)</f>
        <v>-207551.88587</v>
      </c>
      <c r="Y62" s="289">
        <f>INDEX('用友贴出原始数据-利润表'!$A$5:$AK$193,MATCH($A$62&amp;"调整额",'用友贴出原始数据-利润表'!$A$6:$A$193,0)+1,MATCH(Y36,'用友贴出原始数据-利润表'!$B$5:$AK$5,0)+1)</f>
        <v>0</v>
      </c>
      <c r="Z62" s="289">
        <f>INDEX('用友贴出原始数据-利润表'!$A$5:$AK$193,MATCH($A$62&amp;"调整额",'用友贴出原始数据-利润表'!$A$6:$A$193,0)+1,MATCH(Z36,'用友贴出原始数据-利润表'!$B$5:$AK$5,0)+1)</f>
        <v>0</v>
      </c>
      <c r="AA62" s="289">
        <f>INDEX('用友贴出原始数据-利润表'!$A$5:$AK$193,MATCH($A$62&amp;"调整额",'用友贴出原始数据-利润表'!$A$6:$A$193,0)+1,MATCH(AA36,'用友贴出原始数据-利润表'!$B$5:$AK$5,0)+1)</f>
        <v>0</v>
      </c>
      <c r="AB62" s="289">
        <f>INDEX('用友贴出原始数据-利润表'!$A$5:$AK$193,MATCH($A$62&amp;"调整额",'用友贴出原始数据-利润表'!$A$6:$A$193,0)+1,MATCH(AB36,'用友贴出原始数据-利润表'!$B$5:$AK$5,0)+1)</f>
        <v>-120237.48</v>
      </c>
    </row>
    <row r="63" spans="1:29">
      <c r="A63" s="291"/>
      <c r="C63">
        <v>0</v>
      </c>
    </row>
    <row r="64" spans="1:29">
      <c r="A64" s="292"/>
      <c r="B64" s="379" t="s">
        <v>992</v>
      </c>
      <c r="C64" s="251">
        <f>C52+D52+E52+F52+G52+K52+P52+T52+AB52</f>
        <v>-83977.76044999923</v>
      </c>
    </row>
    <row r="65" spans="1:79">
      <c r="A65" s="254" t="s">
        <v>79</v>
      </c>
      <c r="B65" s="388">
        <f>B4+B28/0.75-B67</f>
        <v>3.0000627040863037E-2</v>
      </c>
      <c r="C65" s="251"/>
      <c r="E65" s="308"/>
      <c r="J65">
        <f>B4+B28/0.75</f>
        <v>412281015.30333364</v>
      </c>
      <c r="K65">
        <f>K67/J65</f>
        <v>0.59121551665594996</v>
      </c>
      <c r="Q65">
        <v>0</v>
      </c>
      <c r="R65">
        <v>0</v>
      </c>
      <c r="T65" s="308">
        <f>T94-[2]累计利润调整表!T94</f>
        <v>65835035.437786005</v>
      </c>
      <c r="U65" s="308"/>
      <c r="V65" s="308">
        <f>[2]累计利润调整表!W94-V94</f>
        <v>7384671.2513039997</v>
      </c>
      <c r="W65" s="308">
        <f>[2]累计利润调整表!X94-W94</f>
        <v>-3079070.8989179991</v>
      </c>
      <c r="X65" s="308">
        <f>[2]累计利润调整表!Y94-X94</f>
        <v>1056176.7658699998</v>
      </c>
      <c r="Y65" s="308">
        <f>[2]累计利润调整表!Z94-Y94</f>
        <v>178945.89999999979</v>
      </c>
      <c r="Z65" s="308">
        <f>[2]累计利润调整表!AA94-Z94</f>
        <v>-2512408.1199999992</v>
      </c>
      <c r="AA65" s="308">
        <f>[2]累计利润调整表!AC94-AA94</f>
        <v>5809164.2300000004</v>
      </c>
      <c r="AB65" s="308">
        <f>AB94-[2]累计利润调整表!AC94</f>
        <v>-9590558.5800000001</v>
      </c>
    </row>
    <row r="66" spans="1:79" s="12" customFormat="1" ht="16.350000000000001" customHeight="1">
      <c r="A66" s="162" t="s">
        <v>1</v>
      </c>
      <c r="B66" s="176" t="str">
        <f>B36</f>
        <v>合计</v>
      </c>
      <c r="C66" s="176" t="str">
        <f t="shared" ref="C66:AB66" si="12">C36</f>
        <v>其他</v>
      </c>
      <c r="D66" s="176" t="str">
        <f t="shared" si="12"/>
        <v>财富证券总部</v>
      </c>
      <c r="E66" s="176" t="str">
        <f t="shared" si="12"/>
        <v>经纪业务</v>
      </c>
      <c r="F66" s="176" t="str">
        <f t="shared" si="12"/>
        <v>资产管理部</v>
      </c>
      <c r="G66" s="176" t="str">
        <f t="shared" si="12"/>
        <v>权益投资小计</v>
      </c>
      <c r="H66" s="176" t="str">
        <f t="shared" si="12"/>
        <v>权益产品投资部</v>
      </c>
      <c r="I66" s="176" t="str">
        <f t="shared" si="12"/>
        <v>量化产品投资部</v>
      </c>
      <c r="J66" s="176" t="str">
        <f t="shared" si="12"/>
        <v>证券投资部</v>
      </c>
      <c r="K66" s="176" t="str">
        <f t="shared" si="12"/>
        <v>固收投资小计</v>
      </c>
      <c r="L66" s="176" t="str">
        <f t="shared" si="12"/>
        <v>固定收益投资部</v>
      </c>
      <c r="M66" s="176" t="str">
        <f t="shared" si="12"/>
        <v>固定收益市场部</v>
      </c>
      <c r="N66" s="176" t="str">
        <f t="shared" si="12"/>
        <v>固收产品投资部</v>
      </c>
      <c r="O66" s="176" t="str">
        <f t="shared" si="12"/>
        <v>投顾业务部</v>
      </c>
      <c r="P66" s="176" t="str">
        <f t="shared" si="12"/>
        <v>深分投资小计</v>
      </c>
      <c r="Q66" s="176" t="str">
        <f t="shared" si="12"/>
        <v>做市业务部</v>
      </c>
      <c r="R66" s="176" t="str">
        <f t="shared" si="12"/>
        <v>金融衍生品部</v>
      </c>
      <c r="S66" s="176" t="str">
        <f t="shared" si="12"/>
        <v>深圳管理总部</v>
      </c>
      <c r="T66" s="176" t="str">
        <f t="shared" si="12"/>
        <v>投资银行合计</v>
      </c>
      <c r="U66" s="176" t="str">
        <f t="shared" si="12"/>
        <v>投资银行一部</v>
      </c>
      <c r="V66" s="176" t="str">
        <f t="shared" si="12"/>
        <v>投资银行二部</v>
      </c>
      <c r="W66" s="176" t="str">
        <f t="shared" si="12"/>
        <v>投资银行三部</v>
      </c>
      <c r="X66" s="176" t="str">
        <f t="shared" si="12"/>
        <v>投资银行四部</v>
      </c>
      <c r="Y66" s="176" t="str">
        <f t="shared" si="12"/>
        <v>投资银行北京一部</v>
      </c>
      <c r="Z66" s="176" t="str">
        <f t="shared" si="12"/>
        <v>投资银行北京二部</v>
      </c>
      <c r="AA66" s="176" t="str">
        <f t="shared" si="12"/>
        <v>投资银行管理部</v>
      </c>
      <c r="AB66" s="176" t="str">
        <f t="shared" si="12"/>
        <v>运营支持部</v>
      </c>
      <c r="AC66" s="304"/>
      <c r="AD66" s="304"/>
      <c r="AE66" s="304"/>
      <c r="AF66" s="304"/>
      <c r="AG66" s="304"/>
      <c r="AH66" s="304"/>
      <c r="AI66" s="304"/>
      <c r="AJ66" s="304"/>
      <c r="AK66" s="307"/>
      <c r="AL66" s="307"/>
      <c r="AM66" s="307"/>
      <c r="AN66" s="307"/>
      <c r="AO66" s="307"/>
      <c r="AP66" s="307"/>
      <c r="AQ66" s="307"/>
      <c r="AR66" s="307"/>
      <c r="AS66" s="307"/>
      <c r="AT66" s="307"/>
      <c r="AU66" s="307"/>
      <c r="AV66" s="307"/>
      <c r="AW66" s="307"/>
      <c r="AX66" s="307"/>
      <c r="AY66" s="307"/>
      <c r="AZ66" s="307"/>
      <c r="BA66" s="307"/>
      <c r="BB66" s="307"/>
      <c r="BC66" s="307"/>
      <c r="BD66" s="307"/>
      <c r="BE66" s="307"/>
      <c r="BF66" s="307"/>
      <c r="BG66" s="307"/>
      <c r="BH66" s="307"/>
      <c r="BI66" s="307"/>
      <c r="BJ66" s="307"/>
      <c r="BK66" s="307"/>
      <c r="BL66" s="307"/>
      <c r="BM66" s="307"/>
      <c r="BN66" s="307"/>
      <c r="BO66" s="307"/>
      <c r="BP66" s="307"/>
      <c r="BQ66" s="307"/>
      <c r="BR66" s="307"/>
      <c r="BS66" s="307"/>
      <c r="BT66" s="307"/>
      <c r="BU66" s="307"/>
      <c r="BV66" s="307"/>
      <c r="BW66" s="307"/>
      <c r="BX66" s="307"/>
      <c r="BY66" s="307"/>
      <c r="BZ66" s="307"/>
      <c r="CA66" s="307"/>
    </row>
    <row r="67" spans="1:79" ht="14.25">
      <c r="A67" s="309" t="s">
        <v>30</v>
      </c>
      <c r="B67" s="310">
        <f>B68+B72+B73+B75+B76+B77+B78+B79</f>
        <v>412281015.27333301</v>
      </c>
      <c r="C67" s="310">
        <f>C68+C72+C73+C75+C76+C77+C78+C79</f>
        <v>-73438885.200000003</v>
      </c>
      <c r="D67" s="310">
        <f>D68+D72+D73+D75+D76+D77+D78+D79</f>
        <v>-216460439.25333324</v>
      </c>
      <c r="E67" s="310">
        <f t="shared" ref="E67:AB67" si="13">E68+E72+E73+E75+E76+E77+E78+E79</f>
        <v>804227399.08000004</v>
      </c>
      <c r="F67" s="310">
        <f t="shared" si="13"/>
        <v>12830691.626666671</v>
      </c>
      <c r="G67" s="310">
        <f t="shared" si="13"/>
        <v>-390034404.46333373</v>
      </c>
      <c r="H67" s="310">
        <f t="shared" si="13"/>
        <v>-287117541.21666706</v>
      </c>
      <c r="I67" s="310">
        <f t="shared" si="13"/>
        <v>-460798.65666666953</v>
      </c>
      <c r="J67" s="310">
        <f t="shared" si="13"/>
        <v>-102456064.59</v>
      </c>
      <c r="K67" s="310">
        <f t="shared" si="13"/>
        <v>243746933.47</v>
      </c>
      <c r="L67" s="310">
        <f t="shared" si="13"/>
        <v>123572438.69000001</v>
      </c>
      <c r="M67" s="310">
        <f t="shared" si="13"/>
        <v>90211326.859999999</v>
      </c>
      <c r="N67" s="310">
        <f t="shared" si="13"/>
        <v>36136826.400000006</v>
      </c>
      <c r="O67" s="310">
        <f t="shared" si="13"/>
        <v>-6173658.4800000004</v>
      </c>
      <c r="P67" s="310">
        <f t="shared" si="13"/>
        <v>-80742681.629999995</v>
      </c>
      <c r="Q67" s="310">
        <f t="shared" si="13"/>
        <v>-73443761.579999998</v>
      </c>
      <c r="R67" s="327">
        <f t="shared" si="13"/>
        <v>-7298920.0499999989</v>
      </c>
      <c r="S67" s="310">
        <f t="shared" si="13"/>
        <v>1371.9099999999999</v>
      </c>
      <c r="T67" s="310">
        <f t="shared" ref="T67:T93" si="14">SUM(U67:Z67)</f>
        <v>124983093.26999998</v>
      </c>
      <c r="U67" s="310">
        <f t="shared" si="13"/>
        <v>99900874.439999998</v>
      </c>
      <c r="V67" s="310">
        <f t="shared" si="13"/>
        <v>1319811.3199999998</v>
      </c>
      <c r="W67" s="310">
        <f t="shared" si="13"/>
        <v>9522866.9100000001</v>
      </c>
      <c r="X67" s="310">
        <f t="shared" si="13"/>
        <v>1059477.6700000002</v>
      </c>
      <c r="Y67" s="310">
        <f t="shared" si="13"/>
        <v>6366382.0800000001</v>
      </c>
      <c r="Z67" s="310">
        <f t="shared" si="13"/>
        <v>6813680.8499999996</v>
      </c>
      <c r="AA67" s="310">
        <f t="shared" si="13"/>
        <v>15000</v>
      </c>
      <c r="AB67" s="310">
        <f t="shared" si="13"/>
        <v>0</v>
      </c>
    </row>
    <row r="68" spans="1:79" ht="14.25">
      <c r="A68" s="311" t="s">
        <v>80</v>
      </c>
      <c r="B68" s="312">
        <f t="shared" ref="B68" si="15">B5+B38</f>
        <v>523421091.01999998</v>
      </c>
      <c r="C68" s="312">
        <f t="shared" ref="C68:AB77" si="16">C5+C38</f>
        <v>2036335.86</v>
      </c>
      <c r="D68" s="312">
        <f>D5+D38</f>
        <v>10277678.309999999</v>
      </c>
      <c r="E68" s="312">
        <f t="shared" si="16"/>
        <v>334163096.56999999</v>
      </c>
      <c r="F68" s="312">
        <f t="shared" si="16"/>
        <v>12075527.68</v>
      </c>
      <c r="G68" s="312">
        <f t="shared" si="16"/>
        <v>19476258.049999997</v>
      </c>
      <c r="H68" s="312">
        <f t="shared" si="16"/>
        <v>18763530.5</v>
      </c>
      <c r="I68" s="312">
        <f t="shared" si="16"/>
        <v>2439960.73</v>
      </c>
      <c r="J68" s="312">
        <f t="shared" si="16"/>
        <v>-1727233.18</v>
      </c>
      <c r="K68" s="312">
        <f t="shared" si="16"/>
        <v>34156631.870000005</v>
      </c>
      <c r="L68" s="312">
        <f t="shared" si="16"/>
        <v>-1358844.9500000002</v>
      </c>
      <c r="M68" s="312">
        <f t="shared" si="16"/>
        <v>-501141.19</v>
      </c>
      <c r="N68" s="312">
        <f t="shared" si="16"/>
        <v>31586546.100000001</v>
      </c>
      <c r="O68" s="312">
        <f t="shared" si="16"/>
        <v>4430071.91</v>
      </c>
      <c r="P68" s="312">
        <f t="shared" si="16"/>
        <v>-595885.07000000007</v>
      </c>
      <c r="Q68" s="312">
        <f t="shared" si="16"/>
        <v>-552923.17000000004</v>
      </c>
      <c r="R68" s="328">
        <f t="shared" si="16"/>
        <v>-42961.9</v>
      </c>
      <c r="S68" s="312">
        <f t="shared" si="16"/>
        <v>-4212</v>
      </c>
      <c r="T68" s="312">
        <f t="shared" si="14"/>
        <v>123906975.42999999</v>
      </c>
      <c r="U68" s="312">
        <f t="shared" si="16"/>
        <v>98824758.200000003</v>
      </c>
      <c r="V68" s="312">
        <f t="shared" si="16"/>
        <v>1319811.3199999998</v>
      </c>
      <c r="W68" s="312">
        <f t="shared" si="16"/>
        <v>9522866.9100000001</v>
      </c>
      <c r="X68" s="312">
        <f t="shared" si="16"/>
        <v>1059477.6700000002</v>
      </c>
      <c r="Y68" s="312">
        <f t="shared" si="16"/>
        <v>6366382.0800000001</v>
      </c>
      <c r="Z68" s="312">
        <f t="shared" si="16"/>
        <v>6813679.25</v>
      </c>
      <c r="AA68" s="312">
        <f t="shared" si="16"/>
        <v>15000</v>
      </c>
      <c r="AB68" s="312">
        <f t="shared" si="16"/>
        <v>0</v>
      </c>
    </row>
    <row r="69" spans="1:79">
      <c r="A69" s="266" t="s">
        <v>32</v>
      </c>
      <c r="B69" s="312">
        <f t="shared" ref="B69" si="17">B6+B39</f>
        <v>327200306.46999997</v>
      </c>
      <c r="C69" s="312">
        <f t="shared" si="16"/>
        <v>0</v>
      </c>
      <c r="D69" s="312">
        <f t="shared" si="16"/>
        <v>-1187731.82</v>
      </c>
      <c r="E69" s="312">
        <f>E6+E39</f>
        <v>328318367.57999998</v>
      </c>
      <c r="F69" s="312">
        <f t="shared" si="16"/>
        <v>125753.47</v>
      </c>
      <c r="G69" s="312">
        <f t="shared" si="16"/>
        <v>76911.429999999993</v>
      </c>
      <c r="H69" s="312">
        <f t="shared" si="16"/>
        <v>0</v>
      </c>
      <c r="I69" s="312">
        <f t="shared" si="16"/>
        <v>76911.429999999993</v>
      </c>
      <c r="J69" s="312">
        <f t="shared" si="16"/>
        <v>0</v>
      </c>
      <c r="K69" s="312">
        <f t="shared" si="16"/>
        <v>0</v>
      </c>
      <c r="L69" s="312">
        <f t="shared" si="16"/>
        <v>0</v>
      </c>
      <c r="M69" s="312">
        <f t="shared" si="16"/>
        <v>0</v>
      </c>
      <c r="N69" s="312">
        <f t="shared" si="16"/>
        <v>0</v>
      </c>
      <c r="O69" s="312">
        <f t="shared" si="16"/>
        <v>0</v>
      </c>
      <c r="P69" s="312">
        <f t="shared" si="16"/>
        <v>-7240.72</v>
      </c>
      <c r="Q69" s="312">
        <f t="shared" si="16"/>
        <v>0</v>
      </c>
      <c r="R69" s="328">
        <f t="shared" si="16"/>
        <v>-7240.72</v>
      </c>
      <c r="S69" s="312">
        <f t="shared" si="16"/>
        <v>0</v>
      </c>
      <c r="T69" s="312">
        <f t="shared" si="14"/>
        <v>0</v>
      </c>
      <c r="U69" s="312">
        <f t="shared" si="16"/>
        <v>0</v>
      </c>
      <c r="V69" s="312">
        <f t="shared" si="16"/>
        <v>0</v>
      </c>
      <c r="W69" s="312">
        <f t="shared" si="16"/>
        <v>0</v>
      </c>
      <c r="X69" s="312">
        <f t="shared" si="16"/>
        <v>0</v>
      </c>
      <c r="Y69" s="312">
        <f t="shared" si="16"/>
        <v>0</v>
      </c>
      <c r="Z69" s="312">
        <f t="shared" si="16"/>
        <v>0</v>
      </c>
      <c r="AA69" s="312">
        <f t="shared" si="16"/>
        <v>0</v>
      </c>
      <c r="AB69" s="312">
        <f t="shared" si="16"/>
        <v>0</v>
      </c>
    </row>
    <row r="70" spans="1:79">
      <c r="A70" s="266" t="s">
        <v>33</v>
      </c>
      <c r="B70" s="312">
        <f t="shared" ref="B70" si="18">B7+B40</f>
        <v>123393673.53999999</v>
      </c>
      <c r="C70" s="312">
        <f t="shared" si="16"/>
        <v>-31305.66</v>
      </c>
      <c r="D70" s="312">
        <f>D7+D40</f>
        <v>15000</v>
      </c>
      <c r="E70" s="312">
        <f t="shared" si="16"/>
        <v>31305.66</v>
      </c>
      <c r="F70" s="312">
        <f t="shared" si="16"/>
        <v>0</v>
      </c>
      <c r="G70" s="312">
        <f t="shared" si="16"/>
        <v>0</v>
      </c>
      <c r="H70" s="312">
        <f t="shared" si="16"/>
        <v>0</v>
      </c>
      <c r="I70" s="312">
        <f t="shared" si="16"/>
        <v>0</v>
      </c>
      <c r="J70" s="312">
        <f t="shared" si="16"/>
        <v>0</v>
      </c>
      <c r="K70" s="312">
        <f t="shared" si="16"/>
        <v>0</v>
      </c>
      <c r="L70" s="312">
        <f t="shared" si="16"/>
        <v>0</v>
      </c>
      <c r="M70" s="312">
        <f t="shared" si="16"/>
        <v>0</v>
      </c>
      <c r="N70" s="312">
        <f t="shared" si="16"/>
        <v>0</v>
      </c>
      <c r="O70" s="312">
        <f t="shared" si="16"/>
        <v>0</v>
      </c>
      <c r="P70" s="312">
        <f t="shared" si="16"/>
        <v>0</v>
      </c>
      <c r="Q70" s="312">
        <f t="shared" si="16"/>
        <v>0</v>
      </c>
      <c r="R70" s="328">
        <f t="shared" si="16"/>
        <v>0</v>
      </c>
      <c r="S70" s="312">
        <f t="shared" si="16"/>
        <v>0</v>
      </c>
      <c r="T70" s="312">
        <f t="shared" si="14"/>
        <v>123378673.53999999</v>
      </c>
      <c r="U70" s="312">
        <f t="shared" si="16"/>
        <v>98296456.310000002</v>
      </c>
      <c r="V70" s="312">
        <f t="shared" si="16"/>
        <v>1319811.3199999998</v>
      </c>
      <c r="W70" s="312">
        <f t="shared" si="16"/>
        <v>9522866.9100000001</v>
      </c>
      <c r="X70" s="312">
        <f t="shared" si="16"/>
        <v>1059477.6700000002</v>
      </c>
      <c r="Y70" s="312">
        <f t="shared" si="16"/>
        <v>6366382.0800000001</v>
      </c>
      <c r="Z70" s="312">
        <f t="shared" si="16"/>
        <v>6813679.25</v>
      </c>
      <c r="AA70" s="312">
        <f t="shared" si="16"/>
        <v>15000</v>
      </c>
      <c r="AB70" s="312">
        <f t="shared" si="16"/>
        <v>0</v>
      </c>
    </row>
    <row r="71" spans="1:79">
      <c r="A71" s="266" t="s">
        <v>34</v>
      </c>
      <c r="B71" s="312">
        <f t="shared" ref="B71" si="19">B8+B41</f>
        <v>68424380.019999996</v>
      </c>
      <c r="C71" s="312">
        <f t="shared" si="16"/>
        <v>0</v>
      </c>
      <c r="D71" s="312">
        <f>D8+D41</f>
        <v>11952687.32</v>
      </c>
      <c r="E71" s="312">
        <f t="shared" si="16"/>
        <v>3152428.5</v>
      </c>
      <c r="F71" s="312">
        <f t="shared" si="16"/>
        <v>11952687.32</v>
      </c>
      <c r="G71" s="312">
        <f t="shared" si="16"/>
        <v>19399351.609999999</v>
      </c>
      <c r="H71" s="312">
        <f>H8+H41</f>
        <v>18763530.5</v>
      </c>
      <c r="I71" s="312">
        <f t="shared" si="16"/>
        <v>2363054.29</v>
      </c>
      <c r="J71" s="312">
        <f t="shared" si="16"/>
        <v>-1727233.18</v>
      </c>
      <c r="K71" s="312">
        <f>K8+K41</f>
        <v>33980255.050000004</v>
      </c>
      <c r="L71" s="312">
        <f t="shared" si="16"/>
        <v>-121950.33</v>
      </c>
      <c r="M71" s="312">
        <f t="shared" si="16"/>
        <v>-50712.23</v>
      </c>
      <c r="N71" s="312">
        <f t="shared" si="16"/>
        <v>31586546.100000001</v>
      </c>
      <c r="O71" s="312">
        <f t="shared" si="16"/>
        <v>2566371.5099999998</v>
      </c>
      <c r="P71" s="312">
        <f t="shared" si="16"/>
        <v>-588644.35000000009</v>
      </c>
      <c r="Q71" s="312">
        <f t="shared" si="16"/>
        <v>-552923.17000000004</v>
      </c>
      <c r="R71" s="328">
        <f t="shared" si="16"/>
        <v>-35721.18</v>
      </c>
      <c r="S71" s="312">
        <f t="shared" si="16"/>
        <v>0</v>
      </c>
      <c r="T71" s="312">
        <f t="shared" si="14"/>
        <v>528301.89</v>
      </c>
      <c r="U71" s="312">
        <f t="shared" si="16"/>
        <v>528301.89</v>
      </c>
      <c r="V71" s="312">
        <f t="shared" si="16"/>
        <v>0</v>
      </c>
      <c r="W71" s="312">
        <f t="shared" si="16"/>
        <v>0</v>
      </c>
      <c r="X71" s="312">
        <f t="shared" si="16"/>
        <v>0</v>
      </c>
      <c r="Y71" s="312">
        <f t="shared" si="16"/>
        <v>0</v>
      </c>
      <c r="Z71" s="312">
        <f t="shared" si="16"/>
        <v>0</v>
      </c>
      <c r="AA71" s="312">
        <f t="shared" si="16"/>
        <v>0</v>
      </c>
      <c r="AB71" s="312">
        <f t="shared" si="16"/>
        <v>0</v>
      </c>
    </row>
    <row r="72" spans="1:79" ht="14.25">
      <c r="A72" s="311" t="s">
        <v>81</v>
      </c>
      <c r="B72" s="313">
        <f t="shared" ref="B72" si="20">B9+B42</f>
        <v>175411288.54000005</v>
      </c>
      <c r="C72" s="313">
        <f t="shared" si="16"/>
        <v>-19888544.48</v>
      </c>
      <c r="D72" s="313">
        <f>D9+D42</f>
        <v>-264980178.10999992</v>
      </c>
      <c r="E72" s="313">
        <f t="shared" si="16"/>
        <v>448048861.38</v>
      </c>
      <c r="F72" s="313">
        <f t="shared" si="16"/>
        <v>246705.72</v>
      </c>
      <c r="G72" s="313">
        <f t="shared" si="16"/>
        <v>16245657.050000001</v>
      </c>
      <c r="H72" s="313">
        <f t="shared" si="16"/>
        <v>0</v>
      </c>
      <c r="I72" s="313">
        <f t="shared" si="16"/>
        <v>11899.17</v>
      </c>
      <c r="J72" s="313">
        <f t="shared" si="16"/>
        <v>16233757.879999999</v>
      </c>
      <c r="K72" s="313">
        <f t="shared" si="16"/>
        <v>-6597552.4500000002</v>
      </c>
      <c r="L72" s="313">
        <f t="shared" si="16"/>
        <v>-1395960.29</v>
      </c>
      <c r="M72" s="313">
        <f t="shared" si="16"/>
        <v>-5201592.16</v>
      </c>
      <c r="N72" s="313">
        <f t="shared" si="16"/>
        <v>0</v>
      </c>
      <c r="O72" s="313">
        <f t="shared" si="16"/>
        <v>0</v>
      </c>
      <c r="P72" s="313">
        <f t="shared" si="16"/>
        <v>1506927.31</v>
      </c>
      <c r="Q72" s="313">
        <f t="shared" si="16"/>
        <v>0</v>
      </c>
      <c r="R72" s="329">
        <f t="shared" si="16"/>
        <v>1506927.31</v>
      </c>
      <c r="S72" s="313">
        <f t="shared" si="16"/>
        <v>5346.41</v>
      </c>
      <c r="T72" s="313">
        <f t="shared" si="14"/>
        <v>1076117.8400000001</v>
      </c>
      <c r="U72" s="313">
        <f t="shared" si="16"/>
        <v>1076116.24</v>
      </c>
      <c r="V72" s="313">
        <f t="shared" si="16"/>
        <v>0</v>
      </c>
      <c r="W72" s="313">
        <f t="shared" si="16"/>
        <v>0</v>
      </c>
      <c r="X72" s="313">
        <f t="shared" si="16"/>
        <v>0</v>
      </c>
      <c r="Y72" s="313">
        <f t="shared" si="16"/>
        <v>0</v>
      </c>
      <c r="Z72" s="313">
        <f t="shared" si="16"/>
        <v>1.6</v>
      </c>
      <c r="AA72" s="313">
        <f t="shared" si="16"/>
        <v>0</v>
      </c>
      <c r="AB72" s="313">
        <f t="shared" si="16"/>
        <v>0</v>
      </c>
    </row>
    <row r="73" spans="1:79" ht="14.25">
      <c r="A73" s="311" t="s">
        <v>36</v>
      </c>
      <c r="B73" s="313">
        <f t="shared" ref="B73" si="21">B10+B43</f>
        <v>-505269907.17000008</v>
      </c>
      <c r="C73" s="313">
        <f t="shared" si="16"/>
        <v>-540420.80000000005</v>
      </c>
      <c r="D73" s="313">
        <f t="shared" si="16"/>
        <v>35799141.5</v>
      </c>
      <c r="E73" s="313">
        <f t="shared" si="16"/>
        <v>643237.26</v>
      </c>
      <c r="F73" s="313">
        <f t="shared" si="16"/>
        <v>553278.07999999996</v>
      </c>
      <c r="G73" s="313">
        <f t="shared" si="16"/>
        <v>-623902200.69000006</v>
      </c>
      <c r="H73" s="313">
        <f>H10+H43</f>
        <v>-501372239.91000003</v>
      </c>
      <c r="I73" s="313">
        <f>I10+I43</f>
        <v>-6949267.0099999998</v>
      </c>
      <c r="J73" s="313">
        <f t="shared" si="16"/>
        <v>-115580693.77000001</v>
      </c>
      <c r="K73" s="313">
        <f t="shared" si="16"/>
        <v>106532215.06</v>
      </c>
      <c r="L73" s="313">
        <f t="shared" si="16"/>
        <v>71183221.430000007</v>
      </c>
      <c r="M73" s="313">
        <f t="shared" si="16"/>
        <v>30060559.770000003</v>
      </c>
      <c r="N73" s="313">
        <f t="shared" si="16"/>
        <v>3417704.8400000008</v>
      </c>
      <c r="O73" s="313">
        <f t="shared" si="16"/>
        <v>1870729.0199999998</v>
      </c>
      <c r="P73" s="313">
        <f t="shared" si="16"/>
        <v>-23801879.5</v>
      </c>
      <c r="Q73" s="313">
        <f t="shared" si="16"/>
        <v>-12572885.949999999</v>
      </c>
      <c r="R73" s="329">
        <f t="shared" si="16"/>
        <v>-11228993.549999999</v>
      </c>
      <c r="S73" s="313">
        <f t="shared" si="16"/>
        <v>0</v>
      </c>
      <c r="T73" s="313">
        <f t="shared" si="14"/>
        <v>0</v>
      </c>
      <c r="U73" s="313">
        <f t="shared" si="16"/>
        <v>0</v>
      </c>
      <c r="V73" s="313">
        <f t="shared" si="16"/>
        <v>0</v>
      </c>
      <c r="W73" s="313">
        <f t="shared" si="16"/>
        <v>0</v>
      </c>
      <c r="X73" s="313">
        <f t="shared" si="16"/>
        <v>0</v>
      </c>
      <c r="Y73" s="313">
        <f t="shared" si="16"/>
        <v>0</v>
      </c>
      <c r="Z73" s="313">
        <f t="shared" si="16"/>
        <v>0</v>
      </c>
      <c r="AA73" s="313">
        <f t="shared" si="16"/>
        <v>0</v>
      </c>
      <c r="AB73" s="313">
        <f t="shared" si="16"/>
        <v>0</v>
      </c>
    </row>
    <row r="74" spans="1:79" ht="14.25">
      <c r="A74" s="311" t="s">
        <v>82</v>
      </c>
      <c r="B74" s="313">
        <f t="shared" ref="B74" si="22">B11+B44</f>
        <v>0</v>
      </c>
      <c r="C74" s="313">
        <f t="shared" si="16"/>
        <v>0</v>
      </c>
      <c r="D74" s="313">
        <f t="shared" si="16"/>
        <v>0</v>
      </c>
      <c r="E74" s="313">
        <f t="shared" si="16"/>
        <v>0</v>
      </c>
      <c r="F74" s="313">
        <f t="shared" si="16"/>
        <v>0</v>
      </c>
      <c r="G74" s="313">
        <f t="shared" si="16"/>
        <v>0</v>
      </c>
      <c r="H74" s="313">
        <f t="shared" si="16"/>
        <v>0</v>
      </c>
      <c r="I74" s="313">
        <f t="shared" si="16"/>
        <v>0</v>
      </c>
      <c r="J74" s="313">
        <f t="shared" si="16"/>
        <v>0</v>
      </c>
      <c r="K74" s="313">
        <f t="shared" si="16"/>
        <v>0</v>
      </c>
      <c r="L74" s="313">
        <f t="shared" si="16"/>
        <v>0</v>
      </c>
      <c r="M74" s="313">
        <f t="shared" si="16"/>
        <v>0</v>
      </c>
      <c r="N74" s="313">
        <f t="shared" si="16"/>
        <v>0</v>
      </c>
      <c r="O74" s="313">
        <f t="shared" si="16"/>
        <v>0</v>
      </c>
      <c r="P74" s="313">
        <f t="shared" si="16"/>
        <v>0</v>
      </c>
      <c r="Q74" s="313">
        <f t="shared" si="16"/>
        <v>0</v>
      </c>
      <c r="R74" s="329">
        <f t="shared" si="16"/>
        <v>0</v>
      </c>
      <c r="S74" s="313">
        <f t="shared" si="16"/>
        <v>0</v>
      </c>
      <c r="T74" s="313">
        <f t="shared" si="14"/>
        <v>0</v>
      </c>
      <c r="U74" s="313">
        <f t="shared" si="16"/>
        <v>0</v>
      </c>
      <c r="V74" s="313">
        <f t="shared" si="16"/>
        <v>0</v>
      </c>
      <c r="W74" s="313">
        <f t="shared" si="16"/>
        <v>0</v>
      </c>
      <c r="X74" s="313">
        <f t="shared" si="16"/>
        <v>0</v>
      </c>
      <c r="Y74" s="313">
        <f t="shared" si="16"/>
        <v>0</v>
      </c>
      <c r="Z74" s="313">
        <f t="shared" si="16"/>
        <v>0</v>
      </c>
      <c r="AA74" s="313">
        <f t="shared" si="16"/>
        <v>0</v>
      </c>
      <c r="AB74" s="313">
        <f t="shared" si="16"/>
        <v>0</v>
      </c>
    </row>
    <row r="75" spans="1:79" ht="14.25">
      <c r="A75" s="311" t="s">
        <v>38</v>
      </c>
      <c r="B75" s="313">
        <f t="shared" ref="B75" si="23">B12+B45</f>
        <v>200571419.77333301</v>
      </c>
      <c r="C75" s="313">
        <f t="shared" si="16"/>
        <v>-49944296.810000002</v>
      </c>
      <c r="D75" s="313">
        <f t="shared" si="16"/>
        <v>2159364.1166666704</v>
      </c>
      <c r="E75" s="313">
        <f t="shared" si="16"/>
        <v>-1593323.28</v>
      </c>
      <c r="F75" s="313">
        <f t="shared" si="16"/>
        <v>-44819.85333333</v>
      </c>
      <c r="G75" s="313">
        <f t="shared" si="16"/>
        <v>198145881.12666631</v>
      </c>
      <c r="H75" s="313">
        <f>H12+H45</f>
        <v>195491168.193333</v>
      </c>
      <c r="I75" s="313">
        <f>I12+I45</f>
        <v>4036608.4533333299</v>
      </c>
      <c r="J75" s="313">
        <f t="shared" si="16"/>
        <v>-1381895.5200000005</v>
      </c>
      <c r="K75" s="313">
        <f>K12+K45</f>
        <v>109655638.98999999</v>
      </c>
      <c r="L75" s="313">
        <f t="shared" si="16"/>
        <v>55144022.5</v>
      </c>
      <c r="M75" s="313">
        <f t="shared" si="16"/>
        <v>65853500.439999998</v>
      </c>
      <c r="N75" s="313">
        <f t="shared" si="16"/>
        <v>1132575.46</v>
      </c>
      <c r="O75" s="313">
        <f t="shared" si="16"/>
        <v>-12474459.41</v>
      </c>
      <c r="P75" s="313">
        <f t="shared" si="16"/>
        <v>-57851844.36999999</v>
      </c>
      <c r="Q75" s="313">
        <f t="shared" si="16"/>
        <v>-60317952.459999993</v>
      </c>
      <c r="R75" s="329">
        <f t="shared" si="16"/>
        <v>2466108.09</v>
      </c>
      <c r="S75" s="313">
        <f t="shared" si="16"/>
        <v>0</v>
      </c>
      <c r="T75" s="313">
        <f t="shared" si="14"/>
        <v>0</v>
      </c>
      <c r="U75" s="313">
        <f t="shared" si="16"/>
        <v>0</v>
      </c>
      <c r="V75" s="313">
        <f t="shared" si="16"/>
        <v>0</v>
      </c>
      <c r="W75" s="313">
        <f t="shared" si="16"/>
        <v>0</v>
      </c>
      <c r="X75" s="313">
        <f t="shared" si="16"/>
        <v>0</v>
      </c>
      <c r="Y75" s="313">
        <f t="shared" si="16"/>
        <v>0</v>
      </c>
      <c r="Z75" s="313">
        <f t="shared" si="16"/>
        <v>0</v>
      </c>
      <c r="AA75" s="313">
        <f t="shared" si="16"/>
        <v>0</v>
      </c>
      <c r="AB75" s="313">
        <f t="shared" si="16"/>
        <v>0</v>
      </c>
    </row>
    <row r="76" spans="1:79" ht="14.25">
      <c r="A76" s="311" t="s">
        <v>83</v>
      </c>
      <c r="B76" s="313">
        <f t="shared" ref="B76" si="24">B13+B46</f>
        <v>844266.73</v>
      </c>
      <c r="C76" s="313">
        <f t="shared" si="16"/>
        <v>0</v>
      </c>
      <c r="D76" s="313">
        <f t="shared" si="16"/>
        <v>-94288.19</v>
      </c>
      <c r="E76" s="313">
        <f t="shared" si="16"/>
        <v>938554.92</v>
      </c>
      <c r="F76" s="313">
        <f t="shared" si="16"/>
        <v>0</v>
      </c>
      <c r="G76" s="313">
        <f t="shared" si="16"/>
        <v>0</v>
      </c>
      <c r="H76" s="313">
        <f t="shared" si="16"/>
        <v>0</v>
      </c>
      <c r="I76" s="313">
        <f t="shared" si="16"/>
        <v>0</v>
      </c>
      <c r="J76" s="313">
        <f t="shared" si="16"/>
        <v>0</v>
      </c>
      <c r="K76" s="313">
        <f t="shared" si="16"/>
        <v>0</v>
      </c>
      <c r="L76" s="313">
        <f t="shared" si="16"/>
        <v>0</v>
      </c>
      <c r="M76" s="313">
        <f t="shared" si="16"/>
        <v>0</v>
      </c>
      <c r="N76" s="313">
        <f t="shared" si="16"/>
        <v>0</v>
      </c>
      <c r="O76" s="313">
        <f t="shared" si="16"/>
        <v>0</v>
      </c>
      <c r="P76" s="313">
        <f t="shared" si="16"/>
        <v>0</v>
      </c>
      <c r="Q76" s="313">
        <f t="shared" si="16"/>
        <v>0</v>
      </c>
      <c r="R76" s="329">
        <f t="shared" si="16"/>
        <v>0</v>
      </c>
      <c r="S76" s="313">
        <f t="shared" si="16"/>
        <v>0</v>
      </c>
      <c r="T76" s="313">
        <f t="shared" si="14"/>
        <v>0</v>
      </c>
      <c r="U76" s="313">
        <f t="shared" si="16"/>
        <v>0</v>
      </c>
      <c r="V76" s="313">
        <f t="shared" si="16"/>
        <v>0</v>
      </c>
      <c r="W76" s="313">
        <f t="shared" si="16"/>
        <v>0</v>
      </c>
      <c r="X76" s="313">
        <f t="shared" si="16"/>
        <v>0</v>
      </c>
      <c r="Y76" s="313">
        <f t="shared" si="16"/>
        <v>0</v>
      </c>
      <c r="Z76" s="313">
        <f t="shared" si="16"/>
        <v>0</v>
      </c>
      <c r="AA76" s="313">
        <f t="shared" si="16"/>
        <v>0</v>
      </c>
      <c r="AB76" s="313">
        <f t="shared" si="16"/>
        <v>0</v>
      </c>
    </row>
    <row r="77" spans="1:79" ht="14.25">
      <c r="A77" s="311" t="s">
        <v>84</v>
      </c>
      <c r="B77" s="314">
        <f t="shared" ref="B77" si="25">B14+B47</f>
        <v>16926184.059999999</v>
      </c>
      <c r="C77" s="314">
        <f>C14+C47</f>
        <v>-5101958.97</v>
      </c>
      <c r="D77" s="314">
        <f t="shared" si="16"/>
        <v>0</v>
      </c>
      <c r="E77" s="314">
        <f t="shared" si="16"/>
        <v>22028143.030000001</v>
      </c>
      <c r="F77" s="314">
        <f t="shared" si="16"/>
        <v>0</v>
      </c>
      <c r="G77" s="314">
        <f t="shared" si="16"/>
        <v>0</v>
      </c>
      <c r="H77" s="314">
        <f t="shared" si="16"/>
        <v>0</v>
      </c>
      <c r="I77" s="314">
        <f t="shared" si="16"/>
        <v>0</v>
      </c>
      <c r="J77" s="314">
        <f t="shared" si="16"/>
        <v>0</v>
      </c>
      <c r="K77" s="314">
        <f t="shared" si="16"/>
        <v>0</v>
      </c>
      <c r="L77" s="314">
        <f t="shared" si="16"/>
        <v>0</v>
      </c>
      <c r="M77" s="314">
        <f t="shared" si="16"/>
        <v>0</v>
      </c>
      <c r="N77" s="314">
        <f t="shared" si="16"/>
        <v>0</v>
      </c>
      <c r="O77" s="314">
        <f t="shared" si="16"/>
        <v>0</v>
      </c>
      <c r="P77" s="314">
        <f t="shared" si="16"/>
        <v>0</v>
      </c>
      <c r="Q77" s="314">
        <f t="shared" si="16"/>
        <v>0</v>
      </c>
      <c r="R77" s="330">
        <f t="shared" si="16"/>
        <v>0</v>
      </c>
      <c r="S77" s="314">
        <f t="shared" si="16"/>
        <v>0</v>
      </c>
      <c r="T77" s="314">
        <f t="shared" si="14"/>
        <v>0</v>
      </c>
      <c r="U77" s="314">
        <f t="shared" si="16"/>
        <v>0</v>
      </c>
      <c r="V77" s="314">
        <f t="shared" si="16"/>
        <v>0</v>
      </c>
      <c r="W77" s="314">
        <f t="shared" si="16"/>
        <v>0</v>
      </c>
      <c r="X77" s="314">
        <f t="shared" si="16"/>
        <v>0</v>
      </c>
      <c r="Y77" s="314">
        <f t="shared" si="16"/>
        <v>0</v>
      </c>
      <c r="Z77" s="314">
        <f t="shared" si="16"/>
        <v>0</v>
      </c>
      <c r="AA77" s="314">
        <f t="shared" ref="AA77:AB77" si="26">AA14+AA47</f>
        <v>0</v>
      </c>
      <c r="AB77" s="314">
        <f t="shared" si="26"/>
        <v>0</v>
      </c>
    </row>
    <row r="78" spans="1:79" ht="14.25">
      <c r="A78" s="311" t="s">
        <v>85</v>
      </c>
      <c r="B78" s="314">
        <f t="shared" ref="B78" si="27">B15+B48</f>
        <v>376672.32</v>
      </c>
      <c r="C78" s="314">
        <f t="shared" ref="C78:AB87" si="28">C15+C48</f>
        <v>0</v>
      </c>
      <c r="D78" s="314">
        <f t="shared" si="28"/>
        <v>377843.12</v>
      </c>
      <c r="E78" s="314">
        <f t="shared" si="28"/>
        <v>-1170.8</v>
      </c>
      <c r="F78" s="314">
        <f t="shared" si="28"/>
        <v>0</v>
      </c>
      <c r="G78" s="314">
        <f t="shared" si="28"/>
        <v>0</v>
      </c>
      <c r="H78" s="314">
        <f t="shared" si="28"/>
        <v>0</v>
      </c>
      <c r="I78" s="314">
        <f t="shared" si="28"/>
        <v>0</v>
      </c>
      <c r="J78" s="314">
        <f t="shared" si="28"/>
        <v>0</v>
      </c>
      <c r="K78" s="314">
        <f t="shared" si="28"/>
        <v>0</v>
      </c>
      <c r="L78" s="314">
        <f t="shared" si="28"/>
        <v>0</v>
      </c>
      <c r="M78" s="314">
        <f t="shared" si="28"/>
        <v>0</v>
      </c>
      <c r="N78" s="314">
        <f t="shared" si="28"/>
        <v>0</v>
      </c>
      <c r="O78" s="314">
        <f t="shared" si="28"/>
        <v>0</v>
      </c>
      <c r="P78" s="314">
        <f t="shared" si="28"/>
        <v>0</v>
      </c>
      <c r="Q78" s="314">
        <f t="shared" si="28"/>
        <v>0</v>
      </c>
      <c r="R78" s="330">
        <f t="shared" si="28"/>
        <v>0</v>
      </c>
      <c r="S78" s="314">
        <f t="shared" si="28"/>
        <v>237.5</v>
      </c>
      <c r="T78" s="314">
        <f t="shared" si="14"/>
        <v>0</v>
      </c>
      <c r="U78" s="314">
        <f t="shared" si="28"/>
        <v>0</v>
      </c>
      <c r="V78" s="314">
        <f t="shared" si="28"/>
        <v>0</v>
      </c>
      <c r="W78" s="314">
        <f t="shared" si="28"/>
        <v>0</v>
      </c>
      <c r="X78" s="314">
        <f t="shared" si="28"/>
        <v>0</v>
      </c>
      <c r="Y78" s="314">
        <f t="shared" si="28"/>
        <v>0</v>
      </c>
      <c r="Z78" s="314">
        <f t="shared" si="28"/>
        <v>0</v>
      </c>
      <c r="AA78" s="314">
        <f t="shared" si="28"/>
        <v>0</v>
      </c>
      <c r="AB78" s="314">
        <f t="shared" si="28"/>
        <v>0</v>
      </c>
    </row>
    <row r="79" spans="1:79" ht="14.25">
      <c r="A79" s="311" t="s">
        <v>86</v>
      </c>
      <c r="B79" s="314">
        <f t="shared" ref="B79" si="29">B16+B49</f>
        <v>0</v>
      </c>
      <c r="C79" s="314">
        <f t="shared" si="28"/>
        <v>0</v>
      </c>
      <c r="D79" s="314">
        <f t="shared" si="28"/>
        <v>0</v>
      </c>
      <c r="E79" s="314">
        <f t="shared" si="28"/>
        <v>0</v>
      </c>
      <c r="F79" s="314">
        <f t="shared" si="28"/>
        <v>0</v>
      </c>
      <c r="G79" s="314">
        <f t="shared" si="28"/>
        <v>0</v>
      </c>
      <c r="H79" s="314">
        <f t="shared" si="28"/>
        <v>0</v>
      </c>
      <c r="I79" s="314">
        <f t="shared" si="28"/>
        <v>0</v>
      </c>
      <c r="J79" s="314">
        <f t="shared" si="28"/>
        <v>0</v>
      </c>
      <c r="K79" s="314">
        <f t="shared" si="28"/>
        <v>0</v>
      </c>
      <c r="L79" s="314">
        <f t="shared" si="28"/>
        <v>0</v>
      </c>
      <c r="M79" s="314">
        <f t="shared" si="28"/>
        <v>0</v>
      </c>
      <c r="N79" s="314">
        <f t="shared" si="28"/>
        <v>0</v>
      </c>
      <c r="O79" s="314">
        <f t="shared" si="28"/>
        <v>0</v>
      </c>
      <c r="P79" s="314">
        <f t="shared" si="28"/>
        <v>0</v>
      </c>
      <c r="Q79" s="314">
        <f t="shared" si="28"/>
        <v>0</v>
      </c>
      <c r="R79" s="330">
        <f t="shared" si="28"/>
        <v>0</v>
      </c>
      <c r="S79" s="314">
        <f t="shared" si="28"/>
        <v>0</v>
      </c>
      <c r="T79" s="314">
        <f t="shared" si="14"/>
        <v>0</v>
      </c>
      <c r="U79" s="314">
        <f t="shared" si="28"/>
        <v>0</v>
      </c>
      <c r="V79" s="314">
        <f t="shared" si="28"/>
        <v>0</v>
      </c>
      <c r="W79" s="314">
        <f t="shared" si="28"/>
        <v>0</v>
      </c>
      <c r="X79" s="314">
        <f t="shared" si="28"/>
        <v>0</v>
      </c>
      <c r="Y79" s="314">
        <f t="shared" si="28"/>
        <v>0</v>
      </c>
      <c r="Z79" s="314">
        <f t="shared" si="28"/>
        <v>0</v>
      </c>
      <c r="AA79" s="314">
        <f t="shared" si="28"/>
        <v>0</v>
      </c>
      <c r="AB79" s="314">
        <f t="shared" si="28"/>
        <v>0</v>
      </c>
    </row>
    <row r="80" spans="1:79">
      <c r="A80" s="278" t="s">
        <v>43</v>
      </c>
      <c r="B80" s="315">
        <f t="shared" ref="B80" si="30">B17+B50</f>
        <v>560723975.74999988</v>
      </c>
      <c r="C80" s="315">
        <f t="shared" si="28"/>
        <v>-9259932.0025939997</v>
      </c>
      <c r="D80" s="315">
        <f>D17+D50</f>
        <v>161377912.487156</v>
      </c>
      <c r="E80" s="315">
        <f t="shared" si="28"/>
        <v>311676404.72389799</v>
      </c>
      <c r="F80" s="315">
        <f t="shared" si="28"/>
        <v>4909760.6365340007</v>
      </c>
      <c r="G80" s="315">
        <f t="shared" si="28"/>
        <v>4578879.08983</v>
      </c>
      <c r="H80" s="315">
        <f>H17+H50</f>
        <v>-2906766.2859940003</v>
      </c>
      <c r="I80" s="315">
        <f t="shared" si="28"/>
        <v>3279753.5278759999</v>
      </c>
      <c r="J80" s="315">
        <f t="shared" si="28"/>
        <v>4205891.8479479998</v>
      </c>
      <c r="K80" s="315">
        <f t="shared" si="28"/>
        <v>20573181.116433997</v>
      </c>
      <c r="L80" s="315">
        <f t="shared" si="28"/>
        <v>5055887.7933640005</v>
      </c>
      <c r="M80" s="315">
        <f t="shared" si="28"/>
        <v>5765768.7501759995</v>
      </c>
      <c r="N80" s="315">
        <f t="shared" si="28"/>
        <v>7718715.2613219991</v>
      </c>
      <c r="O80" s="315">
        <f t="shared" si="28"/>
        <v>2032809.3115719999</v>
      </c>
      <c r="P80" s="315">
        <f t="shared" si="28"/>
        <v>6179383.3230619999</v>
      </c>
      <c r="Q80" s="315">
        <f t="shared" si="28"/>
        <v>2291065.6085259998</v>
      </c>
      <c r="R80" s="331">
        <f t="shared" si="28"/>
        <v>3888317.714536</v>
      </c>
      <c r="S80" s="315">
        <f t="shared" si="28"/>
        <v>14147132.67</v>
      </c>
      <c r="T80" s="315">
        <f t="shared" si="14"/>
        <v>65598147.012214005</v>
      </c>
      <c r="U80" s="315">
        <f t="shared" si="28"/>
        <v>32042555.463957999</v>
      </c>
      <c r="V80" s="315">
        <f t="shared" si="28"/>
        <v>11548944.271304</v>
      </c>
      <c r="W80" s="315">
        <f t="shared" si="28"/>
        <v>7306569.0110820001</v>
      </c>
      <c r="X80" s="315">
        <f t="shared" si="28"/>
        <v>2785609.2858699998</v>
      </c>
      <c r="Y80" s="315">
        <f t="shared" si="28"/>
        <v>7255892.8799999999</v>
      </c>
      <c r="Z80" s="315">
        <f t="shared" si="28"/>
        <v>4658576.1000000006</v>
      </c>
      <c r="AA80" s="315">
        <f t="shared" si="28"/>
        <v>6712616.3300000001</v>
      </c>
      <c r="AB80" s="315">
        <f t="shared" si="28"/>
        <v>10479010.68</v>
      </c>
    </row>
    <row r="81" spans="1:28" ht="14.25">
      <c r="A81" s="316" t="s">
        <v>87</v>
      </c>
      <c r="B81" s="317">
        <f t="shared" ref="B81" si="31">B18+B51</f>
        <v>6269878.7600000016</v>
      </c>
      <c r="C81" s="317">
        <f t="shared" si="28"/>
        <v>-1265.2203440000001</v>
      </c>
      <c r="D81" s="317">
        <f t="shared" si="28"/>
        <v>-823129.86854399997</v>
      </c>
      <c r="E81" s="317">
        <f t="shared" si="28"/>
        <v>5260476.4052480003</v>
      </c>
      <c r="F81" s="317">
        <f t="shared" si="28"/>
        <v>85796.376984000002</v>
      </c>
      <c r="G81" s="317">
        <f t="shared" si="28"/>
        <v>-735199.76992000011</v>
      </c>
      <c r="H81" s="317">
        <f t="shared" si="28"/>
        <v>125566.678056</v>
      </c>
      <c r="I81" s="317">
        <f t="shared" si="28"/>
        <v>17159.754175999999</v>
      </c>
      <c r="J81" s="317">
        <f t="shared" si="28"/>
        <v>-877926.20215200004</v>
      </c>
      <c r="K81" s="317">
        <f t="shared" si="28"/>
        <v>1888493.5793840003</v>
      </c>
      <c r="L81" s="317">
        <f t="shared" si="28"/>
        <v>1068656.284064</v>
      </c>
      <c r="M81" s="317">
        <f t="shared" si="28"/>
        <v>554184.66897600004</v>
      </c>
      <c r="N81" s="317">
        <f t="shared" si="28"/>
        <v>220675.81367200002</v>
      </c>
      <c r="O81" s="317">
        <f t="shared" si="28"/>
        <v>44976.812672</v>
      </c>
      <c r="P81" s="317">
        <f t="shared" si="28"/>
        <v>-202214.98048799997</v>
      </c>
      <c r="Q81" s="317">
        <f t="shared" si="28"/>
        <v>-112144.086824</v>
      </c>
      <c r="R81" s="332">
        <f t="shared" si="28"/>
        <v>-90070.893664000003</v>
      </c>
      <c r="S81" s="317">
        <f t="shared" si="28"/>
        <v>-153645.69</v>
      </c>
      <c r="T81" s="317">
        <f t="shared" si="14"/>
        <v>882718.61466399988</v>
      </c>
      <c r="U81" s="317">
        <f t="shared" si="28"/>
        <v>706749.35360799998</v>
      </c>
      <c r="V81" s="317">
        <f t="shared" si="28"/>
        <v>8626.0515039999991</v>
      </c>
      <c r="W81" s="317">
        <f t="shared" si="28"/>
        <v>66763.641432000004</v>
      </c>
      <c r="X81" s="317">
        <f t="shared" si="28"/>
        <v>6852.9681200000005</v>
      </c>
      <c r="Y81" s="317">
        <f t="shared" si="28"/>
        <v>44847.11</v>
      </c>
      <c r="Z81" s="317">
        <f t="shared" si="28"/>
        <v>48879.49</v>
      </c>
      <c r="AA81" s="317">
        <f t="shared" si="28"/>
        <v>-14395.01</v>
      </c>
      <c r="AB81" s="317">
        <f t="shared" si="28"/>
        <v>-904.08</v>
      </c>
    </row>
    <row r="82" spans="1:28" ht="14.25">
      <c r="A82" s="316" t="s">
        <v>88</v>
      </c>
      <c r="B82" s="317">
        <f t="shared" ref="B82" si="32">B19+B52</f>
        <v>552612593.38999999</v>
      </c>
      <c r="C82" s="317">
        <f>C19+C52</f>
        <v>-9304358.2122499999</v>
      </c>
      <c r="D82" s="317">
        <f t="shared" si="28"/>
        <v>163886392.19570002</v>
      </c>
      <c r="E82" s="317">
        <f t="shared" si="28"/>
        <v>302934766.30865002</v>
      </c>
      <c r="F82" s="317">
        <f t="shared" si="28"/>
        <v>4823964.2595500005</v>
      </c>
      <c r="G82" s="317">
        <f t="shared" si="28"/>
        <v>5314078.8597499989</v>
      </c>
      <c r="H82" s="317">
        <f t="shared" si="28"/>
        <v>-3032332.9640500001</v>
      </c>
      <c r="I82" s="317">
        <f t="shared" si="28"/>
        <v>3262593.7737000003</v>
      </c>
      <c r="J82" s="317">
        <f t="shared" si="28"/>
        <v>5083818.0500999996</v>
      </c>
      <c r="K82" s="317">
        <f t="shared" si="28"/>
        <v>18684687.537050001</v>
      </c>
      <c r="L82" s="317">
        <f t="shared" si="28"/>
        <v>3987231.5093000005</v>
      </c>
      <c r="M82" s="317">
        <f t="shared" si="28"/>
        <v>5211584.0811999999</v>
      </c>
      <c r="N82" s="317">
        <f t="shared" si="28"/>
        <v>7498039.4476500005</v>
      </c>
      <c r="O82" s="317">
        <f t="shared" si="28"/>
        <v>1987832.4989</v>
      </c>
      <c r="P82" s="317">
        <f t="shared" si="28"/>
        <v>6381598.3035500003</v>
      </c>
      <c r="Q82" s="317">
        <f t="shared" si="28"/>
        <v>2403209.6953499997</v>
      </c>
      <c r="R82" s="332">
        <f t="shared" si="28"/>
        <v>3978388.6082000001</v>
      </c>
      <c r="S82" s="317">
        <f t="shared" si="28"/>
        <v>14300778.359999999</v>
      </c>
      <c r="T82" s="317">
        <f>SUM(U82:Z82)</f>
        <v>64715428.397550002</v>
      </c>
      <c r="U82" s="317">
        <f t="shared" si="28"/>
        <v>31335806.110350002</v>
      </c>
      <c r="V82" s="317">
        <f t="shared" si="28"/>
        <v>11540318.219800001</v>
      </c>
      <c r="W82" s="317">
        <f t="shared" si="28"/>
        <v>7239805.3696500007</v>
      </c>
      <c r="X82" s="317">
        <f t="shared" si="28"/>
        <v>2778756.3177499999</v>
      </c>
      <c r="Y82" s="317">
        <f t="shared" si="28"/>
        <v>7211045.7699999996</v>
      </c>
      <c r="Z82" s="317">
        <f t="shared" si="28"/>
        <v>4609696.6100000003</v>
      </c>
      <c r="AA82" s="317">
        <f t="shared" si="28"/>
        <v>6727011.3399999999</v>
      </c>
      <c r="AB82" s="317">
        <f>AB19+AB52</f>
        <v>10479914.76</v>
      </c>
    </row>
    <row r="83" spans="1:28" ht="14.25">
      <c r="A83" s="316" t="s">
        <v>89</v>
      </c>
      <c r="B83" s="317">
        <f t="shared" ref="B83" si="33">B20+B53</f>
        <v>-1697649.84</v>
      </c>
      <c r="C83" s="317">
        <f t="shared" si="28"/>
        <v>0</v>
      </c>
      <c r="D83" s="317">
        <f t="shared" si="28"/>
        <v>-1685349.84</v>
      </c>
      <c r="E83" s="317">
        <f t="shared" si="28"/>
        <v>-12300</v>
      </c>
      <c r="F83" s="317">
        <f t="shared" si="28"/>
        <v>0</v>
      </c>
      <c r="G83" s="317">
        <f t="shared" si="28"/>
        <v>0</v>
      </c>
      <c r="H83" s="317">
        <f t="shared" si="28"/>
        <v>0</v>
      </c>
      <c r="I83" s="317">
        <f t="shared" si="28"/>
        <v>0</v>
      </c>
      <c r="J83" s="317">
        <f t="shared" si="28"/>
        <v>0</v>
      </c>
      <c r="K83" s="317">
        <f t="shared" si="28"/>
        <v>0</v>
      </c>
      <c r="L83" s="317">
        <f t="shared" si="28"/>
        <v>0</v>
      </c>
      <c r="M83" s="317">
        <f t="shared" si="28"/>
        <v>0</v>
      </c>
      <c r="N83" s="317">
        <f t="shared" si="28"/>
        <v>0</v>
      </c>
      <c r="O83" s="317">
        <f t="shared" si="28"/>
        <v>0</v>
      </c>
      <c r="P83" s="317">
        <f t="shared" si="28"/>
        <v>0</v>
      </c>
      <c r="Q83" s="317">
        <f t="shared" si="28"/>
        <v>0</v>
      </c>
      <c r="R83" s="332">
        <f t="shared" si="28"/>
        <v>0</v>
      </c>
      <c r="S83" s="317">
        <f t="shared" si="28"/>
        <v>0</v>
      </c>
      <c r="T83" s="317">
        <f t="shared" si="14"/>
        <v>0</v>
      </c>
      <c r="U83" s="317">
        <f t="shared" si="28"/>
        <v>0</v>
      </c>
      <c r="V83" s="317">
        <f t="shared" si="28"/>
        <v>0</v>
      </c>
      <c r="W83" s="317">
        <f t="shared" si="28"/>
        <v>0</v>
      </c>
      <c r="X83" s="317">
        <f t="shared" si="28"/>
        <v>0</v>
      </c>
      <c r="Y83" s="317">
        <f t="shared" si="28"/>
        <v>0</v>
      </c>
      <c r="Z83" s="317">
        <f t="shared" si="28"/>
        <v>0</v>
      </c>
      <c r="AA83" s="317">
        <f t="shared" si="28"/>
        <v>0</v>
      </c>
      <c r="AB83" s="317">
        <f t="shared" si="28"/>
        <v>0</v>
      </c>
    </row>
    <row r="84" spans="1:28" ht="14.25">
      <c r="A84" s="316" t="s">
        <v>90</v>
      </c>
      <c r="B84" s="317">
        <f t="shared" ref="B84" si="34">B21+B54</f>
        <v>3493462.01</v>
      </c>
      <c r="C84" s="317">
        <f t="shared" si="28"/>
        <v>0</v>
      </c>
      <c r="D84" s="317">
        <f t="shared" si="28"/>
        <v>0</v>
      </c>
      <c r="E84" s="317">
        <f t="shared" si="28"/>
        <v>3493462.01</v>
      </c>
      <c r="F84" s="317">
        <f t="shared" si="28"/>
        <v>0</v>
      </c>
      <c r="G84" s="317">
        <f t="shared" si="28"/>
        <v>0</v>
      </c>
      <c r="H84" s="317">
        <f t="shared" si="28"/>
        <v>0</v>
      </c>
      <c r="I84" s="317">
        <f t="shared" si="28"/>
        <v>0</v>
      </c>
      <c r="J84" s="317">
        <f t="shared" si="28"/>
        <v>0</v>
      </c>
      <c r="K84" s="317">
        <f t="shared" si="28"/>
        <v>0</v>
      </c>
      <c r="L84" s="317">
        <f t="shared" si="28"/>
        <v>0</v>
      </c>
      <c r="M84" s="317">
        <f t="shared" si="28"/>
        <v>0</v>
      </c>
      <c r="N84" s="317">
        <f t="shared" si="28"/>
        <v>0</v>
      </c>
      <c r="O84" s="317">
        <f t="shared" si="28"/>
        <v>0</v>
      </c>
      <c r="P84" s="317">
        <f t="shared" si="28"/>
        <v>0</v>
      </c>
      <c r="Q84" s="317">
        <f t="shared" si="28"/>
        <v>0</v>
      </c>
      <c r="R84" s="332">
        <f t="shared" si="28"/>
        <v>0</v>
      </c>
      <c r="S84" s="317">
        <f t="shared" si="28"/>
        <v>0</v>
      </c>
      <c r="T84" s="317">
        <f t="shared" si="14"/>
        <v>0</v>
      </c>
      <c r="U84" s="317">
        <f t="shared" si="28"/>
        <v>0</v>
      </c>
      <c r="V84" s="317">
        <f t="shared" si="28"/>
        <v>0</v>
      </c>
      <c r="W84" s="317">
        <f t="shared" si="28"/>
        <v>0</v>
      </c>
      <c r="X84" s="317">
        <f t="shared" si="28"/>
        <v>0</v>
      </c>
      <c r="Y84" s="317">
        <f t="shared" si="28"/>
        <v>0</v>
      </c>
      <c r="Z84" s="317">
        <f t="shared" si="28"/>
        <v>0</v>
      </c>
      <c r="AA84" s="317">
        <f t="shared" si="28"/>
        <v>0</v>
      </c>
      <c r="AB84" s="317">
        <f t="shared" si="28"/>
        <v>0</v>
      </c>
    </row>
    <row r="85" spans="1:28">
      <c r="A85" s="278" t="s">
        <v>91</v>
      </c>
      <c r="B85" s="315">
        <f t="shared" ref="B85" si="35">B22+B55</f>
        <v>-148442960.44666672</v>
      </c>
      <c r="C85" s="315">
        <f t="shared" si="28"/>
        <v>-64178953.167406008</v>
      </c>
      <c r="D85" s="315">
        <f t="shared" si="28"/>
        <v>-377838351.7404893</v>
      </c>
      <c r="E85" s="315">
        <f t="shared" si="28"/>
        <v>492550994.35610223</v>
      </c>
      <c r="F85" s="315">
        <f t="shared" si="28"/>
        <v>7920930.990132669</v>
      </c>
      <c r="G85" s="315">
        <f t="shared" si="28"/>
        <v>-394613283.55316365</v>
      </c>
      <c r="H85" s="315">
        <f>H22+H55</f>
        <v>-284210774.930673</v>
      </c>
      <c r="I85" s="315">
        <f t="shared" si="28"/>
        <v>-3740552.1845426694</v>
      </c>
      <c r="J85" s="315">
        <f t="shared" si="28"/>
        <v>-106661956.437948</v>
      </c>
      <c r="K85" s="315">
        <f t="shared" si="28"/>
        <v>223173752.35356602</v>
      </c>
      <c r="L85" s="315">
        <f t="shared" si="28"/>
        <v>118516550.89663601</v>
      </c>
      <c r="M85" s="315">
        <f t="shared" si="28"/>
        <v>84445558.109824002</v>
      </c>
      <c r="N85" s="315">
        <f t="shared" si="28"/>
        <v>28418111.138678007</v>
      </c>
      <c r="O85" s="315">
        <f t="shared" si="28"/>
        <v>-8206467.7915719999</v>
      </c>
      <c r="P85" s="315">
        <f t="shared" si="28"/>
        <v>-86922064.953061998</v>
      </c>
      <c r="Q85" s="315">
        <f t="shared" si="28"/>
        <v>-75734827.188526005</v>
      </c>
      <c r="R85" s="331">
        <f t="shared" si="28"/>
        <v>-11187237.764536001</v>
      </c>
      <c r="S85" s="315">
        <f t="shared" si="28"/>
        <v>-14145760.76</v>
      </c>
      <c r="T85" s="315">
        <f t="shared" si="14"/>
        <v>59384946.257786006</v>
      </c>
      <c r="U85" s="315">
        <f t="shared" si="28"/>
        <v>67858318.976042002</v>
      </c>
      <c r="V85" s="315">
        <f t="shared" si="28"/>
        <v>-10229132.951304</v>
      </c>
      <c r="W85" s="315">
        <f t="shared" si="28"/>
        <v>2216297.8989179991</v>
      </c>
      <c r="X85" s="315">
        <f t="shared" si="28"/>
        <v>-1726131.6158699999</v>
      </c>
      <c r="Y85" s="315">
        <f t="shared" si="28"/>
        <v>-889510.79999999981</v>
      </c>
      <c r="Z85" s="315">
        <f t="shared" si="28"/>
        <v>2155104.7499999991</v>
      </c>
      <c r="AA85" s="315">
        <f t="shared" si="28"/>
        <v>-6697616.3300000001</v>
      </c>
      <c r="AB85" s="315">
        <f t="shared" si="28"/>
        <v>-10479010.68</v>
      </c>
    </row>
    <row r="86" spans="1:28" ht="14.25">
      <c r="A86" s="316" t="s">
        <v>92</v>
      </c>
      <c r="B86" s="314">
        <f t="shared" ref="B86" si="36">B23+B56</f>
        <v>2146570.63</v>
      </c>
      <c r="C86" s="314">
        <f t="shared" si="28"/>
        <v>0</v>
      </c>
      <c r="D86" s="314">
        <f t="shared" si="28"/>
        <v>1520482.59</v>
      </c>
      <c r="E86" s="314">
        <f t="shared" si="28"/>
        <v>606088.04</v>
      </c>
      <c r="F86" s="314">
        <f t="shared" si="28"/>
        <v>200</v>
      </c>
      <c r="G86" s="314">
        <f t="shared" si="28"/>
        <v>0</v>
      </c>
      <c r="H86" s="314">
        <f t="shared" si="28"/>
        <v>0</v>
      </c>
      <c r="I86" s="314">
        <f t="shared" si="28"/>
        <v>0</v>
      </c>
      <c r="J86" s="314">
        <f t="shared" si="28"/>
        <v>0</v>
      </c>
      <c r="K86" s="314">
        <f t="shared" si="28"/>
        <v>0</v>
      </c>
      <c r="L86" s="314">
        <f t="shared" si="28"/>
        <v>0</v>
      </c>
      <c r="M86" s="314">
        <f t="shared" si="28"/>
        <v>0</v>
      </c>
      <c r="N86" s="314">
        <f t="shared" si="28"/>
        <v>0</v>
      </c>
      <c r="O86" s="314">
        <f t="shared" si="28"/>
        <v>0</v>
      </c>
      <c r="P86" s="314">
        <f t="shared" si="28"/>
        <v>0</v>
      </c>
      <c r="Q86" s="314">
        <f t="shared" si="28"/>
        <v>0</v>
      </c>
      <c r="R86" s="330">
        <f t="shared" si="28"/>
        <v>0</v>
      </c>
      <c r="S86" s="314">
        <f t="shared" si="28"/>
        <v>0</v>
      </c>
      <c r="T86" s="314">
        <f t="shared" si="14"/>
        <v>20000</v>
      </c>
      <c r="U86" s="314">
        <f t="shared" si="28"/>
        <v>20000</v>
      </c>
      <c r="V86" s="314">
        <f t="shared" si="28"/>
        <v>0</v>
      </c>
      <c r="W86" s="314">
        <f t="shared" si="28"/>
        <v>0</v>
      </c>
      <c r="X86" s="314">
        <f t="shared" si="28"/>
        <v>0</v>
      </c>
      <c r="Y86" s="314">
        <f t="shared" si="28"/>
        <v>0</v>
      </c>
      <c r="Z86" s="314">
        <f t="shared" si="28"/>
        <v>0</v>
      </c>
      <c r="AA86" s="314">
        <f t="shared" si="28"/>
        <v>0</v>
      </c>
      <c r="AB86" s="314">
        <f t="shared" si="28"/>
        <v>0</v>
      </c>
    </row>
    <row r="87" spans="1:28" ht="14.25">
      <c r="A87" s="316" t="s">
        <v>93</v>
      </c>
      <c r="B87" s="314">
        <f t="shared" ref="B87" si="37">B24+B57</f>
        <v>2605905.0399999996</v>
      </c>
      <c r="C87" s="314">
        <f t="shared" si="28"/>
        <v>0</v>
      </c>
      <c r="D87" s="314">
        <f t="shared" si="28"/>
        <v>1753009.61</v>
      </c>
      <c r="E87" s="314">
        <f t="shared" si="28"/>
        <v>850641.64999999991</v>
      </c>
      <c r="F87" s="314">
        <f t="shared" si="28"/>
        <v>0</v>
      </c>
      <c r="G87" s="314">
        <f t="shared" si="28"/>
        <v>1475</v>
      </c>
      <c r="H87" s="314">
        <f t="shared" si="28"/>
        <v>0</v>
      </c>
      <c r="I87" s="314">
        <f t="shared" si="28"/>
        <v>225</v>
      </c>
      <c r="J87" s="314">
        <f t="shared" si="28"/>
        <v>1250</v>
      </c>
      <c r="K87" s="314">
        <f t="shared" si="28"/>
        <v>0</v>
      </c>
      <c r="L87" s="314">
        <f t="shared" si="28"/>
        <v>0</v>
      </c>
      <c r="M87" s="314">
        <f t="shared" si="28"/>
        <v>0</v>
      </c>
      <c r="N87" s="314">
        <f t="shared" si="28"/>
        <v>0</v>
      </c>
      <c r="O87" s="314">
        <f t="shared" si="28"/>
        <v>0</v>
      </c>
      <c r="P87" s="314">
        <f t="shared" si="28"/>
        <v>0</v>
      </c>
      <c r="Q87" s="314">
        <f t="shared" si="28"/>
        <v>0</v>
      </c>
      <c r="R87" s="330">
        <f t="shared" si="28"/>
        <v>0</v>
      </c>
      <c r="S87" s="314">
        <f t="shared" si="28"/>
        <v>450</v>
      </c>
      <c r="T87" s="314">
        <f t="shared" si="14"/>
        <v>778.78</v>
      </c>
      <c r="U87" s="314">
        <f t="shared" si="28"/>
        <v>778.78</v>
      </c>
      <c r="V87" s="314">
        <f t="shared" si="28"/>
        <v>0</v>
      </c>
      <c r="W87" s="314">
        <f t="shared" si="28"/>
        <v>0</v>
      </c>
      <c r="X87" s="314">
        <f t="shared" si="28"/>
        <v>0</v>
      </c>
      <c r="Y87" s="314">
        <f t="shared" ref="D87:AB93" si="38">Y24+Y57</f>
        <v>0</v>
      </c>
      <c r="Z87" s="314">
        <f t="shared" si="38"/>
        <v>0</v>
      </c>
      <c r="AA87" s="314">
        <f t="shared" si="38"/>
        <v>0</v>
      </c>
      <c r="AB87" s="314">
        <f t="shared" si="38"/>
        <v>0</v>
      </c>
    </row>
    <row r="88" spans="1:28">
      <c r="A88" s="278" t="s">
        <v>94</v>
      </c>
      <c r="B88" s="315">
        <f t="shared" ref="B88:C90" si="39">B25+B58</f>
        <v>-148902294.85666674</v>
      </c>
      <c r="C88" s="315">
        <f t="shared" si="39"/>
        <v>-64178953.167406008</v>
      </c>
      <c r="D88" s="315">
        <f t="shared" si="38"/>
        <v>-378070878.76048934</v>
      </c>
      <c r="E88" s="315">
        <f t="shared" si="38"/>
        <v>492306440.74610221</v>
      </c>
      <c r="F88" s="315">
        <f t="shared" si="38"/>
        <v>7921130.990132669</v>
      </c>
      <c r="G88" s="315">
        <f t="shared" si="38"/>
        <v>-394614758.55316365</v>
      </c>
      <c r="H88" s="315">
        <f t="shared" si="38"/>
        <v>-284210774.930673</v>
      </c>
      <c r="I88" s="315">
        <f t="shared" si="38"/>
        <v>-3740777.1845426694</v>
      </c>
      <c r="J88" s="315">
        <f t="shared" si="38"/>
        <v>-106663206.437948</v>
      </c>
      <c r="K88" s="315">
        <f t="shared" si="38"/>
        <v>223173752.35356602</v>
      </c>
      <c r="L88" s="315">
        <f t="shared" si="38"/>
        <v>118516550.89663601</v>
      </c>
      <c r="M88" s="315">
        <f t="shared" si="38"/>
        <v>84445558.109824002</v>
      </c>
      <c r="N88" s="315">
        <f t="shared" si="38"/>
        <v>28418111.138678007</v>
      </c>
      <c r="O88" s="315">
        <f t="shared" si="38"/>
        <v>-8206467.7915719999</v>
      </c>
      <c r="P88" s="315">
        <f t="shared" si="38"/>
        <v>-86922064.953061998</v>
      </c>
      <c r="Q88" s="315">
        <f t="shared" si="38"/>
        <v>-75734827.188526005</v>
      </c>
      <c r="R88" s="331">
        <f t="shared" si="38"/>
        <v>-11187237.764536001</v>
      </c>
      <c r="S88" s="315">
        <f t="shared" si="38"/>
        <v>-14146210.76</v>
      </c>
      <c r="T88" s="315">
        <f t="shared" si="14"/>
        <v>59404167.477786005</v>
      </c>
      <c r="U88" s="315">
        <f t="shared" si="38"/>
        <v>67877540.196042001</v>
      </c>
      <c r="V88" s="315">
        <f t="shared" si="38"/>
        <v>-10229132.951304</v>
      </c>
      <c r="W88" s="315">
        <f t="shared" si="38"/>
        <v>2216297.8989179991</v>
      </c>
      <c r="X88" s="315">
        <f t="shared" si="38"/>
        <v>-1726131.6158699999</v>
      </c>
      <c r="Y88" s="315">
        <f t="shared" si="38"/>
        <v>-889510.79999999981</v>
      </c>
      <c r="Z88" s="315">
        <f t="shared" si="38"/>
        <v>2155104.7499999991</v>
      </c>
      <c r="AA88" s="315">
        <f t="shared" si="38"/>
        <v>-6697616.3300000001</v>
      </c>
      <c r="AB88" s="315">
        <f t="shared" si="38"/>
        <v>-10479010.68</v>
      </c>
    </row>
    <row r="89" spans="1:28" ht="14.25">
      <c r="A89" s="316" t="s">
        <v>95</v>
      </c>
      <c r="B89" s="317">
        <f t="shared" si="39"/>
        <v>-25857442.656666659</v>
      </c>
      <c r="C89" s="317">
        <f t="shared" si="39"/>
        <v>0</v>
      </c>
      <c r="D89" s="317">
        <f t="shared" si="38"/>
        <v>-81607576.180000007</v>
      </c>
      <c r="E89" s="317">
        <f t="shared" si="38"/>
        <v>0</v>
      </c>
      <c r="F89" s="317">
        <f t="shared" si="38"/>
        <v>0</v>
      </c>
      <c r="G89" s="317">
        <f t="shared" si="38"/>
        <v>0</v>
      </c>
      <c r="H89" s="317">
        <f t="shared" si="38"/>
        <v>0</v>
      </c>
      <c r="I89" s="317">
        <f t="shared" si="38"/>
        <v>0</v>
      </c>
      <c r="J89" s="317">
        <f t="shared" si="38"/>
        <v>0</v>
      </c>
      <c r="K89" s="317">
        <f t="shared" si="38"/>
        <v>0</v>
      </c>
      <c r="L89" s="317">
        <f t="shared" si="38"/>
        <v>0</v>
      </c>
      <c r="M89" s="317">
        <f t="shared" si="38"/>
        <v>0</v>
      </c>
      <c r="N89" s="317">
        <f t="shared" si="38"/>
        <v>0</v>
      </c>
      <c r="O89" s="317">
        <f t="shared" si="38"/>
        <v>0</v>
      </c>
      <c r="P89" s="317">
        <f t="shared" si="38"/>
        <v>0</v>
      </c>
      <c r="Q89" s="317">
        <f t="shared" si="38"/>
        <v>0</v>
      </c>
      <c r="R89" s="332">
        <f t="shared" si="38"/>
        <v>0</v>
      </c>
      <c r="S89" s="317">
        <f t="shared" si="38"/>
        <v>0</v>
      </c>
      <c r="T89" s="317">
        <f t="shared" si="14"/>
        <v>0</v>
      </c>
      <c r="U89" s="317">
        <f t="shared" si="38"/>
        <v>0</v>
      </c>
      <c r="V89" s="317">
        <f t="shared" si="38"/>
        <v>0</v>
      </c>
      <c r="W89" s="317">
        <f t="shared" si="38"/>
        <v>0</v>
      </c>
      <c r="X89" s="317">
        <f t="shared" si="38"/>
        <v>0</v>
      </c>
      <c r="Y89" s="317">
        <f t="shared" si="38"/>
        <v>0</v>
      </c>
      <c r="Z89" s="317">
        <f t="shared" si="38"/>
        <v>0</v>
      </c>
      <c r="AA89" s="317">
        <f t="shared" si="38"/>
        <v>0</v>
      </c>
      <c r="AB89" s="317">
        <f t="shared" si="38"/>
        <v>0</v>
      </c>
    </row>
    <row r="90" spans="1:28">
      <c r="A90" s="278" t="s">
        <v>96</v>
      </c>
      <c r="B90" s="315">
        <f t="shared" si="39"/>
        <v>-123044852.20000008</v>
      </c>
      <c r="C90" s="315">
        <f t="shared" si="39"/>
        <v>-64133261.767406002</v>
      </c>
      <c r="D90" s="315">
        <f t="shared" si="38"/>
        <v>-296463302.58048934</v>
      </c>
      <c r="E90" s="315">
        <f t="shared" si="38"/>
        <v>492306440.74610221</v>
      </c>
      <c r="F90" s="315">
        <f t="shared" si="38"/>
        <v>7921130.990132669</v>
      </c>
      <c r="G90" s="315">
        <f t="shared" si="38"/>
        <v>-394614758.55316365</v>
      </c>
      <c r="H90" s="315">
        <f t="shared" si="38"/>
        <v>-284210774.930673</v>
      </c>
      <c r="I90" s="315">
        <f t="shared" si="38"/>
        <v>-3740777.1845426694</v>
      </c>
      <c r="J90" s="315">
        <f t="shared" si="38"/>
        <v>-106663206.437948</v>
      </c>
      <c r="K90" s="315">
        <f t="shared" si="38"/>
        <v>223173752.35356602</v>
      </c>
      <c r="L90" s="315">
        <f t="shared" si="38"/>
        <v>118516550.89663601</v>
      </c>
      <c r="M90" s="315">
        <f t="shared" si="38"/>
        <v>84445558.109824002</v>
      </c>
      <c r="N90" s="315">
        <f t="shared" si="38"/>
        <v>28418111.138678007</v>
      </c>
      <c r="O90" s="315">
        <f t="shared" si="38"/>
        <v>-8206467.7915719999</v>
      </c>
      <c r="P90" s="315">
        <f t="shared" si="38"/>
        <v>-86922064.953061998</v>
      </c>
      <c r="Q90" s="315">
        <f t="shared" si="38"/>
        <v>-75734827.188526005</v>
      </c>
      <c r="R90" s="331">
        <f t="shared" si="38"/>
        <v>-11187237.764536001</v>
      </c>
      <c r="S90" s="315">
        <f t="shared" si="38"/>
        <v>-14146210.76</v>
      </c>
      <c r="T90" s="315">
        <f t="shared" si="14"/>
        <v>59404167.477786005</v>
      </c>
      <c r="U90" s="315">
        <f t="shared" si="38"/>
        <v>67877540.196042001</v>
      </c>
      <c r="V90" s="315">
        <f t="shared" si="38"/>
        <v>-10229132.951304</v>
      </c>
      <c r="W90" s="315">
        <f t="shared" si="38"/>
        <v>2216297.8989179991</v>
      </c>
      <c r="X90" s="315">
        <f t="shared" si="38"/>
        <v>-1726131.6158699999</v>
      </c>
      <c r="Y90" s="315">
        <f t="shared" si="38"/>
        <v>-889510.79999999981</v>
      </c>
      <c r="Z90" s="315">
        <f t="shared" si="38"/>
        <v>2155104.7499999991</v>
      </c>
      <c r="AA90" s="315">
        <f t="shared" si="38"/>
        <v>-6697616.3300000001</v>
      </c>
      <c r="AB90" s="315">
        <f t="shared" si="38"/>
        <v>-10479010.68</v>
      </c>
    </row>
    <row r="91" spans="1:28">
      <c r="A91" s="290" t="s">
        <v>54</v>
      </c>
      <c r="B91" s="318">
        <f>B28+B61</f>
        <v>0</v>
      </c>
      <c r="C91" s="318">
        <f>C28+C61</f>
        <v>0</v>
      </c>
      <c r="D91" s="318">
        <f>D28+D61</f>
        <v>0</v>
      </c>
      <c r="E91" s="318">
        <f t="shared" si="38"/>
        <v>0</v>
      </c>
      <c r="F91" s="318">
        <f t="shared" si="38"/>
        <v>0</v>
      </c>
      <c r="G91" s="318">
        <f t="shared" si="38"/>
        <v>0</v>
      </c>
      <c r="H91" s="318">
        <f t="shared" si="38"/>
        <v>0</v>
      </c>
      <c r="I91" s="318">
        <f t="shared" si="38"/>
        <v>0</v>
      </c>
      <c r="J91" s="318">
        <f>J28+J61</f>
        <v>0</v>
      </c>
      <c r="K91" s="318">
        <f t="shared" si="38"/>
        <v>0</v>
      </c>
      <c r="L91" s="318">
        <f t="shared" si="38"/>
        <v>0</v>
      </c>
      <c r="M91" s="318">
        <f t="shared" si="38"/>
        <v>0</v>
      </c>
      <c r="N91" s="318">
        <f t="shared" si="38"/>
        <v>0</v>
      </c>
      <c r="O91" s="318">
        <f t="shared" si="38"/>
        <v>0</v>
      </c>
      <c r="P91" s="318">
        <f t="shared" si="38"/>
        <v>0</v>
      </c>
      <c r="Q91" s="318">
        <f t="shared" si="38"/>
        <v>0</v>
      </c>
      <c r="R91" s="319">
        <f t="shared" si="38"/>
        <v>0</v>
      </c>
      <c r="S91" s="318">
        <f t="shared" si="38"/>
        <v>0</v>
      </c>
      <c r="T91" s="318">
        <f t="shared" si="14"/>
        <v>0</v>
      </c>
      <c r="U91" s="318">
        <f t="shared" si="38"/>
        <v>0</v>
      </c>
      <c r="V91" s="318">
        <f t="shared" si="38"/>
        <v>0</v>
      </c>
      <c r="W91" s="318">
        <f t="shared" si="38"/>
        <v>0</v>
      </c>
      <c r="X91" s="318">
        <f t="shared" si="38"/>
        <v>0</v>
      </c>
      <c r="Y91" s="318">
        <f t="shared" si="38"/>
        <v>0</v>
      </c>
      <c r="Z91" s="318">
        <f t="shared" si="38"/>
        <v>0</v>
      </c>
      <c r="AA91" s="318">
        <f t="shared" si="38"/>
        <v>0</v>
      </c>
      <c r="AB91" s="318">
        <f t="shared" si="38"/>
        <v>0</v>
      </c>
    </row>
    <row r="92" spans="1:28">
      <c r="A92" s="290" t="s">
        <v>55</v>
      </c>
      <c r="B92" s="318">
        <f>B29+B62</f>
        <v>-123044852.2000002</v>
      </c>
      <c r="C92" s="318">
        <f>C29+C62</f>
        <v>2616446.5299999998</v>
      </c>
      <c r="D92" s="318">
        <f t="shared" si="38"/>
        <v>-296463302.5804894</v>
      </c>
      <c r="E92" s="318">
        <f t="shared" si="38"/>
        <v>492306440.74610221</v>
      </c>
      <c r="F92" s="318">
        <f t="shared" si="38"/>
        <v>7921130.990132669</v>
      </c>
      <c r="G92" s="318">
        <f t="shared" si="38"/>
        <v>-394614758.55316323</v>
      </c>
      <c r="H92" s="318">
        <f t="shared" si="38"/>
        <v>-284210774.93067253</v>
      </c>
      <c r="I92" s="318">
        <f t="shared" si="38"/>
        <v>-3740777.1845426699</v>
      </c>
      <c r="J92" s="318">
        <f t="shared" si="38"/>
        <v>-106663206.43794802</v>
      </c>
      <c r="K92" s="318">
        <f t="shared" si="38"/>
        <v>223173752.35356599</v>
      </c>
      <c r="L92" s="318">
        <f t="shared" si="38"/>
        <v>118516550.89663601</v>
      </c>
      <c r="M92" s="318">
        <f t="shared" si="38"/>
        <v>84445558.109824002</v>
      </c>
      <c r="N92" s="318">
        <f t="shared" si="38"/>
        <v>28418111.138678007</v>
      </c>
      <c r="O92" s="318">
        <f t="shared" si="38"/>
        <v>-8206467.7915719999</v>
      </c>
      <c r="P92" s="318">
        <f t="shared" si="38"/>
        <v>-86922064.953061998</v>
      </c>
      <c r="Q92" s="318">
        <f t="shared" si="38"/>
        <v>-75734827.188526005</v>
      </c>
      <c r="R92" s="319">
        <f t="shared" si="38"/>
        <v>-11187237.764536001</v>
      </c>
      <c r="S92" s="318">
        <f t="shared" si="38"/>
        <v>-14146210.76</v>
      </c>
      <c r="T92" s="318">
        <f t="shared" si="14"/>
        <v>59404167.477786005</v>
      </c>
      <c r="U92" s="318">
        <f t="shared" si="38"/>
        <v>67877540.196042001</v>
      </c>
      <c r="V92" s="318">
        <f t="shared" si="38"/>
        <v>-10229132.951304</v>
      </c>
      <c r="W92" s="318">
        <f t="shared" si="38"/>
        <v>2216297.8989179991</v>
      </c>
      <c r="X92" s="318">
        <f t="shared" si="38"/>
        <v>-1726131.6158699999</v>
      </c>
      <c r="Y92" s="318">
        <f t="shared" si="38"/>
        <v>-889510.79999999981</v>
      </c>
      <c r="Z92" s="318">
        <f t="shared" si="38"/>
        <v>2155104.7499999991</v>
      </c>
      <c r="AA92" s="318">
        <f t="shared" si="38"/>
        <v>-6697616.3300000001</v>
      </c>
      <c r="AB92" s="318">
        <f t="shared" si="38"/>
        <v>-10479010.68</v>
      </c>
    </row>
    <row r="93" spans="1:28">
      <c r="A93" s="290" t="s">
        <v>97</v>
      </c>
      <c r="B93" s="318"/>
      <c r="C93" s="318"/>
      <c r="D93" s="318"/>
      <c r="E93" s="318">
        <f>资金及牌照费!B16*资金及牌照费!F1*资金及牌照费!C19/12</f>
        <v>267107192.06586823</v>
      </c>
      <c r="F93" s="318">
        <f>资金及牌照费!B15*资金及牌照费!F1*资金及牌照费!C19/12</f>
        <v>43043.989117914098</v>
      </c>
      <c r="G93" s="318">
        <f>SUM(H93:J93)</f>
        <v>92084768.033530831</v>
      </c>
      <c r="H93" s="318">
        <f>资金及牌照费!B10*资金及牌照费!F1*资金及牌照费!C19/12</f>
        <v>31241049.92122886</v>
      </c>
      <c r="I93" s="318">
        <f>资金及牌照费!B9*资金及牌照费!F1*资金及牌照费!C19/12</f>
        <v>1470077.7301567111</v>
      </c>
      <c r="J93" s="318">
        <f>资金及牌照费!B8*资金及牌照费!F1*资金及牌照费!C19/12</f>
        <v>59373640.382145256</v>
      </c>
      <c r="K93" s="318">
        <f>SUM(L93:O93)</f>
        <v>73048770.288660482</v>
      </c>
      <c r="L93" s="318">
        <f>资金及牌照费!B3*资金及牌照费!F1*资金及牌照费!C19/12</f>
        <v>25812634.705634892</v>
      </c>
      <c r="M93" s="318">
        <f>资金及牌照费!B4*资金及牌照费!F1*资金及牌照费!C19/12</f>
        <v>37496971.37533506</v>
      </c>
      <c r="N93" s="318">
        <f>资金及牌照费!B5*资金及牌照费!F1*资金及牌照费!C19/12</f>
        <v>5228733.6583866635</v>
      </c>
      <c r="O93" s="318">
        <f>资金及牌照费!B6*资金及牌照费!F1*资金及牌照费!C19/12</f>
        <v>4510430.549303866</v>
      </c>
      <c r="P93" s="318">
        <f>SUM(Q93:R93)</f>
        <v>31285888.87221542</v>
      </c>
      <c r="Q93" s="318">
        <f>资金及牌照费!B12*资金及牌照费!F1*资金及牌照费!C19/12</f>
        <v>19006733.998770934</v>
      </c>
      <c r="R93" s="319">
        <f>资金及牌照费!B13*资金及牌照费!F1*资金及牌照费!C19/12</f>
        <v>12279154.873444485</v>
      </c>
      <c r="S93" s="318"/>
      <c r="T93" s="318">
        <f t="shared" si="14"/>
        <v>0</v>
      </c>
      <c r="U93" s="318">
        <f t="shared" si="38"/>
        <v>0</v>
      </c>
      <c r="V93" s="318">
        <f t="shared" si="38"/>
        <v>0</v>
      </c>
      <c r="W93" s="318">
        <f t="shared" si="38"/>
        <v>0</v>
      </c>
      <c r="X93" s="318">
        <f t="shared" si="38"/>
        <v>0</v>
      </c>
      <c r="Y93" s="318">
        <f t="shared" si="38"/>
        <v>0</v>
      </c>
      <c r="Z93" s="318">
        <f t="shared" si="38"/>
        <v>0</v>
      </c>
      <c r="AA93" s="318">
        <f t="shared" si="38"/>
        <v>0</v>
      </c>
      <c r="AB93" s="318">
        <f t="shared" si="38"/>
        <v>0</v>
      </c>
    </row>
    <row r="94" spans="1:28">
      <c r="A94" s="290" t="s">
        <v>98</v>
      </c>
      <c r="B94" s="319">
        <f>B92-B93</f>
        <v>-123044852.2000002</v>
      </c>
      <c r="C94" s="318">
        <f t="shared" ref="C94:AB94" si="40">C92-C93</f>
        <v>2616446.5299999998</v>
      </c>
      <c r="D94" s="318">
        <f t="shared" si="40"/>
        <v>-296463302.5804894</v>
      </c>
      <c r="E94" s="318">
        <f t="shared" si="40"/>
        <v>225199248.68023399</v>
      </c>
      <c r="F94" s="318">
        <f t="shared" si="40"/>
        <v>7878087.0010147551</v>
      </c>
      <c r="G94" s="318">
        <f t="shared" si="40"/>
        <v>-486699526.58669406</v>
      </c>
      <c r="H94" s="318">
        <f t="shared" si="40"/>
        <v>-315451824.85190141</v>
      </c>
      <c r="I94" s="318">
        <f t="shared" si="40"/>
        <v>-5210854.9146993812</v>
      </c>
      <c r="J94" s="318">
        <f t="shared" si="40"/>
        <v>-166036846.82009327</v>
      </c>
      <c r="K94" s="318">
        <f t="shared" si="40"/>
        <v>150124982.06490552</v>
      </c>
      <c r="L94" s="318">
        <f t="shared" si="40"/>
        <v>92703916.191001117</v>
      </c>
      <c r="M94" s="318">
        <f t="shared" si="40"/>
        <v>46948586.734488942</v>
      </c>
      <c r="N94" s="318">
        <f t="shared" si="40"/>
        <v>23189377.480291344</v>
      </c>
      <c r="O94" s="318">
        <f t="shared" si="40"/>
        <v>-12716898.340875866</v>
      </c>
      <c r="P94" s="318">
        <f t="shared" si="40"/>
        <v>-118207953.82527742</v>
      </c>
      <c r="Q94" s="318">
        <f t="shared" si="40"/>
        <v>-94741561.187296942</v>
      </c>
      <c r="R94" s="319">
        <f t="shared" si="40"/>
        <v>-23466392.637980483</v>
      </c>
      <c r="S94" s="318">
        <f t="shared" si="40"/>
        <v>-14146210.76</v>
      </c>
      <c r="T94" s="318">
        <f t="shared" si="40"/>
        <v>59404167.477786005</v>
      </c>
      <c r="U94" s="318">
        <f t="shared" si="40"/>
        <v>67877540.196042001</v>
      </c>
      <c r="V94" s="318">
        <f t="shared" si="40"/>
        <v>-10229132.951304</v>
      </c>
      <c r="W94" s="318">
        <f t="shared" si="40"/>
        <v>2216297.8989179991</v>
      </c>
      <c r="X94" s="318">
        <f t="shared" si="40"/>
        <v>-1726131.6158699999</v>
      </c>
      <c r="Y94" s="318">
        <f t="shared" si="40"/>
        <v>-889510.79999999981</v>
      </c>
      <c r="Z94" s="318">
        <f t="shared" si="40"/>
        <v>2155104.7499999991</v>
      </c>
      <c r="AA94" s="318">
        <f t="shared" si="40"/>
        <v>-6697616.3300000001</v>
      </c>
      <c r="AB94" s="318">
        <f t="shared" si="40"/>
        <v>-10479010.68</v>
      </c>
    </row>
    <row r="95" spans="1:28">
      <c r="A95" s="291"/>
      <c r="B95" s="251">
        <f>B94-B29</f>
        <v>-3.8743019104003906E-7</v>
      </c>
      <c r="E95" s="386">
        <v>213635022.74645877</v>
      </c>
    </row>
    <row r="96" spans="1:28" ht="20.25" customHeight="1">
      <c r="B96" s="320"/>
      <c r="E96" s="251"/>
      <c r="H96" s="308"/>
      <c r="I96" s="308"/>
      <c r="J96" s="321"/>
      <c r="L96" s="308">
        <f>L93-[3]累计利润调整表!$B$89</f>
        <v>2332008.8723015599</v>
      </c>
      <c r="N96" s="308"/>
    </row>
    <row r="97" spans="1:79">
      <c r="E97" s="308">
        <f>E94-E95</f>
        <v>11564225.933775216</v>
      </c>
    </row>
    <row r="98" spans="1:79">
      <c r="B98" s="321"/>
    </row>
    <row r="100" spans="1:79">
      <c r="A100" s="254" t="s">
        <v>99</v>
      </c>
      <c r="J100">
        <v>0</v>
      </c>
      <c r="Q100">
        <v>0</v>
      </c>
      <c r="R100">
        <v>0</v>
      </c>
      <c r="T100" s="308">
        <f>T129-[2]累计利润调整表!T129</f>
        <v>5940.4167477786004</v>
      </c>
      <c r="U100" s="308">
        <f>[2]累计利润调整表!V129-U129</f>
        <v>-6787.7540196042</v>
      </c>
      <c r="V100" s="308">
        <f>[2]累计利润调整表!W129-V129</f>
        <v>1022.9132951304</v>
      </c>
      <c r="W100" s="308">
        <f>[2]累计利润调整表!X129-W129</f>
        <v>-221.6297898917999</v>
      </c>
      <c r="X100" s="308">
        <f>[2]累计利润调整表!Y129-X129</f>
        <v>172.61316158699998</v>
      </c>
      <c r="Y100" s="308">
        <f>[2]累计利润调整表!Z129-Y129</f>
        <v>88.951079999999976</v>
      </c>
      <c r="Z100" s="308">
        <f>[2]累计利润调整表!AA129-Z129</f>
        <v>-215.5104749999999</v>
      </c>
      <c r="AA100" s="308">
        <f>[2]累计利润调整表!AC129-AA129</f>
        <v>669.76163299999996</v>
      </c>
      <c r="AB100" s="308">
        <f>AB129-[2]累计利润调整表!AC129</f>
        <v>-1047.9010679999999</v>
      </c>
    </row>
    <row r="101" spans="1:79" s="12" customFormat="1" ht="16.350000000000001" customHeight="1">
      <c r="A101" s="162" t="s">
        <v>1</v>
      </c>
      <c r="B101" s="176" t="s">
        <v>2</v>
      </c>
      <c r="C101" s="176" t="s">
        <v>3</v>
      </c>
      <c r="D101" s="176" t="s">
        <v>4</v>
      </c>
      <c r="E101" s="176" t="s">
        <v>5</v>
      </c>
      <c r="F101" s="176" t="s">
        <v>6</v>
      </c>
      <c r="G101" s="176" t="s">
        <v>7</v>
      </c>
      <c r="H101" s="176" t="s">
        <v>8</v>
      </c>
      <c r="I101" s="176" t="s">
        <v>9</v>
      </c>
      <c r="J101" s="176" t="s">
        <v>10</v>
      </c>
      <c r="K101" s="176" t="s">
        <v>11</v>
      </c>
      <c r="L101" s="176" t="s">
        <v>12</v>
      </c>
      <c r="M101" s="176" t="s">
        <v>13</v>
      </c>
      <c r="N101" s="176" t="s">
        <v>14</v>
      </c>
      <c r="O101" s="176" t="s">
        <v>15</v>
      </c>
      <c r="P101" s="176" t="s">
        <v>16</v>
      </c>
      <c r="Q101" s="176" t="s">
        <v>17</v>
      </c>
      <c r="R101" s="176" t="s">
        <v>18</v>
      </c>
      <c r="S101" s="176" t="s">
        <v>19</v>
      </c>
      <c r="T101" s="176" t="s">
        <v>20</v>
      </c>
      <c r="U101" s="176" t="s">
        <v>21</v>
      </c>
      <c r="V101" s="176" t="s">
        <v>22</v>
      </c>
      <c r="W101" s="176" t="s">
        <v>23</v>
      </c>
      <c r="X101" s="176" t="s">
        <v>24</v>
      </c>
      <c r="Y101" s="176" t="s">
        <v>25</v>
      </c>
      <c r="Z101" s="176" t="s">
        <v>26</v>
      </c>
      <c r="AA101" s="176" t="s">
        <v>27</v>
      </c>
      <c r="AB101" s="176" t="s">
        <v>28</v>
      </c>
      <c r="AC101" s="304"/>
      <c r="AD101" s="304"/>
      <c r="AE101" s="304"/>
      <c r="AF101" s="304"/>
      <c r="AG101" s="304"/>
      <c r="AH101" s="304"/>
      <c r="AI101" s="304"/>
      <c r="AJ101" s="304"/>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7"/>
      <c r="BO101" s="307"/>
      <c r="BP101" s="307"/>
      <c r="BQ101" s="307"/>
      <c r="BR101" s="307"/>
      <c r="BS101" s="307"/>
      <c r="BT101" s="307"/>
      <c r="BU101" s="307"/>
      <c r="BV101" s="307"/>
      <c r="BW101" s="307"/>
      <c r="BX101" s="307"/>
      <c r="BY101" s="307"/>
      <c r="BZ101" s="307"/>
      <c r="CA101" s="307"/>
    </row>
    <row r="102" spans="1:79" ht="14.25">
      <c r="A102" s="309" t="s">
        <v>30</v>
      </c>
      <c r="B102" s="310">
        <f>B67/10000</f>
        <v>41228.101527333303</v>
      </c>
      <c r="C102" s="310">
        <f t="shared" ref="C102:AB102" si="41">C67/10000</f>
        <v>-7343.8885200000004</v>
      </c>
      <c r="D102" s="310">
        <f t="shared" si="41"/>
        <v>-21646.043925333324</v>
      </c>
      <c r="E102" s="310">
        <f t="shared" si="41"/>
        <v>80422.739908000003</v>
      </c>
      <c r="F102" s="310">
        <f t="shared" si="41"/>
        <v>1283.0691626666671</v>
      </c>
      <c r="G102" s="310">
        <f t="shared" si="41"/>
        <v>-39003.44044633337</v>
      </c>
      <c r="H102" s="310">
        <f t="shared" si="41"/>
        <v>-28711.754121666705</v>
      </c>
      <c r="I102" s="310">
        <f t="shared" si="41"/>
        <v>-46.079865666666954</v>
      </c>
      <c r="J102" s="310">
        <f t="shared" si="41"/>
        <v>-10245.606459000001</v>
      </c>
      <c r="K102" s="310">
        <f t="shared" si="41"/>
        <v>24374.693347</v>
      </c>
      <c r="L102" s="310">
        <f t="shared" si="41"/>
        <v>12357.243869000002</v>
      </c>
      <c r="M102" s="310">
        <f t="shared" si="41"/>
        <v>9021.1326860000008</v>
      </c>
      <c r="N102" s="310">
        <f t="shared" si="41"/>
        <v>3613.6826400000004</v>
      </c>
      <c r="O102" s="310">
        <f t="shared" si="41"/>
        <v>-617.36584800000003</v>
      </c>
      <c r="P102" s="310">
        <f t="shared" si="41"/>
        <v>-8074.2681629999997</v>
      </c>
      <c r="Q102" s="310">
        <f t="shared" si="41"/>
        <v>-7344.376158</v>
      </c>
      <c r="R102" s="310">
        <f t="shared" si="41"/>
        <v>-729.89200499999993</v>
      </c>
      <c r="S102" s="310">
        <f t="shared" si="41"/>
        <v>0.13719099999999998</v>
      </c>
      <c r="T102" s="310">
        <f t="shared" si="41"/>
        <v>12498.309326999997</v>
      </c>
      <c r="U102" s="310">
        <f t="shared" si="41"/>
        <v>9990.0874439999989</v>
      </c>
      <c r="V102" s="310">
        <f t="shared" si="41"/>
        <v>131.98113199999997</v>
      </c>
      <c r="W102" s="310">
        <f t="shared" si="41"/>
        <v>952.28669100000002</v>
      </c>
      <c r="X102" s="310">
        <f t="shared" si="41"/>
        <v>105.94776700000001</v>
      </c>
      <c r="Y102" s="310">
        <f t="shared" si="41"/>
        <v>636.63820799999996</v>
      </c>
      <c r="Z102" s="310">
        <f t="shared" si="41"/>
        <v>681.36808499999995</v>
      </c>
      <c r="AA102" s="310">
        <f t="shared" si="41"/>
        <v>1.5</v>
      </c>
      <c r="AB102" s="310">
        <f t="shared" si="41"/>
        <v>0</v>
      </c>
    </row>
    <row r="103" spans="1:79" ht="14.25">
      <c r="A103" s="311" t="s">
        <v>80</v>
      </c>
      <c r="B103" s="313">
        <f t="shared" ref="B103:B129" si="42">B68/10000</f>
        <v>52342.109101999995</v>
      </c>
      <c r="C103" s="312">
        <f t="shared" ref="C103:C129" si="43">C68/10000</f>
        <v>203.63358600000001</v>
      </c>
      <c r="D103" s="312">
        <f t="shared" ref="D103:D129" si="44">D68/10000</f>
        <v>1027.7678309999999</v>
      </c>
      <c r="E103" s="312">
        <f t="shared" ref="E103:E129" si="45">E68/10000</f>
        <v>33416.309656999998</v>
      </c>
      <c r="F103" s="312">
        <f t="shared" ref="F103:F129" si="46">F68/10000</f>
        <v>1207.552768</v>
      </c>
      <c r="G103" s="312">
        <f t="shared" ref="G103:G129" si="47">G68/10000</f>
        <v>1947.6258049999997</v>
      </c>
      <c r="H103" s="312">
        <f t="shared" ref="H103:H129" si="48">H68/10000</f>
        <v>1876.3530499999999</v>
      </c>
      <c r="I103" s="312">
        <f t="shared" ref="I103:I129" si="49">I68/10000</f>
        <v>243.996073</v>
      </c>
      <c r="J103" s="312">
        <f t="shared" ref="J103:J129" si="50">J68/10000</f>
        <v>-172.72331800000001</v>
      </c>
      <c r="K103" s="312">
        <f t="shared" ref="K103:K129" si="51">K68/10000</f>
        <v>3415.6631870000006</v>
      </c>
      <c r="L103" s="312">
        <f t="shared" ref="L103:L129" si="52">L68/10000</f>
        <v>-135.88449500000002</v>
      </c>
      <c r="M103" s="312">
        <f t="shared" ref="M103:M129" si="53">M68/10000</f>
        <v>-50.114119000000002</v>
      </c>
      <c r="N103" s="312">
        <f t="shared" ref="N103:N129" si="54">N68/10000</f>
        <v>3158.65461</v>
      </c>
      <c r="O103" s="312">
        <f t="shared" ref="O103:O129" si="55">O68/10000</f>
        <v>443.00719100000003</v>
      </c>
      <c r="P103" s="312">
        <f t="shared" ref="P103:P129" si="56">P68/10000</f>
        <v>-59.588507000000007</v>
      </c>
      <c r="Q103" s="312">
        <f t="shared" ref="Q103:Q129" si="57">Q68/10000</f>
        <v>-55.292317000000004</v>
      </c>
      <c r="R103" s="312">
        <f t="shared" ref="R103:R129" si="58">R68/10000</f>
        <v>-4.2961900000000002</v>
      </c>
      <c r="S103" s="312">
        <f t="shared" ref="S103:S129" si="59">S68/10000</f>
        <v>-0.42120000000000002</v>
      </c>
      <c r="T103" s="312">
        <f t="shared" ref="T103:T129" si="60">T68/10000</f>
        <v>12390.697542999998</v>
      </c>
      <c r="U103" s="312">
        <f t="shared" ref="U103:U129" si="61">U68/10000</f>
        <v>9882.4758199999997</v>
      </c>
      <c r="V103" s="312">
        <f t="shared" ref="V103:V129" si="62">V68/10000</f>
        <v>131.98113199999997</v>
      </c>
      <c r="W103" s="312">
        <f t="shared" ref="W103:W129" si="63">W68/10000</f>
        <v>952.28669100000002</v>
      </c>
      <c r="X103" s="312">
        <f t="shared" ref="X103:X129" si="64">X68/10000</f>
        <v>105.94776700000001</v>
      </c>
      <c r="Y103" s="312">
        <f t="shared" ref="Y103:Y129" si="65">Y68/10000</f>
        <v>636.63820799999996</v>
      </c>
      <c r="Z103" s="312">
        <f t="shared" ref="Z103:Z129" si="66">Z68/10000</f>
        <v>681.36792500000001</v>
      </c>
      <c r="AA103" s="312">
        <f t="shared" ref="AA103:AA129" si="67">AA68/10000</f>
        <v>1.5</v>
      </c>
      <c r="AB103" s="312">
        <f t="shared" ref="AB103:AB129" si="68">AB68/10000</f>
        <v>0</v>
      </c>
    </row>
    <row r="104" spans="1:79">
      <c r="A104" s="266" t="s">
        <v>32</v>
      </c>
      <c r="B104" s="313">
        <f t="shared" si="42"/>
        <v>32720.030646999996</v>
      </c>
      <c r="C104" s="312">
        <f t="shared" si="43"/>
        <v>0</v>
      </c>
      <c r="D104" s="312">
        <f t="shared" si="44"/>
        <v>-118.77318200000001</v>
      </c>
      <c r="E104" s="312">
        <f t="shared" si="45"/>
        <v>32831.836757999998</v>
      </c>
      <c r="F104" s="312">
        <f t="shared" si="46"/>
        <v>12.575347000000001</v>
      </c>
      <c r="G104" s="312">
        <f t="shared" si="47"/>
        <v>7.6911429999999994</v>
      </c>
      <c r="H104" s="312">
        <f t="shared" si="48"/>
        <v>0</v>
      </c>
      <c r="I104" s="312">
        <f t="shared" si="49"/>
        <v>7.6911429999999994</v>
      </c>
      <c r="J104" s="312">
        <f t="shared" si="50"/>
        <v>0</v>
      </c>
      <c r="K104" s="312">
        <f t="shared" si="51"/>
        <v>0</v>
      </c>
      <c r="L104" s="312">
        <f t="shared" si="52"/>
        <v>0</v>
      </c>
      <c r="M104" s="312">
        <f t="shared" si="53"/>
        <v>0</v>
      </c>
      <c r="N104" s="312">
        <f t="shared" si="54"/>
        <v>0</v>
      </c>
      <c r="O104" s="312">
        <f t="shared" si="55"/>
        <v>0</v>
      </c>
      <c r="P104" s="312">
        <f t="shared" si="56"/>
        <v>-0.72407200000000005</v>
      </c>
      <c r="Q104" s="312">
        <f t="shared" si="57"/>
        <v>0</v>
      </c>
      <c r="R104" s="312">
        <f t="shared" si="58"/>
        <v>-0.72407200000000005</v>
      </c>
      <c r="S104" s="312">
        <f t="shared" si="59"/>
        <v>0</v>
      </c>
      <c r="T104" s="312">
        <f t="shared" si="60"/>
        <v>0</v>
      </c>
      <c r="U104" s="312">
        <f t="shared" si="61"/>
        <v>0</v>
      </c>
      <c r="V104" s="312">
        <f t="shared" si="62"/>
        <v>0</v>
      </c>
      <c r="W104" s="312">
        <f t="shared" si="63"/>
        <v>0</v>
      </c>
      <c r="X104" s="312">
        <f t="shared" si="64"/>
        <v>0</v>
      </c>
      <c r="Y104" s="312">
        <f t="shared" si="65"/>
        <v>0</v>
      </c>
      <c r="Z104" s="312">
        <f t="shared" si="66"/>
        <v>0</v>
      </c>
      <c r="AA104" s="312">
        <f t="shared" si="67"/>
        <v>0</v>
      </c>
      <c r="AB104" s="312">
        <f t="shared" si="68"/>
        <v>0</v>
      </c>
    </row>
    <row r="105" spans="1:79">
      <c r="A105" s="266" t="s">
        <v>33</v>
      </c>
      <c r="B105" s="313">
        <f t="shared" si="42"/>
        <v>12339.367354</v>
      </c>
      <c r="C105" s="312">
        <f t="shared" si="43"/>
        <v>-3.130566</v>
      </c>
      <c r="D105" s="312">
        <f t="shared" si="44"/>
        <v>1.5</v>
      </c>
      <c r="E105" s="312">
        <f t="shared" si="45"/>
        <v>3.130566</v>
      </c>
      <c r="F105" s="312">
        <f t="shared" si="46"/>
        <v>0</v>
      </c>
      <c r="G105" s="312">
        <f t="shared" si="47"/>
        <v>0</v>
      </c>
      <c r="H105" s="312">
        <f t="shared" si="48"/>
        <v>0</v>
      </c>
      <c r="I105" s="312">
        <f t="shared" si="49"/>
        <v>0</v>
      </c>
      <c r="J105" s="312">
        <f t="shared" si="50"/>
        <v>0</v>
      </c>
      <c r="K105" s="312">
        <f t="shared" si="51"/>
        <v>0</v>
      </c>
      <c r="L105" s="312">
        <f t="shared" si="52"/>
        <v>0</v>
      </c>
      <c r="M105" s="312">
        <f t="shared" si="53"/>
        <v>0</v>
      </c>
      <c r="N105" s="312">
        <f t="shared" si="54"/>
        <v>0</v>
      </c>
      <c r="O105" s="312">
        <f t="shared" si="55"/>
        <v>0</v>
      </c>
      <c r="P105" s="312">
        <f t="shared" si="56"/>
        <v>0</v>
      </c>
      <c r="Q105" s="312">
        <f t="shared" si="57"/>
        <v>0</v>
      </c>
      <c r="R105" s="312">
        <f t="shared" si="58"/>
        <v>0</v>
      </c>
      <c r="S105" s="312">
        <f t="shared" si="59"/>
        <v>0</v>
      </c>
      <c r="T105" s="312">
        <f t="shared" si="60"/>
        <v>12337.867354</v>
      </c>
      <c r="U105" s="312">
        <f t="shared" si="61"/>
        <v>9829.6456309999994</v>
      </c>
      <c r="V105" s="312">
        <f t="shared" si="62"/>
        <v>131.98113199999997</v>
      </c>
      <c r="W105" s="312">
        <f t="shared" si="63"/>
        <v>952.28669100000002</v>
      </c>
      <c r="X105" s="312">
        <f t="shared" si="64"/>
        <v>105.94776700000001</v>
      </c>
      <c r="Y105" s="312">
        <f t="shared" si="65"/>
        <v>636.63820799999996</v>
      </c>
      <c r="Z105" s="312">
        <f t="shared" si="66"/>
        <v>681.36792500000001</v>
      </c>
      <c r="AA105" s="312">
        <f t="shared" si="67"/>
        <v>1.5</v>
      </c>
      <c r="AB105" s="312">
        <f t="shared" si="68"/>
        <v>0</v>
      </c>
    </row>
    <row r="106" spans="1:79">
      <c r="A106" s="266" t="s">
        <v>34</v>
      </c>
      <c r="B106" s="313">
        <f t="shared" si="42"/>
        <v>6842.4380019999999</v>
      </c>
      <c r="C106" s="312">
        <f t="shared" si="43"/>
        <v>0</v>
      </c>
      <c r="D106" s="312">
        <f t="shared" si="44"/>
        <v>1195.268732</v>
      </c>
      <c r="E106" s="312">
        <f t="shared" si="45"/>
        <v>315.24284999999998</v>
      </c>
      <c r="F106" s="312">
        <f t="shared" si="46"/>
        <v>1195.268732</v>
      </c>
      <c r="G106" s="312">
        <f t="shared" si="47"/>
        <v>1939.9351609999999</v>
      </c>
      <c r="H106" s="312">
        <f t="shared" si="48"/>
        <v>1876.3530499999999</v>
      </c>
      <c r="I106" s="312">
        <f t="shared" si="49"/>
        <v>236.305429</v>
      </c>
      <c r="J106" s="312">
        <f t="shared" si="50"/>
        <v>-172.72331800000001</v>
      </c>
      <c r="K106" s="312">
        <f t="shared" si="51"/>
        <v>3398.0255050000005</v>
      </c>
      <c r="L106" s="312">
        <f t="shared" si="52"/>
        <v>-12.195033</v>
      </c>
      <c r="M106" s="312">
        <f t="shared" si="53"/>
        <v>-5.0712230000000007</v>
      </c>
      <c r="N106" s="312">
        <f t="shared" si="54"/>
        <v>3158.65461</v>
      </c>
      <c r="O106" s="312">
        <f t="shared" si="55"/>
        <v>256.63715099999996</v>
      </c>
      <c r="P106" s="312">
        <f t="shared" si="56"/>
        <v>-58.864435000000007</v>
      </c>
      <c r="Q106" s="312">
        <f t="shared" si="57"/>
        <v>-55.292317000000004</v>
      </c>
      <c r="R106" s="312">
        <f t="shared" si="58"/>
        <v>-3.5721180000000001</v>
      </c>
      <c r="S106" s="312">
        <f t="shared" si="59"/>
        <v>0</v>
      </c>
      <c r="T106" s="312">
        <f t="shared" si="60"/>
        <v>52.830189000000004</v>
      </c>
      <c r="U106" s="312">
        <f t="shared" si="61"/>
        <v>52.830189000000004</v>
      </c>
      <c r="V106" s="312">
        <f t="shared" si="62"/>
        <v>0</v>
      </c>
      <c r="W106" s="312">
        <f t="shared" si="63"/>
        <v>0</v>
      </c>
      <c r="X106" s="312">
        <f t="shared" si="64"/>
        <v>0</v>
      </c>
      <c r="Y106" s="312">
        <f t="shared" si="65"/>
        <v>0</v>
      </c>
      <c r="Z106" s="312">
        <f t="shared" si="66"/>
        <v>0</v>
      </c>
      <c r="AA106" s="312">
        <f t="shared" si="67"/>
        <v>0</v>
      </c>
      <c r="AB106" s="312">
        <f t="shared" si="68"/>
        <v>0</v>
      </c>
    </row>
    <row r="107" spans="1:79" ht="14.25">
      <c r="A107" s="311" t="s">
        <v>81</v>
      </c>
      <c r="B107" s="313">
        <f t="shared" si="42"/>
        <v>17541.128854000006</v>
      </c>
      <c r="C107" s="313">
        <f t="shared" si="43"/>
        <v>-1988.854448</v>
      </c>
      <c r="D107" s="313">
        <f t="shared" si="44"/>
        <v>-26498.017810999994</v>
      </c>
      <c r="E107" s="313">
        <f t="shared" si="45"/>
        <v>44804.886138000002</v>
      </c>
      <c r="F107" s="313">
        <f t="shared" si="46"/>
        <v>24.670572</v>
      </c>
      <c r="G107" s="313">
        <f t="shared" si="47"/>
        <v>1624.565705</v>
      </c>
      <c r="H107" s="313">
        <f t="shared" si="48"/>
        <v>0</v>
      </c>
      <c r="I107" s="313">
        <f t="shared" si="49"/>
        <v>1.1899170000000001</v>
      </c>
      <c r="J107" s="313">
        <f t="shared" si="50"/>
        <v>1623.3757879999998</v>
      </c>
      <c r="K107" s="313">
        <f t="shared" si="51"/>
        <v>-659.75524500000006</v>
      </c>
      <c r="L107" s="313">
        <f t="shared" si="52"/>
        <v>-139.59602900000002</v>
      </c>
      <c r="M107" s="313">
        <f t="shared" si="53"/>
        <v>-520.15921600000001</v>
      </c>
      <c r="N107" s="313">
        <f t="shared" si="54"/>
        <v>0</v>
      </c>
      <c r="O107" s="313">
        <f t="shared" si="55"/>
        <v>0</v>
      </c>
      <c r="P107" s="313">
        <f t="shared" si="56"/>
        <v>150.69273100000001</v>
      </c>
      <c r="Q107" s="313">
        <f t="shared" si="57"/>
        <v>0</v>
      </c>
      <c r="R107" s="313">
        <f t="shared" si="58"/>
        <v>150.69273100000001</v>
      </c>
      <c r="S107" s="313">
        <f t="shared" si="59"/>
        <v>0.53464100000000003</v>
      </c>
      <c r="T107" s="313">
        <f t="shared" si="60"/>
        <v>107.61178400000001</v>
      </c>
      <c r="U107" s="313">
        <f t="shared" si="61"/>
        <v>107.61162400000001</v>
      </c>
      <c r="V107" s="313">
        <f t="shared" si="62"/>
        <v>0</v>
      </c>
      <c r="W107" s="313">
        <f t="shared" si="63"/>
        <v>0</v>
      </c>
      <c r="X107" s="313">
        <f t="shared" si="64"/>
        <v>0</v>
      </c>
      <c r="Y107" s="313">
        <f t="shared" si="65"/>
        <v>0</v>
      </c>
      <c r="Z107" s="313">
        <f t="shared" si="66"/>
        <v>1.6000000000000001E-4</v>
      </c>
      <c r="AA107" s="313">
        <f t="shared" si="67"/>
        <v>0</v>
      </c>
      <c r="AB107" s="313">
        <f t="shared" si="68"/>
        <v>0</v>
      </c>
    </row>
    <row r="108" spans="1:79" ht="14.25">
      <c r="A108" s="311" t="s">
        <v>36</v>
      </c>
      <c r="B108" s="313">
        <f t="shared" si="42"/>
        <v>-50526.990717000008</v>
      </c>
      <c r="C108" s="313">
        <f t="shared" si="43"/>
        <v>-54.042080000000006</v>
      </c>
      <c r="D108" s="313">
        <f t="shared" si="44"/>
        <v>3579.9141500000001</v>
      </c>
      <c r="E108" s="313">
        <f t="shared" si="45"/>
        <v>64.323726000000008</v>
      </c>
      <c r="F108" s="313">
        <f t="shared" si="46"/>
        <v>55.327807999999997</v>
      </c>
      <c r="G108" s="313">
        <f t="shared" si="47"/>
        <v>-62390.220069000003</v>
      </c>
      <c r="H108" s="313">
        <f t="shared" si="48"/>
        <v>-50137.223991000006</v>
      </c>
      <c r="I108" s="313">
        <f t="shared" si="49"/>
        <v>-694.92670099999998</v>
      </c>
      <c r="J108" s="313">
        <f t="shared" si="50"/>
        <v>-11558.069377000002</v>
      </c>
      <c r="K108" s="313">
        <f t="shared" si="51"/>
        <v>10653.221506</v>
      </c>
      <c r="L108" s="313">
        <f t="shared" si="52"/>
        <v>7118.3221430000003</v>
      </c>
      <c r="M108" s="313">
        <f t="shared" si="53"/>
        <v>3006.0559770000004</v>
      </c>
      <c r="N108" s="313">
        <f t="shared" si="54"/>
        <v>341.77048400000007</v>
      </c>
      <c r="O108" s="313">
        <f t="shared" si="55"/>
        <v>187.07290199999997</v>
      </c>
      <c r="P108" s="313">
        <f t="shared" si="56"/>
        <v>-2380.18795</v>
      </c>
      <c r="Q108" s="313">
        <f t="shared" si="57"/>
        <v>-1257.288595</v>
      </c>
      <c r="R108" s="313">
        <f t="shared" si="58"/>
        <v>-1122.8993549999998</v>
      </c>
      <c r="S108" s="313">
        <f t="shared" si="59"/>
        <v>0</v>
      </c>
      <c r="T108" s="313">
        <f t="shared" si="60"/>
        <v>0</v>
      </c>
      <c r="U108" s="313">
        <f t="shared" si="61"/>
        <v>0</v>
      </c>
      <c r="V108" s="313">
        <f t="shared" si="62"/>
        <v>0</v>
      </c>
      <c r="W108" s="313">
        <f t="shared" si="63"/>
        <v>0</v>
      </c>
      <c r="X108" s="313">
        <f t="shared" si="64"/>
        <v>0</v>
      </c>
      <c r="Y108" s="313">
        <f t="shared" si="65"/>
        <v>0</v>
      </c>
      <c r="Z108" s="313">
        <f t="shared" si="66"/>
        <v>0</v>
      </c>
      <c r="AA108" s="313">
        <f t="shared" si="67"/>
        <v>0</v>
      </c>
      <c r="AB108" s="313">
        <f t="shared" si="68"/>
        <v>0</v>
      </c>
    </row>
    <row r="109" spans="1:79" ht="14.25">
      <c r="A109" s="311" t="s">
        <v>82</v>
      </c>
      <c r="B109" s="313">
        <f t="shared" si="42"/>
        <v>0</v>
      </c>
      <c r="C109" s="313">
        <f t="shared" si="43"/>
        <v>0</v>
      </c>
      <c r="D109" s="313">
        <f t="shared" si="44"/>
        <v>0</v>
      </c>
      <c r="E109" s="313">
        <f t="shared" si="45"/>
        <v>0</v>
      </c>
      <c r="F109" s="313">
        <f t="shared" si="46"/>
        <v>0</v>
      </c>
      <c r="G109" s="313">
        <f t="shared" si="47"/>
        <v>0</v>
      </c>
      <c r="H109" s="313">
        <f t="shared" si="48"/>
        <v>0</v>
      </c>
      <c r="I109" s="313">
        <f t="shared" si="49"/>
        <v>0</v>
      </c>
      <c r="J109" s="313">
        <f t="shared" si="50"/>
        <v>0</v>
      </c>
      <c r="K109" s="313">
        <f t="shared" si="51"/>
        <v>0</v>
      </c>
      <c r="L109" s="313">
        <f t="shared" si="52"/>
        <v>0</v>
      </c>
      <c r="M109" s="313">
        <f t="shared" si="53"/>
        <v>0</v>
      </c>
      <c r="N109" s="313">
        <f t="shared" si="54"/>
        <v>0</v>
      </c>
      <c r="O109" s="313">
        <f t="shared" si="55"/>
        <v>0</v>
      </c>
      <c r="P109" s="313">
        <f t="shared" si="56"/>
        <v>0</v>
      </c>
      <c r="Q109" s="313">
        <f t="shared" si="57"/>
        <v>0</v>
      </c>
      <c r="R109" s="313">
        <f t="shared" si="58"/>
        <v>0</v>
      </c>
      <c r="S109" s="313">
        <f t="shared" si="59"/>
        <v>0</v>
      </c>
      <c r="T109" s="313">
        <f t="shared" si="60"/>
        <v>0</v>
      </c>
      <c r="U109" s="313">
        <f t="shared" si="61"/>
        <v>0</v>
      </c>
      <c r="V109" s="313">
        <f t="shared" si="62"/>
        <v>0</v>
      </c>
      <c r="W109" s="313">
        <f t="shared" si="63"/>
        <v>0</v>
      </c>
      <c r="X109" s="313">
        <f t="shared" si="64"/>
        <v>0</v>
      </c>
      <c r="Y109" s="313">
        <f t="shared" si="65"/>
        <v>0</v>
      </c>
      <c r="Z109" s="313">
        <f t="shared" si="66"/>
        <v>0</v>
      </c>
      <c r="AA109" s="313">
        <f t="shared" si="67"/>
        <v>0</v>
      </c>
      <c r="AB109" s="313">
        <f t="shared" si="68"/>
        <v>0</v>
      </c>
    </row>
    <row r="110" spans="1:79" ht="14.25">
      <c r="A110" s="311" t="s">
        <v>38</v>
      </c>
      <c r="B110" s="313">
        <f t="shared" si="42"/>
        <v>20057.1419773333</v>
      </c>
      <c r="C110" s="313">
        <f t="shared" si="43"/>
        <v>-4994.4296810000005</v>
      </c>
      <c r="D110" s="313">
        <f t="shared" si="44"/>
        <v>215.93641166666706</v>
      </c>
      <c r="E110" s="313">
        <f t="shared" si="45"/>
        <v>-159.33232799999999</v>
      </c>
      <c r="F110" s="313">
        <f t="shared" si="46"/>
        <v>-4.4819853333330002</v>
      </c>
      <c r="G110" s="313">
        <f t="shared" si="47"/>
        <v>19814.588112666632</v>
      </c>
      <c r="H110" s="313">
        <f t="shared" si="48"/>
        <v>19549.1168193333</v>
      </c>
      <c r="I110" s="313">
        <f t="shared" si="49"/>
        <v>403.66084533333299</v>
      </c>
      <c r="J110" s="313">
        <f t="shared" si="50"/>
        <v>-138.18955200000005</v>
      </c>
      <c r="K110" s="313">
        <f t="shared" si="51"/>
        <v>10965.563898999999</v>
      </c>
      <c r="L110" s="313">
        <f t="shared" si="52"/>
        <v>5514.4022500000001</v>
      </c>
      <c r="M110" s="313">
        <f t="shared" si="53"/>
        <v>6585.3500439999998</v>
      </c>
      <c r="N110" s="313">
        <f t="shared" si="54"/>
        <v>113.25754599999999</v>
      </c>
      <c r="O110" s="313">
        <f t="shared" si="55"/>
        <v>-1247.4459409999999</v>
      </c>
      <c r="P110" s="313">
        <f t="shared" si="56"/>
        <v>-5785.184436999999</v>
      </c>
      <c r="Q110" s="313">
        <f t="shared" si="57"/>
        <v>-6031.7952459999997</v>
      </c>
      <c r="R110" s="313">
        <f t="shared" si="58"/>
        <v>246.61080899999999</v>
      </c>
      <c r="S110" s="313">
        <f t="shared" si="59"/>
        <v>0</v>
      </c>
      <c r="T110" s="313">
        <f t="shared" si="60"/>
        <v>0</v>
      </c>
      <c r="U110" s="313">
        <f t="shared" si="61"/>
        <v>0</v>
      </c>
      <c r="V110" s="313">
        <f t="shared" si="62"/>
        <v>0</v>
      </c>
      <c r="W110" s="313">
        <f t="shared" si="63"/>
        <v>0</v>
      </c>
      <c r="X110" s="313">
        <f t="shared" si="64"/>
        <v>0</v>
      </c>
      <c r="Y110" s="313">
        <f t="shared" si="65"/>
        <v>0</v>
      </c>
      <c r="Z110" s="313">
        <f t="shared" si="66"/>
        <v>0</v>
      </c>
      <c r="AA110" s="313">
        <f t="shared" si="67"/>
        <v>0</v>
      </c>
      <c r="AB110" s="313">
        <f t="shared" si="68"/>
        <v>0</v>
      </c>
    </row>
    <row r="111" spans="1:79" ht="14.25">
      <c r="A111" s="311" t="s">
        <v>83</v>
      </c>
      <c r="B111" s="313">
        <f t="shared" si="42"/>
        <v>84.426672999999994</v>
      </c>
      <c r="C111" s="313">
        <f t="shared" si="43"/>
        <v>0</v>
      </c>
      <c r="D111" s="313">
        <f t="shared" si="44"/>
        <v>-9.4288190000000007</v>
      </c>
      <c r="E111" s="313">
        <f t="shared" si="45"/>
        <v>93.855491999999998</v>
      </c>
      <c r="F111" s="313">
        <f t="shared" si="46"/>
        <v>0</v>
      </c>
      <c r="G111" s="313">
        <f t="shared" si="47"/>
        <v>0</v>
      </c>
      <c r="H111" s="313">
        <f t="shared" si="48"/>
        <v>0</v>
      </c>
      <c r="I111" s="313">
        <f t="shared" si="49"/>
        <v>0</v>
      </c>
      <c r="J111" s="313">
        <f t="shared" si="50"/>
        <v>0</v>
      </c>
      <c r="K111" s="313">
        <f t="shared" si="51"/>
        <v>0</v>
      </c>
      <c r="L111" s="313">
        <f t="shared" si="52"/>
        <v>0</v>
      </c>
      <c r="M111" s="313">
        <f t="shared" si="53"/>
        <v>0</v>
      </c>
      <c r="N111" s="313">
        <f t="shared" si="54"/>
        <v>0</v>
      </c>
      <c r="O111" s="313">
        <f t="shared" si="55"/>
        <v>0</v>
      </c>
      <c r="P111" s="313">
        <f t="shared" si="56"/>
        <v>0</v>
      </c>
      <c r="Q111" s="313">
        <f t="shared" si="57"/>
        <v>0</v>
      </c>
      <c r="R111" s="313">
        <f t="shared" si="58"/>
        <v>0</v>
      </c>
      <c r="S111" s="313">
        <f t="shared" si="59"/>
        <v>0</v>
      </c>
      <c r="T111" s="313">
        <f t="shared" si="60"/>
        <v>0</v>
      </c>
      <c r="U111" s="313">
        <f t="shared" si="61"/>
        <v>0</v>
      </c>
      <c r="V111" s="313">
        <f t="shared" si="62"/>
        <v>0</v>
      </c>
      <c r="W111" s="313">
        <f t="shared" si="63"/>
        <v>0</v>
      </c>
      <c r="X111" s="313">
        <f t="shared" si="64"/>
        <v>0</v>
      </c>
      <c r="Y111" s="313">
        <f t="shared" si="65"/>
        <v>0</v>
      </c>
      <c r="Z111" s="313">
        <f t="shared" si="66"/>
        <v>0</v>
      </c>
      <c r="AA111" s="313">
        <f t="shared" si="67"/>
        <v>0</v>
      </c>
      <c r="AB111" s="313">
        <f t="shared" si="68"/>
        <v>0</v>
      </c>
    </row>
    <row r="112" spans="1:79" ht="14.25">
      <c r="A112" s="311" t="s">
        <v>84</v>
      </c>
      <c r="B112" s="314">
        <f t="shared" si="42"/>
        <v>1692.6184059999998</v>
      </c>
      <c r="C112" s="314">
        <f t="shared" si="43"/>
        <v>-510.195897</v>
      </c>
      <c r="D112" s="314">
        <f t="shared" si="44"/>
        <v>0</v>
      </c>
      <c r="E112" s="314">
        <f t="shared" si="45"/>
        <v>2202.8143030000001</v>
      </c>
      <c r="F112" s="314">
        <f t="shared" si="46"/>
        <v>0</v>
      </c>
      <c r="G112" s="314">
        <f t="shared" si="47"/>
        <v>0</v>
      </c>
      <c r="H112" s="314">
        <f t="shared" si="48"/>
        <v>0</v>
      </c>
      <c r="I112" s="314">
        <f t="shared" si="49"/>
        <v>0</v>
      </c>
      <c r="J112" s="314">
        <f t="shared" si="50"/>
        <v>0</v>
      </c>
      <c r="K112" s="314">
        <f t="shared" si="51"/>
        <v>0</v>
      </c>
      <c r="L112" s="314">
        <f t="shared" si="52"/>
        <v>0</v>
      </c>
      <c r="M112" s="314">
        <f t="shared" si="53"/>
        <v>0</v>
      </c>
      <c r="N112" s="314">
        <f t="shared" si="54"/>
        <v>0</v>
      </c>
      <c r="O112" s="314">
        <f t="shared" si="55"/>
        <v>0</v>
      </c>
      <c r="P112" s="314">
        <f t="shared" si="56"/>
        <v>0</v>
      </c>
      <c r="Q112" s="314">
        <f t="shared" si="57"/>
        <v>0</v>
      </c>
      <c r="R112" s="314">
        <f t="shared" si="58"/>
        <v>0</v>
      </c>
      <c r="S112" s="314">
        <f t="shared" si="59"/>
        <v>0</v>
      </c>
      <c r="T112" s="314">
        <f t="shared" si="60"/>
        <v>0</v>
      </c>
      <c r="U112" s="314">
        <f t="shared" si="61"/>
        <v>0</v>
      </c>
      <c r="V112" s="314">
        <f t="shared" si="62"/>
        <v>0</v>
      </c>
      <c r="W112" s="314">
        <f t="shared" si="63"/>
        <v>0</v>
      </c>
      <c r="X112" s="314">
        <f t="shared" si="64"/>
        <v>0</v>
      </c>
      <c r="Y112" s="314">
        <f t="shared" si="65"/>
        <v>0</v>
      </c>
      <c r="Z112" s="314">
        <f t="shared" si="66"/>
        <v>0</v>
      </c>
      <c r="AA112" s="314">
        <f t="shared" si="67"/>
        <v>0</v>
      </c>
      <c r="AB112" s="314">
        <f t="shared" si="68"/>
        <v>0</v>
      </c>
    </row>
    <row r="113" spans="1:28" ht="14.25">
      <c r="A113" s="311" t="s">
        <v>85</v>
      </c>
      <c r="B113" s="314">
        <f t="shared" si="42"/>
        <v>37.667231999999998</v>
      </c>
      <c r="C113" s="314">
        <f t="shared" si="43"/>
        <v>0</v>
      </c>
      <c r="D113" s="314">
        <f t="shared" si="44"/>
        <v>37.784312</v>
      </c>
      <c r="E113" s="314">
        <f t="shared" si="45"/>
        <v>-0.11707999999999999</v>
      </c>
      <c r="F113" s="314">
        <f t="shared" si="46"/>
        <v>0</v>
      </c>
      <c r="G113" s="314">
        <f t="shared" si="47"/>
        <v>0</v>
      </c>
      <c r="H113" s="314">
        <f t="shared" si="48"/>
        <v>0</v>
      </c>
      <c r="I113" s="314">
        <f t="shared" si="49"/>
        <v>0</v>
      </c>
      <c r="J113" s="314">
        <f t="shared" si="50"/>
        <v>0</v>
      </c>
      <c r="K113" s="314">
        <f t="shared" si="51"/>
        <v>0</v>
      </c>
      <c r="L113" s="314">
        <f t="shared" si="52"/>
        <v>0</v>
      </c>
      <c r="M113" s="314">
        <f t="shared" si="53"/>
        <v>0</v>
      </c>
      <c r="N113" s="314">
        <f t="shared" si="54"/>
        <v>0</v>
      </c>
      <c r="O113" s="314">
        <f t="shared" si="55"/>
        <v>0</v>
      </c>
      <c r="P113" s="314">
        <f t="shared" si="56"/>
        <v>0</v>
      </c>
      <c r="Q113" s="314">
        <f t="shared" si="57"/>
        <v>0</v>
      </c>
      <c r="R113" s="314">
        <f t="shared" si="58"/>
        <v>0</v>
      </c>
      <c r="S113" s="314">
        <f t="shared" si="59"/>
        <v>2.375E-2</v>
      </c>
      <c r="T113" s="314">
        <f t="shared" si="60"/>
        <v>0</v>
      </c>
      <c r="U113" s="314">
        <f t="shared" si="61"/>
        <v>0</v>
      </c>
      <c r="V113" s="314">
        <f t="shared" si="62"/>
        <v>0</v>
      </c>
      <c r="W113" s="314">
        <f t="shared" si="63"/>
        <v>0</v>
      </c>
      <c r="X113" s="314">
        <f t="shared" si="64"/>
        <v>0</v>
      </c>
      <c r="Y113" s="314">
        <f t="shared" si="65"/>
        <v>0</v>
      </c>
      <c r="Z113" s="314">
        <f t="shared" si="66"/>
        <v>0</v>
      </c>
      <c r="AA113" s="314">
        <f t="shared" si="67"/>
        <v>0</v>
      </c>
      <c r="AB113" s="314">
        <f t="shared" si="68"/>
        <v>0</v>
      </c>
    </row>
    <row r="114" spans="1:28" ht="14.25">
      <c r="A114" s="311" t="s">
        <v>86</v>
      </c>
      <c r="B114" s="314">
        <f t="shared" si="42"/>
        <v>0</v>
      </c>
      <c r="C114" s="314">
        <f t="shared" si="43"/>
        <v>0</v>
      </c>
      <c r="D114" s="314">
        <f t="shared" si="44"/>
        <v>0</v>
      </c>
      <c r="E114" s="314">
        <f t="shared" si="45"/>
        <v>0</v>
      </c>
      <c r="F114" s="314">
        <f t="shared" si="46"/>
        <v>0</v>
      </c>
      <c r="G114" s="314">
        <f t="shared" si="47"/>
        <v>0</v>
      </c>
      <c r="H114" s="314">
        <f t="shared" si="48"/>
        <v>0</v>
      </c>
      <c r="I114" s="314">
        <f t="shared" si="49"/>
        <v>0</v>
      </c>
      <c r="J114" s="314">
        <f t="shared" si="50"/>
        <v>0</v>
      </c>
      <c r="K114" s="314">
        <f t="shared" si="51"/>
        <v>0</v>
      </c>
      <c r="L114" s="314">
        <f t="shared" si="52"/>
        <v>0</v>
      </c>
      <c r="M114" s="314">
        <f t="shared" si="53"/>
        <v>0</v>
      </c>
      <c r="N114" s="314">
        <f t="shared" si="54"/>
        <v>0</v>
      </c>
      <c r="O114" s="314">
        <f t="shared" si="55"/>
        <v>0</v>
      </c>
      <c r="P114" s="314">
        <f t="shared" si="56"/>
        <v>0</v>
      </c>
      <c r="Q114" s="314">
        <f t="shared" si="57"/>
        <v>0</v>
      </c>
      <c r="R114" s="314">
        <f t="shared" si="58"/>
        <v>0</v>
      </c>
      <c r="S114" s="314">
        <f t="shared" si="59"/>
        <v>0</v>
      </c>
      <c r="T114" s="314">
        <f t="shared" si="60"/>
        <v>0</v>
      </c>
      <c r="U114" s="314">
        <f t="shared" si="61"/>
        <v>0</v>
      </c>
      <c r="V114" s="314">
        <f t="shared" si="62"/>
        <v>0</v>
      </c>
      <c r="W114" s="314">
        <f t="shared" si="63"/>
        <v>0</v>
      </c>
      <c r="X114" s="314">
        <f t="shared" si="64"/>
        <v>0</v>
      </c>
      <c r="Y114" s="314">
        <f t="shared" si="65"/>
        <v>0</v>
      </c>
      <c r="Z114" s="314">
        <f t="shared" si="66"/>
        <v>0</v>
      </c>
      <c r="AA114" s="314">
        <f t="shared" si="67"/>
        <v>0</v>
      </c>
      <c r="AB114" s="314">
        <f t="shared" si="68"/>
        <v>0</v>
      </c>
    </row>
    <row r="115" spans="1:28">
      <c r="A115" s="278" t="s">
        <v>43</v>
      </c>
      <c r="B115" s="315">
        <f t="shared" si="42"/>
        <v>56072.397574999988</v>
      </c>
      <c r="C115" s="315">
        <f t="shared" si="43"/>
        <v>-925.99320025939994</v>
      </c>
      <c r="D115" s="315">
        <f t="shared" si="44"/>
        <v>16137.791248715601</v>
      </c>
      <c r="E115" s="315">
        <f t="shared" si="45"/>
        <v>31167.640472389798</v>
      </c>
      <c r="F115" s="315">
        <f t="shared" si="46"/>
        <v>490.97606365340005</v>
      </c>
      <c r="G115" s="315">
        <f t="shared" si="47"/>
        <v>457.88790898299999</v>
      </c>
      <c r="H115" s="315">
        <f t="shared" si="48"/>
        <v>-290.67662859940003</v>
      </c>
      <c r="I115" s="315">
        <f t="shared" si="49"/>
        <v>327.9753527876</v>
      </c>
      <c r="J115" s="315">
        <f t="shared" si="50"/>
        <v>420.58918479479996</v>
      </c>
      <c r="K115" s="315">
        <f t="shared" si="51"/>
        <v>2057.3181116433998</v>
      </c>
      <c r="L115" s="315">
        <f t="shared" si="52"/>
        <v>505.58877933640002</v>
      </c>
      <c r="M115" s="315">
        <f t="shared" si="53"/>
        <v>576.57687501759995</v>
      </c>
      <c r="N115" s="315">
        <f t="shared" si="54"/>
        <v>771.87152613219996</v>
      </c>
      <c r="O115" s="315">
        <f t="shared" si="55"/>
        <v>203.2809311572</v>
      </c>
      <c r="P115" s="315">
        <f t="shared" si="56"/>
        <v>617.93833230619998</v>
      </c>
      <c r="Q115" s="315">
        <f t="shared" si="57"/>
        <v>229.10656085259998</v>
      </c>
      <c r="R115" s="315">
        <f t="shared" si="58"/>
        <v>388.83177145360003</v>
      </c>
      <c r="S115" s="315">
        <f t="shared" si="59"/>
        <v>1414.7132670000001</v>
      </c>
      <c r="T115" s="315">
        <f t="shared" si="60"/>
        <v>6559.8147012214004</v>
      </c>
      <c r="U115" s="315">
        <f t="shared" si="61"/>
        <v>3204.2555463957997</v>
      </c>
      <c r="V115" s="315">
        <f t="shared" si="62"/>
        <v>1154.8944271304001</v>
      </c>
      <c r="W115" s="315">
        <f t="shared" si="63"/>
        <v>730.65690110820003</v>
      </c>
      <c r="X115" s="315">
        <f t="shared" si="64"/>
        <v>278.56092858699998</v>
      </c>
      <c r="Y115" s="315">
        <f t="shared" si="65"/>
        <v>725.58928800000001</v>
      </c>
      <c r="Z115" s="315">
        <f t="shared" si="66"/>
        <v>465.85761000000008</v>
      </c>
      <c r="AA115" s="315">
        <f t="shared" si="67"/>
        <v>671.26163299999996</v>
      </c>
      <c r="AB115" s="315">
        <f t="shared" si="68"/>
        <v>1047.9010679999999</v>
      </c>
    </row>
    <row r="116" spans="1:28" ht="14.25">
      <c r="A116" s="316" t="s">
        <v>87</v>
      </c>
      <c r="B116" s="314">
        <f t="shared" si="42"/>
        <v>626.98787600000014</v>
      </c>
      <c r="C116" s="317">
        <f t="shared" si="43"/>
        <v>-0.12652203440000001</v>
      </c>
      <c r="D116" s="317">
        <f t="shared" si="44"/>
        <v>-82.312986854399995</v>
      </c>
      <c r="E116" s="317">
        <f t="shared" si="45"/>
        <v>526.04764052480004</v>
      </c>
      <c r="F116" s="317">
        <f t="shared" si="46"/>
        <v>8.5796376984000009</v>
      </c>
      <c r="G116" s="317">
        <f t="shared" si="47"/>
        <v>-73.519976992000011</v>
      </c>
      <c r="H116" s="317">
        <f t="shared" si="48"/>
        <v>12.5566678056</v>
      </c>
      <c r="I116" s="317">
        <f t="shared" si="49"/>
        <v>1.7159754175999999</v>
      </c>
      <c r="J116" s="317">
        <f t="shared" si="50"/>
        <v>-87.792620215200003</v>
      </c>
      <c r="K116" s="317">
        <f t="shared" si="51"/>
        <v>188.84935793840003</v>
      </c>
      <c r="L116" s="317">
        <f t="shared" si="52"/>
        <v>106.86562840640001</v>
      </c>
      <c r="M116" s="317">
        <f t="shared" si="53"/>
        <v>55.418466897600005</v>
      </c>
      <c r="N116" s="317">
        <f t="shared" si="54"/>
        <v>22.067581367200003</v>
      </c>
      <c r="O116" s="317">
        <f t="shared" si="55"/>
        <v>4.4976812671999999</v>
      </c>
      <c r="P116" s="317">
        <f t="shared" si="56"/>
        <v>-20.221498048799997</v>
      </c>
      <c r="Q116" s="317">
        <f t="shared" si="57"/>
        <v>-11.2144086824</v>
      </c>
      <c r="R116" s="317">
        <f t="shared" si="58"/>
        <v>-9.0070893664000007</v>
      </c>
      <c r="S116" s="317">
        <f t="shared" si="59"/>
        <v>-15.364568999999999</v>
      </c>
      <c r="T116" s="317">
        <f t="shared" si="60"/>
        <v>88.271861466399983</v>
      </c>
      <c r="U116" s="317">
        <f t="shared" si="61"/>
        <v>70.674935360799992</v>
      </c>
      <c r="V116" s="317">
        <f t="shared" si="62"/>
        <v>0.86260515039999996</v>
      </c>
      <c r="W116" s="317">
        <f t="shared" si="63"/>
        <v>6.6763641432000007</v>
      </c>
      <c r="X116" s="317">
        <f t="shared" si="64"/>
        <v>0.68529681200000003</v>
      </c>
      <c r="Y116" s="317">
        <f t="shared" si="65"/>
        <v>4.4847109999999999</v>
      </c>
      <c r="Z116" s="317">
        <f t="shared" si="66"/>
        <v>4.8879489999999999</v>
      </c>
      <c r="AA116" s="317">
        <f t="shared" si="67"/>
        <v>-1.4395009999999999</v>
      </c>
      <c r="AB116" s="317">
        <f t="shared" si="68"/>
        <v>-9.0408000000000002E-2</v>
      </c>
    </row>
    <row r="117" spans="1:28" ht="14.25">
      <c r="A117" s="316" t="s">
        <v>88</v>
      </c>
      <c r="B117" s="314">
        <f t="shared" si="42"/>
        <v>55261.259338999997</v>
      </c>
      <c r="C117" s="317">
        <f t="shared" si="43"/>
        <v>-930.43582122500004</v>
      </c>
      <c r="D117" s="317">
        <f t="shared" si="44"/>
        <v>16388.639219570003</v>
      </c>
      <c r="E117" s="317">
        <f t="shared" si="45"/>
        <v>30293.476630865003</v>
      </c>
      <c r="F117" s="317">
        <f t="shared" si="46"/>
        <v>482.39642595500004</v>
      </c>
      <c r="G117" s="317">
        <f t="shared" si="47"/>
        <v>531.40788597499989</v>
      </c>
      <c r="H117" s="317">
        <f t="shared" si="48"/>
        <v>-303.23329640500003</v>
      </c>
      <c r="I117" s="317">
        <f t="shared" si="49"/>
        <v>326.25937737000004</v>
      </c>
      <c r="J117" s="317">
        <f t="shared" si="50"/>
        <v>508.38180500999994</v>
      </c>
      <c r="K117" s="317">
        <f t="shared" si="51"/>
        <v>1868.4687537050002</v>
      </c>
      <c r="L117" s="317">
        <f t="shared" si="52"/>
        <v>398.72315093000003</v>
      </c>
      <c r="M117" s="317">
        <f t="shared" si="53"/>
        <v>521.15840811999999</v>
      </c>
      <c r="N117" s="317">
        <f t="shared" si="54"/>
        <v>749.8039447650001</v>
      </c>
      <c r="O117" s="317">
        <f t="shared" si="55"/>
        <v>198.78324989000001</v>
      </c>
      <c r="P117" s="317">
        <f t="shared" si="56"/>
        <v>638.15983035500005</v>
      </c>
      <c r="Q117" s="317">
        <f t="shared" si="57"/>
        <v>240.32096953499996</v>
      </c>
      <c r="R117" s="317">
        <f t="shared" si="58"/>
        <v>397.83886082000004</v>
      </c>
      <c r="S117" s="317">
        <f t="shared" si="59"/>
        <v>1430.0778359999999</v>
      </c>
      <c r="T117" s="317">
        <f t="shared" si="60"/>
        <v>6471.5428397550004</v>
      </c>
      <c r="U117" s="317">
        <f t="shared" si="61"/>
        <v>3133.5806110349999</v>
      </c>
      <c r="V117" s="317">
        <f t="shared" si="62"/>
        <v>1154.0318219800001</v>
      </c>
      <c r="W117" s="317">
        <f t="shared" si="63"/>
        <v>723.98053696500006</v>
      </c>
      <c r="X117" s="317">
        <f t="shared" si="64"/>
        <v>277.87563177499999</v>
      </c>
      <c r="Y117" s="317">
        <f t="shared" si="65"/>
        <v>721.10457699999995</v>
      </c>
      <c r="Z117" s="317">
        <f t="shared" si="66"/>
        <v>460.96966100000003</v>
      </c>
      <c r="AA117" s="317">
        <f t="shared" si="67"/>
        <v>672.70113400000002</v>
      </c>
      <c r="AB117" s="317">
        <f t="shared" si="68"/>
        <v>1047.9914759999999</v>
      </c>
    </row>
    <row r="118" spans="1:28" ht="14.25">
      <c r="A118" s="316" t="s">
        <v>89</v>
      </c>
      <c r="B118" s="314">
        <f t="shared" si="42"/>
        <v>-169.764984</v>
      </c>
      <c r="C118" s="317">
        <f t="shared" si="43"/>
        <v>0</v>
      </c>
      <c r="D118" s="317">
        <f t="shared" si="44"/>
        <v>-168.53498400000001</v>
      </c>
      <c r="E118" s="317">
        <f t="shared" si="45"/>
        <v>-1.23</v>
      </c>
      <c r="F118" s="317">
        <f t="shared" si="46"/>
        <v>0</v>
      </c>
      <c r="G118" s="317">
        <f t="shared" si="47"/>
        <v>0</v>
      </c>
      <c r="H118" s="317">
        <f t="shared" si="48"/>
        <v>0</v>
      </c>
      <c r="I118" s="317">
        <f t="shared" si="49"/>
        <v>0</v>
      </c>
      <c r="J118" s="317">
        <f t="shared" si="50"/>
        <v>0</v>
      </c>
      <c r="K118" s="317">
        <f t="shared" si="51"/>
        <v>0</v>
      </c>
      <c r="L118" s="317">
        <f t="shared" si="52"/>
        <v>0</v>
      </c>
      <c r="M118" s="317">
        <f t="shared" si="53"/>
        <v>0</v>
      </c>
      <c r="N118" s="317">
        <f t="shared" si="54"/>
        <v>0</v>
      </c>
      <c r="O118" s="317">
        <f t="shared" si="55"/>
        <v>0</v>
      </c>
      <c r="P118" s="317">
        <f t="shared" si="56"/>
        <v>0</v>
      </c>
      <c r="Q118" s="317">
        <f t="shared" si="57"/>
        <v>0</v>
      </c>
      <c r="R118" s="317">
        <f t="shared" si="58"/>
        <v>0</v>
      </c>
      <c r="S118" s="317">
        <f t="shared" si="59"/>
        <v>0</v>
      </c>
      <c r="T118" s="317">
        <f t="shared" si="60"/>
        <v>0</v>
      </c>
      <c r="U118" s="317">
        <f t="shared" si="61"/>
        <v>0</v>
      </c>
      <c r="V118" s="317">
        <f t="shared" si="62"/>
        <v>0</v>
      </c>
      <c r="W118" s="317">
        <f t="shared" si="63"/>
        <v>0</v>
      </c>
      <c r="X118" s="317">
        <f t="shared" si="64"/>
        <v>0</v>
      </c>
      <c r="Y118" s="317">
        <f t="shared" si="65"/>
        <v>0</v>
      </c>
      <c r="Z118" s="317">
        <f t="shared" si="66"/>
        <v>0</v>
      </c>
      <c r="AA118" s="317">
        <f t="shared" si="67"/>
        <v>0</v>
      </c>
      <c r="AB118" s="317">
        <f t="shared" si="68"/>
        <v>0</v>
      </c>
    </row>
    <row r="119" spans="1:28" ht="14.25">
      <c r="A119" s="316" t="s">
        <v>90</v>
      </c>
      <c r="B119" s="314">
        <f t="shared" si="42"/>
        <v>349.34620099999995</v>
      </c>
      <c r="C119" s="317">
        <f t="shared" si="43"/>
        <v>0</v>
      </c>
      <c r="D119" s="317">
        <f t="shared" si="44"/>
        <v>0</v>
      </c>
      <c r="E119" s="317">
        <f t="shared" si="45"/>
        <v>349.34620099999995</v>
      </c>
      <c r="F119" s="317">
        <f t="shared" si="46"/>
        <v>0</v>
      </c>
      <c r="G119" s="317">
        <f t="shared" si="47"/>
        <v>0</v>
      </c>
      <c r="H119" s="317">
        <f t="shared" si="48"/>
        <v>0</v>
      </c>
      <c r="I119" s="317">
        <f t="shared" si="49"/>
        <v>0</v>
      </c>
      <c r="J119" s="317">
        <f t="shared" si="50"/>
        <v>0</v>
      </c>
      <c r="K119" s="317">
        <f t="shared" si="51"/>
        <v>0</v>
      </c>
      <c r="L119" s="317">
        <f t="shared" si="52"/>
        <v>0</v>
      </c>
      <c r="M119" s="317">
        <f t="shared" si="53"/>
        <v>0</v>
      </c>
      <c r="N119" s="317">
        <f t="shared" si="54"/>
        <v>0</v>
      </c>
      <c r="O119" s="317">
        <f t="shared" si="55"/>
        <v>0</v>
      </c>
      <c r="P119" s="317">
        <f t="shared" si="56"/>
        <v>0</v>
      </c>
      <c r="Q119" s="317">
        <f t="shared" si="57"/>
        <v>0</v>
      </c>
      <c r="R119" s="317">
        <f t="shared" si="58"/>
        <v>0</v>
      </c>
      <c r="S119" s="317">
        <f t="shared" si="59"/>
        <v>0</v>
      </c>
      <c r="T119" s="317">
        <f t="shared" si="60"/>
        <v>0</v>
      </c>
      <c r="U119" s="317">
        <f t="shared" si="61"/>
        <v>0</v>
      </c>
      <c r="V119" s="317">
        <f t="shared" si="62"/>
        <v>0</v>
      </c>
      <c r="W119" s="317">
        <f t="shared" si="63"/>
        <v>0</v>
      </c>
      <c r="X119" s="317">
        <f t="shared" si="64"/>
        <v>0</v>
      </c>
      <c r="Y119" s="317">
        <f t="shared" si="65"/>
        <v>0</v>
      </c>
      <c r="Z119" s="317">
        <f t="shared" si="66"/>
        <v>0</v>
      </c>
      <c r="AA119" s="317">
        <f t="shared" si="67"/>
        <v>0</v>
      </c>
      <c r="AB119" s="317">
        <f t="shared" si="68"/>
        <v>0</v>
      </c>
    </row>
    <row r="120" spans="1:28">
      <c r="A120" s="278" t="s">
        <v>91</v>
      </c>
      <c r="B120" s="315">
        <f t="shared" si="42"/>
        <v>-14844.296044666671</v>
      </c>
      <c r="C120" s="315">
        <f t="shared" si="43"/>
        <v>-6417.8953167406007</v>
      </c>
      <c r="D120" s="315">
        <f t="shared" si="44"/>
        <v>-37783.835174048931</v>
      </c>
      <c r="E120" s="315">
        <f t="shared" si="45"/>
        <v>49255.099435610224</v>
      </c>
      <c r="F120" s="315">
        <f t="shared" si="46"/>
        <v>792.09309901326685</v>
      </c>
      <c r="G120" s="315">
        <f t="shared" si="47"/>
        <v>-39461.328355316364</v>
      </c>
      <c r="H120" s="315">
        <f t="shared" si="48"/>
        <v>-28421.0774930673</v>
      </c>
      <c r="I120" s="315">
        <f t="shared" si="49"/>
        <v>-374.05521845426694</v>
      </c>
      <c r="J120" s="315">
        <f t="shared" si="50"/>
        <v>-10666.195643794801</v>
      </c>
      <c r="K120" s="315">
        <f t="shared" si="51"/>
        <v>22317.375235356601</v>
      </c>
      <c r="L120" s="315">
        <f t="shared" si="52"/>
        <v>11851.655089663602</v>
      </c>
      <c r="M120" s="315">
        <f t="shared" si="53"/>
        <v>8444.5558109823996</v>
      </c>
      <c r="N120" s="315">
        <f t="shared" si="54"/>
        <v>2841.8111138678005</v>
      </c>
      <c r="O120" s="315">
        <f t="shared" si="55"/>
        <v>-820.64677915719994</v>
      </c>
      <c r="P120" s="315">
        <f t="shared" si="56"/>
        <v>-8692.2064953061999</v>
      </c>
      <c r="Q120" s="315">
        <f t="shared" si="57"/>
        <v>-7573.4827188526006</v>
      </c>
      <c r="R120" s="315">
        <f t="shared" si="58"/>
        <v>-1118.7237764536001</v>
      </c>
      <c r="S120" s="315">
        <f t="shared" si="59"/>
        <v>-1414.5760760000001</v>
      </c>
      <c r="T120" s="315">
        <f t="shared" si="60"/>
        <v>5938.4946257786005</v>
      </c>
      <c r="U120" s="315">
        <f t="shared" si="61"/>
        <v>6785.8318976042001</v>
      </c>
      <c r="V120" s="315">
        <f t="shared" si="62"/>
        <v>-1022.9132951304</v>
      </c>
      <c r="W120" s="315">
        <f t="shared" si="63"/>
        <v>221.6297898917999</v>
      </c>
      <c r="X120" s="315">
        <f t="shared" si="64"/>
        <v>-172.61316158699998</v>
      </c>
      <c r="Y120" s="315">
        <f t="shared" si="65"/>
        <v>-88.951079999999976</v>
      </c>
      <c r="Z120" s="315">
        <f t="shared" si="66"/>
        <v>215.5104749999999</v>
      </c>
      <c r="AA120" s="315">
        <f t="shared" si="67"/>
        <v>-669.76163299999996</v>
      </c>
      <c r="AB120" s="315">
        <f t="shared" si="68"/>
        <v>-1047.9010679999999</v>
      </c>
    </row>
    <row r="121" spans="1:28" ht="14.25">
      <c r="A121" s="316" t="s">
        <v>92</v>
      </c>
      <c r="B121" s="314">
        <f t="shared" si="42"/>
        <v>214.65706299999999</v>
      </c>
      <c r="C121" s="314">
        <f t="shared" si="43"/>
        <v>0</v>
      </c>
      <c r="D121" s="314">
        <f t="shared" si="44"/>
        <v>152.048259</v>
      </c>
      <c r="E121" s="314">
        <f t="shared" si="45"/>
        <v>60.608804000000006</v>
      </c>
      <c r="F121" s="314">
        <f t="shared" si="46"/>
        <v>0.02</v>
      </c>
      <c r="G121" s="314">
        <f t="shared" si="47"/>
        <v>0</v>
      </c>
      <c r="H121" s="314">
        <f t="shared" si="48"/>
        <v>0</v>
      </c>
      <c r="I121" s="314">
        <f t="shared" si="49"/>
        <v>0</v>
      </c>
      <c r="J121" s="314">
        <f t="shared" si="50"/>
        <v>0</v>
      </c>
      <c r="K121" s="314">
        <f t="shared" si="51"/>
        <v>0</v>
      </c>
      <c r="L121" s="314">
        <f t="shared" si="52"/>
        <v>0</v>
      </c>
      <c r="M121" s="314">
        <f t="shared" si="53"/>
        <v>0</v>
      </c>
      <c r="N121" s="314">
        <f t="shared" si="54"/>
        <v>0</v>
      </c>
      <c r="O121" s="314">
        <f t="shared" si="55"/>
        <v>0</v>
      </c>
      <c r="P121" s="314">
        <f t="shared" si="56"/>
        <v>0</v>
      </c>
      <c r="Q121" s="314">
        <f t="shared" si="57"/>
        <v>0</v>
      </c>
      <c r="R121" s="314">
        <f t="shared" si="58"/>
        <v>0</v>
      </c>
      <c r="S121" s="314">
        <f t="shared" si="59"/>
        <v>0</v>
      </c>
      <c r="T121" s="314">
        <f t="shared" si="60"/>
        <v>2</v>
      </c>
      <c r="U121" s="314">
        <f t="shared" si="61"/>
        <v>2</v>
      </c>
      <c r="V121" s="314">
        <f t="shared" si="62"/>
        <v>0</v>
      </c>
      <c r="W121" s="314">
        <f t="shared" si="63"/>
        <v>0</v>
      </c>
      <c r="X121" s="314">
        <f t="shared" si="64"/>
        <v>0</v>
      </c>
      <c r="Y121" s="314">
        <f t="shared" si="65"/>
        <v>0</v>
      </c>
      <c r="Z121" s="314">
        <f t="shared" si="66"/>
        <v>0</v>
      </c>
      <c r="AA121" s="314">
        <f t="shared" si="67"/>
        <v>0</v>
      </c>
      <c r="AB121" s="314">
        <f t="shared" si="68"/>
        <v>0</v>
      </c>
    </row>
    <row r="122" spans="1:28" ht="14.25">
      <c r="A122" s="316" t="s">
        <v>93</v>
      </c>
      <c r="B122" s="314">
        <f t="shared" si="42"/>
        <v>260.59050399999995</v>
      </c>
      <c r="C122" s="314">
        <f t="shared" si="43"/>
        <v>0</v>
      </c>
      <c r="D122" s="314">
        <f t="shared" si="44"/>
        <v>175.300961</v>
      </c>
      <c r="E122" s="314">
        <f t="shared" si="45"/>
        <v>85.064164999999988</v>
      </c>
      <c r="F122" s="314">
        <f t="shared" si="46"/>
        <v>0</v>
      </c>
      <c r="G122" s="314">
        <f t="shared" si="47"/>
        <v>0.14749999999999999</v>
      </c>
      <c r="H122" s="314">
        <f t="shared" si="48"/>
        <v>0</v>
      </c>
      <c r="I122" s="314">
        <f t="shared" si="49"/>
        <v>2.2499999999999999E-2</v>
      </c>
      <c r="J122" s="314">
        <f t="shared" si="50"/>
        <v>0.125</v>
      </c>
      <c r="K122" s="314">
        <f t="shared" si="51"/>
        <v>0</v>
      </c>
      <c r="L122" s="314">
        <f t="shared" si="52"/>
        <v>0</v>
      </c>
      <c r="M122" s="314">
        <f t="shared" si="53"/>
        <v>0</v>
      </c>
      <c r="N122" s="314">
        <f t="shared" si="54"/>
        <v>0</v>
      </c>
      <c r="O122" s="314">
        <f t="shared" si="55"/>
        <v>0</v>
      </c>
      <c r="P122" s="314">
        <f t="shared" si="56"/>
        <v>0</v>
      </c>
      <c r="Q122" s="314">
        <f t="shared" si="57"/>
        <v>0</v>
      </c>
      <c r="R122" s="314">
        <f t="shared" si="58"/>
        <v>0</v>
      </c>
      <c r="S122" s="314">
        <f t="shared" si="59"/>
        <v>4.4999999999999998E-2</v>
      </c>
      <c r="T122" s="314">
        <f t="shared" si="60"/>
        <v>7.7878000000000003E-2</v>
      </c>
      <c r="U122" s="314">
        <f t="shared" si="61"/>
        <v>7.7878000000000003E-2</v>
      </c>
      <c r="V122" s="314">
        <f t="shared" si="62"/>
        <v>0</v>
      </c>
      <c r="W122" s="314">
        <f t="shared" si="63"/>
        <v>0</v>
      </c>
      <c r="X122" s="314">
        <f t="shared" si="64"/>
        <v>0</v>
      </c>
      <c r="Y122" s="314">
        <f t="shared" si="65"/>
        <v>0</v>
      </c>
      <c r="Z122" s="314">
        <f t="shared" si="66"/>
        <v>0</v>
      </c>
      <c r="AA122" s="314">
        <f t="shared" si="67"/>
        <v>0</v>
      </c>
      <c r="AB122" s="314">
        <f t="shared" si="68"/>
        <v>0</v>
      </c>
    </row>
    <row r="123" spans="1:28">
      <c r="A123" s="278" t="s">
        <v>94</v>
      </c>
      <c r="B123" s="315">
        <f t="shared" si="42"/>
        <v>-14890.229485666674</v>
      </c>
      <c r="C123" s="315">
        <f t="shared" si="43"/>
        <v>-6417.8953167406007</v>
      </c>
      <c r="D123" s="315">
        <f t="shared" si="44"/>
        <v>-37807.087876048936</v>
      </c>
      <c r="E123" s="315">
        <f t="shared" si="45"/>
        <v>49230.644074610223</v>
      </c>
      <c r="F123" s="315">
        <f t="shared" si="46"/>
        <v>792.11309901326695</v>
      </c>
      <c r="G123" s="315">
        <f t="shared" si="47"/>
        <v>-39461.475855316363</v>
      </c>
      <c r="H123" s="315">
        <f t="shared" si="48"/>
        <v>-28421.0774930673</v>
      </c>
      <c r="I123" s="315">
        <f t="shared" si="49"/>
        <v>-374.07771845426697</v>
      </c>
      <c r="J123" s="315">
        <f t="shared" si="50"/>
        <v>-10666.320643794801</v>
      </c>
      <c r="K123" s="315">
        <f t="shared" si="51"/>
        <v>22317.375235356601</v>
      </c>
      <c r="L123" s="315">
        <f t="shared" si="52"/>
        <v>11851.655089663602</v>
      </c>
      <c r="M123" s="315">
        <f t="shared" si="53"/>
        <v>8444.5558109823996</v>
      </c>
      <c r="N123" s="315">
        <f t="shared" si="54"/>
        <v>2841.8111138678005</v>
      </c>
      <c r="O123" s="315">
        <f t="shared" si="55"/>
        <v>-820.64677915719994</v>
      </c>
      <c r="P123" s="315">
        <f t="shared" si="56"/>
        <v>-8692.2064953061999</v>
      </c>
      <c r="Q123" s="315">
        <f t="shared" si="57"/>
        <v>-7573.4827188526006</v>
      </c>
      <c r="R123" s="315">
        <f t="shared" si="58"/>
        <v>-1118.7237764536001</v>
      </c>
      <c r="S123" s="315">
        <f t="shared" si="59"/>
        <v>-1414.6210759999999</v>
      </c>
      <c r="T123" s="315">
        <f t="shared" si="60"/>
        <v>5940.4167477786004</v>
      </c>
      <c r="U123" s="315">
        <f t="shared" si="61"/>
        <v>6787.7540196042</v>
      </c>
      <c r="V123" s="315">
        <f t="shared" si="62"/>
        <v>-1022.9132951304</v>
      </c>
      <c r="W123" s="315">
        <f t="shared" si="63"/>
        <v>221.6297898917999</v>
      </c>
      <c r="X123" s="315">
        <f t="shared" si="64"/>
        <v>-172.61316158699998</v>
      </c>
      <c r="Y123" s="315">
        <f t="shared" si="65"/>
        <v>-88.951079999999976</v>
      </c>
      <c r="Z123" s="315">
        <f t="shared" si="66"/>
        <v>215.5104749999999</v>
      </c>
      <c r="AA123" s="315">
        <f t="shared" si="67"/>
        <v>-669.76163299999996</v>
      </c>
      <c r="AB123" s="315">
        <f t="shared" si="68"/>
        <v>-1047.9010679999999</v>
      </c>
    </row>
    <row r="124" spans="1:28" ht="14.25">
      <c r="A124" s="316" t="s">
        <v>95</v>
      </c>
      <c r="B124" s="314">
        <f t="shared" si="42"/>
        <v>-2585.7442656666658</v>
      </c>
      <c r="C124" s="317">
        <f t="shared" si="43"/>
        <v>0</v>
      </c>
      <c r="D124" s="317">
        <f t="shared" si="44"/>
        <v>-8160.7576180000005</v>
      </c>
      <c r="E124" s="317">
        <f t="shared" si="45"/>
        <v>0</v>
      </c>
      <c r="F124" s="317">
        <f t="shared" si="46"/>
        <v>0</v>
      </c>
      <c r="G124" s="317">
        <f t="shared" si="47"/>
        <v>0</v>
      </c>
      <c r="H124" s="317">
        <f t="shared" si="48"/>
        <v>0</v>
      </c>
      <c r="I124" s="317">
        <f t="shared" si="49"/>
        <v>0</v>
      </c>
      <c r="J124" s="317">
        <f t="shared" si="50"/>
        <v>0</v>
      </c>
      <c r="K124" s="317">
        <f t="shared" si="51"/>
        <v>0</v>
      </c>
      <c r="L124" s="317">
        <f t="shared" si="52"/>
        <v>0</v>
      </c>
      <c r="M124" s="317">
        <f t="shared" si="53"/>
        <v>0</v>
      </c>
      <c r="N124" s="317">
        <f t="shared" si="54"/>
        <v>0</v>
      </c>
      <c r="O124" s="317">
        <f t="shared" si="55"/>
        <v>0</v>
      </c>
      <c r="P124" s="317">
        <f t="shared" si="56"/>
        <v>0</v>
      </c>
      <c r="Q124" s="317">
        <f t="shared" si="57"/>
        <v>0</v>
      </c>
      <c r="R124" s="317">
        <f t="shared" si="58"/>
        <v>0</v>
      </c>
      <c r="S124" s="317">
        <f t="shared" si="59"/>
        <v>0</v>
      </c>
      <c r="T124" s="317">
        <f t="shared" si="60"/>
        <v>0</v>
      </c>
      <c r="U124" s="317">
        <f t="shared" si="61"/>
        <v>0</v>
      </c>
      <c r="V124" s="317">
        <f t="shared" si="62"/>
        <v>0</v>
      </c>
      <c r="W124" s="317">
        <f t="shared" si="63"/>
        <v>0</v>
      </c>
      <c r="X124" s="317">
        <f t="shared" si="64"/>
        <v>0</v>
      </c>
      <c r="Y124" s="317">
        <f t="shared" si="65"/>
        <v>0</v>
      </c>
      <c r="Z124" s="317">
        <f t="shared" si="66"/>
        <v>0</v>
      </c>
      <c r="AA124" s="317">
        <f t="shared" si="67"/>
        <v>0</v>
      </c>
      <c r="AB124" s="317">
        <f t="shared" si="68"/>
        <v>0</v>
      </c>
    </row>
    <row r="125" spans="1:28">
      <c r="A125" s="278" t="s">
        <v>96</v>
      </c>
      <c r="B125" s="315">
        <f t="shared" si="42"/>
        <v>-12304.485220000008</v>
      </c>
      <c r="C125" s="315">
        <f t="shared" si="43"/>
        <v>-6413.3261767406002</v>
      </c>
      <c r="D125" s="315">
        <f t="shared" si="44"/>
        <v>-29646.330258048933</v>
      </c>
      <c r="E125" s="315">
        <f t="shared" si="45"/>
        <v>49230.644074610223</v>
      </c>
      <c r="F125" s="315">
        <f t="shared" si="46"/>
        <v>792.11309901326695</v>
      </c>
      <c r="G125" s="315">
        <f t="shared" si="47"/>
        <v>-39461.475855316363</v>
      </c>
      <c r="H125" s="315">
        <f t="shared" si="48"/>
        <v>-28421.0774930673</v>
      </c>
      <c r="I125" s="315">
        <f t="shared" si="49"/>
        <v>-374.07771845426697</v>
      </c>
      <c r="J125" s="315">
        <f t="shared" si="50"/>
        <v>-10666.320643794801</v>
      </c>
      <c r="K125" s="315">
        <f t="shared" si="51"/>
        <v>22317.375235356601</v>
      </c>
      <c r="L125" s="315">
        <f t="shared" si="52"/>
        <v>11851.655089663602</v>
      </c>
      <c r="M125" s="315">
        <f t="shared" si="53"/>
        <v>8444.5558109823996</v>
      </c>
      <c r="N125" s="315">
        <f t="shared" si="54"/>
        <v>2841.8111138678005</v>
      </c>
      <c r="O125" s="315">
        <f t="shared" si="55"/>
        <v>-820.64677915719994</v>
      </c>
      <c r="P125" s="315">
        <f t="shared" si="56"/>
        <v>-8692.2064953061999</v>
      </c>
      <c r="Q125" s="315">
        <f t="shared" si="57"/>
        <v>-7573.4827188526006</v>
      </c>
      <c r="R125" s="315">
        <f t="shared" si="58"/>
        <v>-1118.7237764536001</v>
      </c>
      <c r="S125" s="315">
        <f t="shared" si="59"/>
        <v>-1414.6210759999999</v>
      </c>
      <c r="T125" s="315">
        <f t="shared" si="60"/>
        <v>5940.4167477786004</v>
      </c>
      <c r="U125" s="315">
        <f t="shared" si="61"/>
        <v>6787.7540196042</v>
      </c>
      <c r="V125" s="315">
        <f t="shared" si="62"/>
        <v>-1022.9132951304</v>
      </c>
      <c r="W125" s="315">
        <f t="shared" si="63"/>
        <v>221.6297898917999</v>
      </c>
      <c r="X125" s="315">
        <f t="shared" si="64"/>
        <v>-172.61316158699998</v>
      </c>
      <c r="Y125" s="315">
        <f t="shared" si="65"/>
        <v>-88.951079999999976</v>
      </c>
      <c r="Z125" s="315">
        <f t="shared" si="66"/>
        <v>215.5104749999999</v>
      </c>
      <c r="AA125" s="315">
        <f t="shared" si="67"/>
        <v>-669.76163299999996</v>
      </c>
      <c r="AB125" s="315">
        <f t="shared" si="68"/>
        <v>-1047.9010679999999</v>
      </c>
    </row>
    <row r="126" spans="1:28">
      <c r="A126" s="290" t="s">
        <v>54</v>
      </c>
      <c r="B126" s="318">
        <f t="shared" si="42"/>
        <v>0</v>
      </c>
      <c r="C126" s="318">
        <f t="shared" si="43"/>
        <v>0</v>
      </c>
      <c r="D126" s="318">
        <f t="shared" si="44"/>
        <v>0</v>
      </c>
      <c r="E126" s="318">
        <f t="shared" si="45"/>
        <v>0</v>
      </c>
      <c r="F126" s="318">
        <f t="shared" si="46"/>
        <v>0</v>
      </c>
      <c r="G126" s="318">
        <f t="shared" si="47"/>
        <v>0</v>
      </c>
      <c r="H126" s="318">
        <f t="shared" si="48"/>
        <v>0</v>
      </c>
      <c r="I126" s="318">
        <f t="shared" si="49"/>
        <v>0</v>
      </c>
      <c r="J126" s="318">
        <f t="shared" si="50"/>
        <v>0</v>
      </c>
      <c r="K126" s="318">
        <f t="shared" si="51"/>
        <v>0</v>
      </c>
      <c r="L126" s="318">
        <f t="shared" si="52"/>
        <v>0</v>
      </c>
      <c r="M126" s="318">
        <f t="shared" si="53"/>
        <v>0</v>
      </c>
      <c r="N126" s="318">
        <f t="shared" si="54"/>
        <v>0</v>
      </c>
      <c r="O126" s="318">
        <f t="shared" si="55"/>
        <v>0</v>
      </c>
      <c r="P126" s="318">
        <f t="shared" si="56"/>
        <v>0</v>
      </c>
      <c r="Q126" s="318">
        <f t="shared" si="57"/>
        <v>0</v>
      </c>
      <c r="R126" s="318">
        <f t="shared" si="58"/>
        <v>0</v>
      </c>
      <c r="S126" s="318">
        <f t="shared" si="59"/>
        <v>0</v>
      </c>
      <c r="T126" s="318">
        <f t="shared" si="60"/>
        <v>0</v>
      </c>
      <c r="U126" s="318">
        <f t="shared" si="61"/>
        <v>0</v>
      </c>
      <c r="V126" s="318">
        <f t="shared" si="62"/>
        <v>0</v>
      </c>
      <c r="W126" s="318">
        <f t="shared" si="63"/>
        <v>0</v>
      </c>
      <c r="X126" s="318">
        <f t="shared" si="64"/>
        <v>0</v>
      </c>
      <c r="Y126" s="318">
        <f t="shared" si="65"/>
        <v>0</v>
      </c>
      <c r="Z126" s="318">
        <f t="shared" si="66"/>
        <v>0</v>
      </c>
      <c r="AA126" s="318">
        <f t="shared" si="67"/>
        <v>0</v>
      </c>
      <c r="AB126" s="318">
        <f t="shared" si="68"/>
        <v>0</v>
      </c>
    </row>
    <row r="127" spans="1:28">
      <c r="A127" s="290" t="s">
        <v>55</v>
      </c>
      <c r="B127" s="318">
        <f t="shared" si="42"/>
        <v>-12304.48522000002</v>
      </c>
      <c r="C127" s="318">
        <f t="shared" si="43"/>
        <v>261.64465300000001</v>
      </c>
      <c r="D127" s="318">
        <f t="shared" si="44"/>
        <v>-29646.33025804894</v>
      </c>
      <c r="E127" s="318">
        <f t="shared" si="45"/>
        <v>49230.644074610223</v>
      </c>
      <c r="F127" s="318">
        <f t="shared" si="46"/>
        <v>792.11309901326695</v>
      </c>
      <c r="G127" s="318">
        <f t="shared" si="47"/>
        <v>-39461.475855316326</v>
      </c>
      <c r="H127" s="318">
        <f t="shared" si="48"/>
        <v>-28421.077493067252</v>
      </c>
      <c r="I127" s="318">
        <f t="shared" si="49"/>
        <v>-374.07771845426697</v>
      </c>
      <c r="J127" s="318">
        <f t="shared" si="50"/>
        <v>-10666.320643794801</v>
      </c>
      <c r="K127" s="318">
        <f t="shared" si="51"/>
        <v>22317.375235356598</v>
      </c>
      <c r="L127" s="318">
        <f t="shared" si="52"/>
        <v>11851.655089663602</v>
      </c>
      <c r="M127" s="318">
        <f t="shared" si="53"/>
        <v>8444.5558109823996</v>
      </c>
      <c r="N127" s="318">
        <f t="shared" si="54"/>
        <v>2841.8111138678005</v>
      </c>
      <c r="O127" s="318">
        <f t="shared" si="55"/>
        <v>-820.64677915719994</v>
      </c>
      <c r="P127" s="318">
        <f t="shared" si="56"/>
        <v>-8692.2064953061999</v>
      </c>
      <c r="Q127" s="318">
        <f t="shared" si="57"/>
        <v>-7573.4827188526006</v>
      </c>
      <c r="R127" s="318">
        <f t="shared" si="58"/>
        <v>-1118.7237764536001</v>
      </c>
      <c r="S127" s="318">
        <f t="shared" si="59"/>
        <v>-1414.6210759999999</v>
      </c>
      <c r="T127" s="318">
        <f t="shared" si="60"/>
        <v>5940.4167477786004</v>
      </c>
      <c r="U127" s="318">
        <f t="shared" si="61"/>
        <v>6787.7540196042</v>
      </c>
      <c r="V127" s="318">
        <f t="shared" si="62"/>
        <v>-1022.9132951304</v>
      </c>
      <c r="W127" s="318">
        <f t="shared" si="63"/>
        <v>221.6297898917999</v>
      </c>
      <c r="X127" s="318">
        <f t="shared" si="64"/>
        <v>-172.61316158699998</v>
      </c>
      <c r="Y127" s="318">
        <f t="shared" si="65"/>
        <v>-88.951079999999976</v>
      </c>
      <c r="Z127" s="318">
        <f t="shared" si="66"/>
        <v>215.5104749999999</v>
      </c>
      <c r="AA127" s="318">
        <f t="shared" si="67"/>
        <v>-669.76163299999996</v>
      </c>
      <c r="AB127" s="318">
        <f t="shared" si="68"/>
        <v>-1047.9010679999999</v>
      </c>
    </row>
    <row r="128" spans="1:28">
      <c r="A128" s="290" t="s">
        <v>97</v>
      </c>
      <c r="B128" s="318">
        <f t="shared" si="42"/>
        <v>0</v>
      </c>
      <c r="C128" s="318">
        <f t="shared" si="43"/>
        <v>0</v>
      </c>
      <c r="D128" s="318">
        <f t="shared" si="44"/>
        <v>0</v>
      </c>
      <c r="E128" s="318">
        <f t="shared" si="45"/>
        <v>26710.719206586822</v>
      </c>
      <c r="F128" s="318">
        <f t="shared" si="46"/>
        <v>4.3043989117914094</v>
      </c>
      <c r="G128" s="318">
        <f t="shared" si="47"/>
        <v>9208.4768033530836</v>
      </c>
      <c r="H128" s="318">
        <f t="shared" si="48"/>
        <v>3124.104992122886</v>
      </c>
      <c r="I128" s="318">
        <f t="shared" si="49"/>
        <v>147.00777301567112</v>
      </c>
      <c r="J128" s="318">
        <f t="shared" si="50"/>
        <v>5937.3640382145259</v>
      </c>
      <c r="K128" s="318">
        <f t="shared" si="51"/>
        <v>7304.877028866048</v>
      </c>
      <c r="L128" s="318">
        <f t="shared" si="52"/>
        <v>2581.2634705634891</v>
      </c>
      <c r="M128" s="318">
        <f t="shared" si="53"/>
        <v>3749.6971375335061</v>
      </c>
      <c r="N128" s="318">
        <f t="shared" si="54"/>
        <v>522.87336583866636</v>
      </c>
      <c r="O128" s="318">
        <f t="shared" si="55"/>
        <v>451.04305493038657</v>
      </c>
      <c r="P128" s="318">
        <f t="shared" si="56"/>
        <v>3128.5888872215419</v>
      </c>
      <c r="Q128" s="318">
        <f t="shared" si="57"/>
        <v>1900.6733998770933</v>
      </c>
      <c r="R128" s="318">
        <f t="shared" si="58"/>
        <v>1227.9154873444484</v>
      </c>
      <c r="S128" s="318">
        <f t="shared" si="59"/>
        <v>0</v>
      </c>
      <c r="T128" s="318">
        <f t="shared" si="60"/>
        <v>0</v>
      </c>
      <c r="U128" s="318">
        <f t="shared" si="61"/>
        <v>0</v>
      </c>
      <c r="V128" s="318">
        <f t="shared" si="62"/>
        <v>0</v>
      </c>
      <c r="W128" s="318">
        <f t="shared" si="63"/>
        <v>0</v>
      </c>
      <c r="X128" s="318">
        <f t="shared" si="64"/>
        <v>0</v>
      </c>
      <c r="Y128" s="318">
        <f t="shared" si="65"/>
        <v>0</v>
      </c>
      <c r="Z128" s="318">
        <f t="shared" si="66"/>
        <v>0</v>
      </c>
      <c r="AA128" s="318">
        <f t="shared" si="67"/>
        <v>0</v>
      </c>
      <c r="AB128" s="318">
        <f t="shared" si="68"/>
        <v>0</v>
      </c>
    </row>
    <row r="129" spans="1:79">
      <c r="A129" s="290" t="s">
        <v>98</v>
      </c>
      <c r="B129" s="318">
        <f t="shared" si="42"/>
        <v>-12304.48522000002</v>
      </c>
      <c r="C129" s="318">
        <f t="shared" si="43"/>
        <v>261.64465300000001</v>
      </c>
      <c r="D129" s="318">
        <f t="shared" si="44"/>
        <v>-29646.33025804894</v>
      </c>
      <c r="E129" s="318">
        <f t="shared" si="45"/>
        <v>22519.924868023398</v>
      </c>
      <c r="F129" s="318">
        <f t="shared" si="46"/>
        <v>787.80870010147555</v>
      </c>
      <c r="G129" s="318">
        <f t="shared" si="47"/>
        <v>-48669.952658669405</v>
      </c>
      <c r="H129" s="318">
        <f t="shared" si="48"/>
        <v>-31545.18248519014</v>
      </c>
      <c r="I129" s="318">
        <f t="shared" si="49"/>
        <v>-521.08549146993812</v>
      </c>
      <c r="J129" s="318">
        <f t="shared" si="50"/>
        <v>-16603.684682009327</v>
      </c>
      <c r="K129" s="318">
        <f t="shared" si="51"/>
        <v>15012.498206490553</v>
      </c>
      <c r="L129" s="318">
        <f t="shared" si="52"/>
        <v>9270.3916191001117</v>
      </c>
      <c r="M129" s="318">
        <f t="shared" si="53"/>
        <v>4694.8586734488945</v>
      </c>
      <c r="N129" s="318">
        <f t="shared" si="54"/>
        <v>2318.9377480291346</v>
      </c>
      <c r="O129" s="318">
        <f t="shared" si="55"/>
        <v>-1271.6898340875866</v>
      </c>
      <c r="P129" s="318">
        <f t="shared" si="56"/>
        <v>-11820.795382527742</v>
      </c>
      <c r="Q129" s="318">
        <f t="shared" si="57"/>
        <v>-9474.1561187296938</v>
      </c>
      <c r="R129" s="318">
        <f t="shared" si="58"/>
        <v>-2346.6392637980484</v>
      </c>
      <c r="S129" s="318">
        <f t="shared" si="59"/>
        <v>-1414.6210759999999</v>
      </c>
      <c r="T129" s="318">
        <f t="shared" si="60"/>
        <v>5940.4167477786004</v>
      </c>
      <c r="U129" s="318">
        <f t="shared" si="61"/>
        <v>6787.7540196042</v>
      </c>
      <c r="V129" s="318">
        <f t="shared" si="62"/>
        <v>-1022.9132951304</v>
      </c>
      <c r="W129" s="318">
        <f t="shared" si="63"/>
        <v>221.6297898917999</v>
      </c>
      <c r="X129" s="318">
        <f t="shared" si="64"/>
        <v>-172.61316158699998</v>
      </c>
      <c r="Y129" s="318">
        <f t="shared" si="65"/>
        <v>-88.951079999999976</v>
      </c>
      <c r="Z129" s="318">
        <f t="shared" si="66"/>
        <v>215.5104749999999</v>
      </c>
      <c r="AA129" s="318">
        <f t="shared" si="67"/>
        <v>-669.76163299999996</v>
      </c>
      <c r="AB129" s="318">
        <f t="shared" si="68"/>
        <v>-1047.9010679999999</v>
      </c>
    </row>
    <row r="130" spans="1:79" s="201" customFormat="1">
      <c r="A130" s="322"/>
      <c r="B130" s="323"/>
      <c r="C130" s="323"/>
      <c r="D130" s="323"/>
      <c r="E130" s="32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204"/>
      <c r="AD130" s="204"/>
      <c r="AE130" s="204"/>
      <c r="AF130" s="204"/>
      <c r="AG130" s="204"/>
      <c r="AH130" s="204"/>
      <c r="AI130" s="204"/>
      <c r="AJ130" s="204"/>
    </row>
    <row r="131" spans="1:79" s="202" customFormat="1">
      <c r="A131" s="290" t="s">
        <v>100</v>
      </c>
      <c r="B131" s="324">
        <f>人数【人力发】!U4</f>
        <v>1681.7731601731605</v>
      </c>
      <c r="C131" s="324">
        <f>人数【人力发】!U5</f>
        <v>0</v>
      </c>
      <c r="D131" s="324">
        <f>人数【人力发】!U6</f>
        <v>173.09090909090912</v>
      </c>
      <c r="E131" s="324">
        <f>人数【人力发】!U7</f>
        <v>1287.8640692640695</v>
      </c>
      <c r="F131" s="324">
        <f>人数【人力发】!U8</f>
        <v>12</v>
      </c>
      <c r="G131" s="324">
        <f>人数【人力发】!U9</f>
        <v>37.36363636363636</v>
      </c>
      <c r="H131" s="324">
        <f>人数【人力发】!U10</f>
        <v>14</v>
      </c>
      <c r="I131" s="324">
        <f>人数【人力发】!U11</f>
        <v>9.9090909090909083</v>
      </c>
      <c r="J131" s="324">
        <f>人数【人力发】!U12</f>
        <v>13.454545454545455</v>
      </c>
      <c r="K131" s="324">
        <f>人数【人力发】!U13</f>
        <v>29.36363636363636</v>
      </c>
      <c r="L131" s="324">
        <f>人数【人力发】!U14</f>
        <v>7.3636363636363633</v>
      </c>
      <c r="M131" s="324">
        <f>人数【人力发】!U15</f>
        <v>10.090909090909092</v>
      </c>
      <c r="N131" s="324">
        <f>人数【人力发】!U16</f>
        <v>7.0909090909090908</v>
      </c>
      <c r="O131" s="324">
        <f>人数【人力发】!U17</f>
        <v>4.8181818181818183</v>
      </c>
      <c r="P131" s="324">
        <f>人数【人力发】!U18</f>
        <v>17.636363636363637</v>
      </c>
      <c r="Q131" s="324">
        <f>人数【人力发】!U19</f>
        <v>9</v>
      </c>
      <c r="R131" s="324">
        <f>人数【人力发】!U20</f>
        <v>8.6363636363636367</v>
      </c>
      <c r="S131" s="324">
        <f>人数【人力发】!U21</f>
        <v>3.0909090909090908</v>
      </c>
      <c r="T131" s="324">
        <f>人数【人力发】!U22</f>
        <v>136.45454545454544</v>
      </c>
      <c r="U131" s="324">
        <f>人数【人力发】!U23</f>
        <v>51</v>
      </c>
      <c r="V131" s="324">
        <f>人数【人力发】!U24</f>
        <v>31</v>
      </c>
      <c r="W131" s="324">
        <f>人数【人力发】!U25</f>
        <v>29.454545454545453</v>
      </c>
      <c r="X131" s="324">
        <f>人数【人力发】!U26</f>
        <v>9</v>
      </c>
      <c r="Y131" s="324">
        <f>人数【人力发】!U27</f>
        <v>11.090909090909092</v>
      </c>
      <c r="Z131" s="324">
        <f>人数【人力发】!U28</f>
        <v>4.9090909090909092</v>
      </c>
      <c r="AA131" s="324">
        <f>人数【人力发】!U29</f>
        <v>25.272727272727273</v>
      </c>
      <c r="AB131" s="324">
        <f>人数【人力发】!U30</f>
        <v>60.636363636363633</v>
      </c>
      <c r="AC131" s="204"/>
      <c r="AD131" s="204"/>
      <c r="AE131" s="204"/>
      <c r="AF131" s="204"/>
      <c r="AG131" s="204"/>
      <c r="AH131" s="204"/>
      <c r="AI131" s="204"/>
      <c r="AJ131" s="204"/>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c r="BT131" s="201"/>
      <c r="BU131" s="201"/>
      <c r="BV131" s="201"/>
      <c r="BW131" s="201"/>
      <c r="BX131" s="201"/>
      <c r="BY131" s="201"/>
      <c r="BZ131" s="201"/>
      <c r="CA131" s="201"/>
    </row>
    <row r="132" spans="1:79" s="202" customFormat="1">
      <c r="A132" s="290" t="s">
        <v>101</v>
      </c>
      <c r="B132" s="324">
        <f>B102/B131</f>
        <v>24.514662561916694</v>
      </c>
      <c r="C132" s="324"/>
      <c r="D132" s="324">
        <f t="shared" ref="D132:AB132" si="69">D102/D131</f>
        <v>-125.05592603921561</v>
      </c>
      <c r="E132" s="324">
        <f t="shared" si="69"/>
        <v>62.44660583935412</v>
      </c>
      <c r="F132" s="324">
        <f t="shared" si="69"/>
        <v>106.92243022222226</v>
      </c>
      <c r="G132" s="324">
        <f t="shared" si="69"/>
        <v>-1043.887700510139</v>
      </c>
      <c r="H132" s="324">
        <f t="shared" si="69"/>
        <v>-2050.8395801190504</v>
      </c>
      <c r="I132" s="324">
        <f t="shared" si="69"/>
        <v>-4.6502616727829036</v>
      </c>
      <c r="J132" s="324">
        <f t="shared" si="69"/>
        <v>-761.49777735810812</v>
      </c>
      <c r="K132" s="324">
        <f t="shared" si="69"/>
        <v>830.09791584210541</v>
      </c>
      <c r="L132" s="324">
        <f t="shared" si="69"/>
        <v>1678.1442291234571</v>
      </c>
      <c r="M132" s="324">
        <f t="shared" si="69"/>
        <v>893.98612203603602</v>
      </c>
      <c r="N132" s="324">
        <f t="shared" si="69"/>
        <v>509.62191076923085</v>
      </c>
      <c r="O132" s="324">
        <f t="shared" si="69"/>
        <v>-128.13253449056603</v>
      </c>
      <c r="P132" s="324">
        <f t="shared" si="69"/>
        <v>-457.8193288298969</v>
      </c>
      <c r="Q132" s="324">
        <f t="shared" si="69"/>
        <v>-816.04179533333331</v>
      </c>
      <c r="R132" s="324">
        <f t="shared" si="69"/>
        <v>-84.513811105263144</v>
      </c>
      <c r="S132" s="324">
        <f t="shared" si="69"/>
        <v>4.4385323529411762E-2</v>
      </c>
      <c r="T132" s="324">
        <f t="shared" si="69"/>
        <v>91.593206260492991</v>
      </c>
      <c r="U132" s="324">
        <f t="shared" si="69"/>
        <v>195.88406752941174</v>
      </c>
      <c r="V132" s="324">
        <f t="shared" si="69"/>
        <v>4.2574558709677408</v>
      </c>
      <c r="W132" s="324">
        <f t="shared" si="69"/>
        <v>32.330720990740744</v>
      </c>
      <c r="X132" s="324">
        <f t="shared" si="69"/>
        <v>11.771974111111113</v>
      </c>
      <c r="Y132" s="324">
        <f t="shared" si="69"/>
        <v>57.401805639344254</v>
      </c>
      <c r="Z132" s="324">
        <f t="shared" si="69"/>
        <v>138.7972025</v>
      </c>
      <c r="AA132" s="324">
        <f t="shared" si="69"/>
        <v>5.935251798561151E-2</v>
      </c>
      <c r="AB132" s="324">
        <f t="shared" si="69"/>
        <v>0</v>
      </c>
      <c r="AC132" s="204"/>
      <c r="AD132" s="204"/>
      <c r="AE132" s="204"/>
      <c r="AF132" s="204"/>
      <c r="AG132" s="204"/>
      <c r="AH132" s="204"/>
      <c r="AI132" s="204"/>
      <c r="AJ132" s="204"/>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c r="BT132" s="201"/>
      <c r="BU132" s="201"/>
      <c r="BV132" s="201"/>
      <c r="BW132" s="201"/>
      <c r="BX132" s="201"/>
      <c r="BY132" s="201"/>
      <c r="BZ132" s="201"/>
      <c r="CA132" s="201"/>
    </row>
    <row r="133" spans="1:79" s="202" customFormat="1">
      <c r="A133" s="290" t="s">
        <v>102</v>
      </c>
      <c r="B133" s="324">
        <f>B125/B131</f>
        <v>-7.3163762577428102</v>
      </c>
      <c r="C133" s="324"/>
      <c r="D133" s="324">
        <f t="shared" ref="D133:AB133" si="70">D125/D131</f>
        <v>-171.27606766729949</v>
      </c>
      <c r="E133" s="324">
        <f t="shared" si="70"/>
        <v>38.226584039061152</v>
      </c>
      <c r="F133" s="324">
        <f t="shared" si="70"/>
        <v>66.00942491777225</v>
      </c>
      <c r="G133" s="324">
        <f t="shared" si="70"/>
        <v>-1056.1465557383942</v>
      </c>
      <c r="H133" s="324">
        <f t="shared" si="70"/>
        <v>-2030.0769637905214</v>
      </c>
      <c r="I133" s="324">
        <f t="shared" si="70"/>
        <v>-37.750962412815937</v>
      </c>
      <c r="J133" s="324">
        <f t="shared" si="70"/>
        <v>-792.76707487664055</v>
      </c>
      <c r="K133" s="324">
        <f t="shared" si="70"/>
        <v>760.03445073969863</v>
      </c>
      <c r="L133" s="324">
        <f t="shared" si="70"/>
        <v>1609.4840245222176</v>
      </c>
      <c r="M133" s="324">
        <f t="shared" si="70"/>
        <v>836.84787316041786</v>
      </c>
      <c r="N133" s="324">
        <f t="shared" si="70"/>
        <v>400.76823400699749</v>
      </c>
      <c r="O133" s="324">
        <f t="shared" si="70"/>
        <v>-170.32291642885281</v>
      </c>
      <c r="P133" s="324">
        <f t="shared" si="70"/>
        <v>-492.85706932148554</v>
      </c>
      <c r="Q133" s="324">
        <f t="shared" si="70"/>
        <v>-841.4980798725112</v>
      </c>
      <c r="R133" s="324">
        <f t="shared" si="70"/>
        <v>-129.53643727357473</v>
      </c>
      <c r="S133" s="324">
        <f t="shared" si="70"/>
        <v>-457.67152458823529</v>
      </c>
      <c r="T133" s="324">
        <f t="shared" si="70"/>
        <v>43.534033461402139</v>
      </c>
      <c r="U133" s="324">
        <f t="shared" si="70"/>
        <v>133.09321607067059</v>
      </c>
      <c r="V133" s="324">
        <f t="shared" si="70"/>
        <v>-32.997203068722584</v>
      </c>
      <c r="W133" s="324">
        <f t="shared" si="70"/>
        <v>7.5244681753388862</v>
      </c>
      <c r="X133" s="324">
        <f t="shared" si="70"/>
        <v>-19.17924017633333</v>
      </c>
      <c r="Y133" s="324">
        <f t="shared" si="70"/>
        <v>-8.0201793442622922</v>
      </c>
      <c r="Z133" s="324">
        <f t="shared" si="70"/>
        <v>43.900281944444423</v>
      </c>
      <c r="AA133" s="324">
        <f t="shared" si="70"/>
        <v>-26.50135957913669</v>
      </c>
      <c r="AB133" s="324">
        <f t="shared" si="70"/>
        <v>-17.281726758620689</v>
      </c>
      <c r="AC133" s="204"/>
      <c r="AD133" s="204"/>
      <c r="AE133" s="204"/>
      <c r="AF133" s="204"/>
      <c r="AG133" s="204"/>
      <c r="AH133" s="204"/>
      <c r="AI133" s="204"/>
      <c r="AJ133" s="204"/>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c r="BT133" s="201"/>
      <c r="BU133" s="201"/>
      <c r="BV133" s="201"/>
      <c r="BW133" s="201"/>
      <c r="BX133" s="201"/>
      <c r="BY133" s="201"/>
      <c r="BZ133" s="201"/>
      <c r="CA133" s="201"/>
    </row>
    <row r="134" spans="1:79" s="202" customFormat="1">
      <c r="A134" s="290" t="s">
        <v>103</v>
      </c>
      <c r="B134" s="324">
        <f>B129/B131</f>
        <v>-7.3163762577428182</v>
      </c>
      <c r="C134" s="324"/>
      <c r="D134" s="324">
        <f t="shared" ref="D134:AB134" si="71">D129/D131</f>
        <v>-171.27606766729951</v>
      </c>
      <c r="E134" s="324">
        <f t="shared" si="71"/>
        <v>17.486259152250494</v>
      </c>
      <c r="F134" s="324">
        <f t="shared" si="71"/>
        <v>65.650725008456291</v>
      </c>
      <c r="G134" s="324">
        <f t="shared" si="71"/>
        <v>-1302.6021392831228</v>
      </c>
      <c r="H134" s="324">
        <f t="shared" si="71"/>
        <v>-2253.2273203707241</v>
      </c>
      <c r="I134" s="324">
        <f t="shared" si="71"/>
        <v>-52.586609230911193</v>
      </c>
      <c r="J134" s="324">
        <f t="shared" si="71"/>
        <v>-1234.0576452844768</v>
      </c>
      <c r="K134" s="324">
        <f t="shared" si="71"/>
        <v>511.2615488278517</v>
      </c>
      <c r="L134" s="324">
        <f t="shared" si="71"/>
        <v>1258.9420717296448</v>
      </c>
      <c r="M134" s="324">
        <f t="shared" si="71"/>
        <v>465.25626493637691</v>
      </c>
      <c r="N134" s="324">
        <f t="shared" si="71"/>
        <v>327.02968241436514</v>
      </c>
      <c r="O134" s="324">
        <f t="shared" si="71"/>
        <v>-263.93562594270668</v>
      </c>
      <c r="P134" s="324">
        <f t="shared" si="71"/>
        <v>-670.25128457631524</v>
      </c>
      <c r="Q134" s="324">
        <f t="shared" si="71"/>
        <v>-1052.6840131921881</v>
      </c>
      <c r="R134" s="324">
        <f t="shared" si="71"/>
        <v>-271.71612528187927</v>
      </c>
      <c r="S134" s="324">
        <f t="shared" si="71"/>
        <v>-457.67152458823529</v>
      </c>
      <c r="T134" s="324">
        <f t="shared" si="71"/>
        <v>43.534033461402139</v>
      </c>
      <c r="U134" s="324">
        <f t="shared" si="71"/>
        <v>133.09321607067059</v>
      </c>
      <c r="V134" s="324">
        <f t="shared" si="71"/>
        <v>-32.997203068722584</v>
      </c>
      <c r="W134" s="324">
        <f t="shared" si="71"/>
        <v>7.5244681753388862</v>
      </c>
      <c r="X134" s="324">
        <f t="shared" si="71"/>
        <v>-19.17924017633333</v>
      </c>
      <c r="Y134" s="324">
        <f t="shared" si="71"/>
        <v>-8.0201793442622922</v>
      </c>
      <c r="Z134" s="324">
        <f t="shared" si="71"/>
        <v>43.900281944444423</v>
      </c>
      <c r="AA134" s="324">
        <f t="shared" si="71"/>
        <v>-26.50135957913669</v>
      </c>
      <c r="AB134" s="324">
        <f t="shared" si="71"/>
        <v>-17.281726758620689</v>
      </c>
      <c r="AC134" s="204"/>
      <c r="AD134" s="204"/>
      <c r="AE134" s="204"/>
      <c r="AF134" s="204"/>
      <c r="AG134" s="204"/>
      <c r="AH134" s="204"/>
      <c r="AI134" s="204"/>
      <c r="AJ134" s="204"/>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c r="BT134" s="201"/>
      <c r="BU134" s="201"/>
      <c r="BV134" s="201"/>
      <c r="BW134" s="201"/>
      <c r="BX134" s="201"/>
      <c r="BY134" s="201"/>
      <c r="BZ134" s="201"/>
      <c r="CA134" s="201"/>
    </row>
    <row r="135" spans="1:79">
      <c r="A135" s="290" t="s">
        <v>1051</v>
      </c>
      <c r="B135" s="382"/>
      <c r="C135" s="382"/>
      <c r="D135" s="382"/>
      <c r="E135" s="382"/>
      <c r="F135" s="382"/>
      <c r="G135" s="383"/>
      <c r="H135" s="383">
        <f>(H102-H103)/(VLOOKUP(H3,资金及牌照费!$A$2:$B$17,2,0)/10000)</f>
        <v>-0.49362950577095599</v>
      </c>
      <c r="I135" s="383">
        <f>(I102-I103)/(VLOOKUP(I3,资金及牌照费!$A$2:$B$17,2,0)/10000)</f>
        <v>-9.9482235583684381E-2</v>
      </c>
      <c r="J135" s="383">
        <f>J102/(VLOOKUP(J3,资金及牌照费!$A$2:$B$17,2,0)/10000)</f>
        <v>-8.6999773353393012E-2</v>
      </c>
      <c r="K135" s="382"/>
      <c r="L135" s="383">
        <f>L102/(VLOOKUP(L3,资金及牌照费!$A$2:$G$17,7,0)/10000)</f>
        <v>0.13932893693850626</v>
      </c>
      <c r="M135" s="383">
        <f>M102/(VLOOKUP(M3,资金及牌照费!$A$2:$G$17,7,0)/10000)</f>
        <v>0.2445969698061467</v>
      </c>
      <c r="N135" s="383">
        <f>(N102-N103)/(VLOOKUP(N3,资金及牌照费!$A$2:$B$17,2,0)/10000)</f>
        <v>4.3874861508204091E-2</v>
      </c>
      <c r="O135" s="383">
        <f>(O102-O103)/(VLOOKUP(O3,资金及牌照费!$A$2:$B$17,2,0)/10000)</f>
        <v>-0.11852632130170888</v>
      </c>
      <c r="P135" s="382"/>
      <c r="Q135" s="383">
        <f>Q102/(VLOOKUP(Q3,资金及牌照费!$A$2:$B$17,2,0)/10000)</f>
        <v>-0.19481461920624762</v>
      </c>
      <c r="R135" s="383">
        <f>R102/(VLOOKUP(R3,资金及牌照费!$A$2:$B$17,2,0)/10000)</f>
        <v>-2.9968448397318253E-2</v>
      </c>
      <c r="S135" s="382"/>
      <c r="T135" s="382"/>
      <c r="U135" s="382"/>
      <c r="V135" s="382"/>
      <c r="W135" s="382"/>
      <c r="X135" s="382"/>
      <c r="Y135" s="382"/>
      <c r="Z135" s="382"/>
      <c r="AA135" s="382"/>
      <c r="AB135" s="382"/>
    </row>
    <row r="136" spans="1:79">
      <c r="L136" s="381"/>
    </row>
    <row r="137" spans="1:79">
      <c r="H137" s="321">
        <f>H116+费用考核表结果表!I178</f>
        <v>-670.75529759940002</v>
      </c>
      <c r="I137" s="321">
        <f>I116+费用考核表结果表!J178</f>
        <v>-4.7128782123999997</v>
      </c>
    </row>
    <row r="138" spans="1:79">
      <c r="U138" s="308"/>
    </row>
  </sheetData>
  <mergeCells count="1">
    <mergeCell ref="E34:H35"/>
  </mergeCells>
  <phoneticPr fontId="52" type="noConversion"/>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1"/>
  <sheetViews>
    <sheetView showGridLines="0" workbookViewId="0">
      <selection activeCell="M607" sqref="M607"/>
    </sheetView>
  </sheetViews>
  <sheetFormatPr defaultColWidth="9" defaultRowHeight="13.5"/>
  <cols>
    <col min="1" max="1" width="5.5" bestFit="1" customWidth="1"/>
    <col min="2" max="3" width="3" bestFit="1" customWidth="1"/>
    <col min="4" max="4" width="7.5" bestFit="1" customWidth="1"/>
    <col min="5" max="5" width="6" bestFit="1" customWidth="1"/>
    <col min="6" max="6" width="28" customWidth="1"/>
    <col min="7" max="7" width="9" bestFit="1" customWidth="1"/>
    <col min="8" max="8" width="12.75" bestFit="1" customWidth="1"/>
    <col min="9" max="9" width="11.25" bestFit="1" customWidth="1"/>
    <col min="10" max="10" width="22.75" bestFit="1" customWidth="1"/>
    <col min="11" max="11" width="11.375" bestFit="1" customWidth="1"/>
    <col min="12" max="12" width="12.25" bestFit="1" customWidth="1"/>
    <col min="13" max="14" width="8.875" customWidth="1"/>
  </cols>
  <sheetData>
    <row r="1" spans="1:14" ht="21">
      <c r="A1" s="438" t="s">
        <v>905</v>
      </c>
      <c r="B1" s="438" t="s">
        <v>905</v>
      </c>
      <c r="C1" s="438" t="s">
        <v>905</v>
      </c>
      <c r="D1" s="438" t="s">
        <v>905</v>
      </c>
      <c r="E1" s="438" t="s">
        <v>905</v>
      </c>
      <c r="F1" s="438" t="s">
        <v>905</v>
      </c>
      <c r="G1" s="438" t="s">
        <v>905</v>
      </c>
      <c r="H1" s="438" t="s">
        <v>905</v>
      </c>
      <c r="I1" s="438" t="s">
        <v>905</v>
      </c>
      <c r="J1" s="438" t="s">
        <v>905</v>
      </c>
      <c r="K1" s="438" t="s">
        <v>905</v>
      </c>
      <c r="L1" s="438" t="s">
        <v>905</v>
      </c>
      <c r="M1" s="1"/>
      <c r="N1" s="1"/>
    </row>
    <row r="2" spans="1:14">
      <c r="A2" s="439" t="s">
        <v>709</v>
      </c>
      <c r="B2" s="439" t="s">
        <v>709</v>
      </c>
      <c r="C2" s="440" t="s">
        <v>710</v>
      </c>
      <c r="D2" s="440" t="s">
        <v>710</v>
      </c>
      <c r="E2" s="3" t="s">
        <v>711</v>
      </c>
      <c r="F2" s="2" t="s">
        <v>712</v>
      </c>
      <c r="G2" s="3" t="s">
        <v>713</v>
      </c>
      <c r="H2" s="440" t="s">
        <v>906</v>
      </c>
      <c r="I2" s="440" t="s">
        <v>906</v>
      </c>
      <c r="J2" s="3" t="s">
        <v>714</v>
      </c>
      <c r="K2" s="2" t="s">
        <v>715</v>
      </c>
      <c r="L2" s="1"/>
      <c r="M2" s="9"/>
      <c r="N2" s="1"/>
    </row>
    <row r="3" spans="1:14">
      <c r="A3" s="4"/>
      <c r="B3" s="4"/>
      <c r="C3" s="4"/>
      <c r="D3" s="4"/>
      <c r="E3" s="4"/>
      <c r="F3" s="4"/>
      <c r="G3" s="4"/>
      <c r="H3" s="4"/>
      <c r="I3" s="4"/>
      <c r="J3" s="4"/>
      <c r="K3" s="4"/>
      <c r="L3" s="4"/>
      <c r="M3" s="4"/>
      <c r="N3" s="4"/>
    </row>
    <row r="4" spans="1:14">
      <c r="A4" s="437" t="s">
        <v>716</v>
      </c>
      <c r="B4" s="437" t="s">
        <v>717</v>
      </c>
      <c r="C4" s="437" t="s">
        <v>718</v>
      </c>
      <c r="D4" s="437" t="s">
        <v>719</v>
      </c>
      <c r="E4" s="437" t="s">
        <v>720</v>
      </c>
      <c r="F4" s="437" t="s">
        <v>721</v>
      </c>
      <c r="G4" s="437" t="s">
        <v>722</v>
      </c>
      <c r="H4" s="437" t="s">
        <v>723</v>
      </c>
      <c r="I4" s="437" t="s">
        <v>724</v>
      </c>
      <c r="J4" s="437" t="s">
        <v>725</v>
      </c>
      <c r="K4" s="5" t="s">
        <v>726</v>
      </c>
      <c r="L4" s="5" t="s">
        <v>727</v>
      </c>
      <c r="M4" s="9"/>
      <c r="N4" s="9"/>
    </row>
    <row r="5" spans="1:14">
      <c r="A5" s="437" t="s">
        <v>716</v>
      </c>
      <c r="B5" s="437" t="s">
        <v>717</v>
      </c>
      <c r="C5" s="437" t="s">
        <v>718</v>
      </c>
      <c r="D5" s="437" t="s">
        <v>719</v>
      </c>
      <c r="E5" s="437" t="s">
        <v>720</v>
      </c>
      <c r="F5" s="437" t="s">
        <v>721</v>
      </c>
      <c r="G5" s="437" t="s">
        <v>722</v>
      </c>
      <c r="H5" s="437" t="s">
        <v>723</v>
      </c>
      <c r="I5" s="437" t="s">
        <v>724</v>
      </c>
      <c r="J5" s="437" t="s">
        <v>725</v>
      </c>
      <c r="K5" s="5" t="s">
        <v>712</v>
      </c>
      <c r="L5" s="5" t="s">
        <v>712</v>
      </c>
      <c r="M5" s="9"/>
      <c r="N5" s="9"/>
    </row>
    <row r="6" spans="1:14">
      <c r="A6" s="6" t="s">
        <v>728</v>
      </c>
      <c r="B6" s="6" t="s">
        <v>729</v>
      </c>
      <c r="C6" s="6" t="s">
        <v>730</v>
      </c>
      <c r="D6" s="7" t="s">
        <v>731</v>
      </c>
      <c r="E6" s="8">
        <v>1</v>
      </c>
      <c r="F6" s="7" t="s">
        <v>732</v>
      </c>
      <c r="G6" s="6" t="s">
        <v>733</v>
      </c>
      <c r="H6" s="7" t="s">
        <v>64</v>
      </c>
      <c r="I6" s="6" t="s">
        <v>13</v>
      </c>
      <c r="J6" s="7" t="s">
        <v>734</v>
      </c>
      <c r="K6" s="10"/>
      <c r="L6" s="11">
        <v>-65850</v>
      </c>
      <c r="M6" s="9"/>
      <c r="N6" s="9"/>
    </row>
    <row r="7" spans="1:14">
      <c r="A7" s="6" t="s">
        <v>728</v>
      </c>
      <c r="B7" s="6" t="s">
        <v>729</v>
      </c>
      <c r="C7" s="6" t="s">
        <v>730</v>
      </c>
      <c r="D7" s="7" t="s">
        <v>731</v>
      </c>
      <c r="E7" s="8">
        <v>2</v>
      </c>
      <c r="F7" s="7" t="s">
        <v>732</v>
      </c>
      <c r="G7" s="6" t="s">
        <v>733</v>
      </c>
      <c r="H7" s="7" t="s">
        <v>64</v>
      </c>
      <c r="I7" s="6" t="s">
        <v>4</v>
      </c>
      <c r="J7" s="7" t="s">
        <v>734</v>
      </c>
      <c r="K7" s="10"/>
      <c r="L7" s="11">
        <v>65850</v>
      </c>
      <c r="M7" s="9"/>
      <c r="N7" s="9"/>
    </row>
    <row r="8" spans="1:14">
      <c r="A8" s="6" t="s">
        <v>728</v>
      </c>
      <c r="B8" s="6" t="s">
        <v>729</v>
      </c>
      <c r="C8" s="6" t="s">
        <v>730</v>
      </c>
      <c r="D8" s="7" t="s">
        <v>731</v>
      </c>
      <c r="E8" s="8">
        <v>3</v>
      </c>
      <c r="F8" s="7" t="s">
        <v>735</v>
      </c>
      <c r="G8" s="6" t="s">
        <v>733</v>
      </c>
      <c r="H8" s="7" t="s">
        <v>64</v>
      </c>
      <c r="I8" s="6" t="s">
        <v>12</v>
      </c>
      <c r="J8" s="7" t="s">
        <v>734</v>
      </c>
      <c r="K8" s="10"/>
      <c r="L8" s="11">
        <v>-384657.53</v>
      </c>
      <c r="M8" s="9"/>
      <c r="N8" s="9"/>
    </row>
    <row r="9" spans="1:14">
      <c r="A9" s="6" t="s">
        <v>728</v>
      </c>
      <c r="B9" s="6" t="s">
        <v>729</v>
      </c>
      <c r="C9" s="6" t="s">
        <v>730</v>
      </c>
      <c r="D9" s="7" t="s">
        <v>731</v>
      </c>
      <c r="E9" s="8">
        <v>4</v>
      </c>
      <c r="F9" s="7" t="s">
        <v>735</v>
      </c>
      <c r="G9" s="6" t="s">
        <v>733</v>
      </c>
      <c r="H9" s="7" t="s">
        <v>64</v>
      </c>
      <c r="I9" s="6" t="s">
        <v>4</v>
      </c>
      <c r="J9" s="7" t="s">
        <v>734</v>
      </c>
      <c r="K9" s="10"/>
      <c r="L9" s="11">
        <v>384657.53</v>
      </c>
      <c r="M9" s="9"/>
      <c r="N9" s="9"/>
    </row>
    <row r="10" spans="1:14">
      <c r="A10" s="6" t="s">
        <v>728</v>
      </c>
      <c r="B10" s="6" t="s">
        <v>729</v>
      </c>
      <c r="C10" s="6" t="s">
        <v>730</v>
      </c>
      <c r="D10" s="7" t="s">
        <v>731</v>
      </c>
      <c r="E10" s="8">
        <v>5</v>
      </c>
      <c r="F10" s="7" t="s">
        <v>736</v>
      </c>
      <c r="G10" s="6" t="s">
        <v>737</v>
      </c>
      <c r="H10" s="7" t="s">
        <v>738</v>
      </c>
      <c r="I10" s="6" t="s">
        <v>12</v>
      </c>
      <c r="J10" s="7" t="s">
        <v>739</v>
      </c>
      <c r="K10" s="10"/>
      <c r="L10" s="11">
        <v>-307893.51</v>
      </c>
      <c r="M10" s="9"/>
      <c r="N10" s="9"/>
    </row>
    <row r="11" spans="1:14">
      <c r="A11" s="6" t="s">
        <v>728</v>
      </c>
      <c r="B11" s="6" t="s">
        <v>729</v>
      </c>
      <c r="C11" s="6" t="s">
        <v>730</v>
      </c>
      <c r="D11" s="7" t="s">
        <v>731</v>
      </c>
      <c r="E11" s="8">
        <v>6</v>
      </c>
      <c r="F11" s="7" t="s">
        <v>736</v>
      </c>
      <c r="G11" s="6" t="s">
        <v>737</v>
      </c>
      <c r="H11" s="7" t="s">
        <v>738</v>
      </c>
      <c r="I11" s="6" t="s">
        <v>15</v>
      </c>
      <c r="J11" s="7" t="s">
        <v>739</v>
      </c>
      <c r="K11" s="10"/>
      <c r="L11" s="11">
        <v>153946.76</v>
      </c>
      <c r="M11" s="9"/>
      <c r="N11" s="9"/>
    </row>
    <row r="12" spans="1:14">
      <c r="A12" s="6" t="s">
        <v>728</v>
      </c>
      <c r="B12" s="6" t="s">
        <v>729</v>
      </c>
      <c r="C12" s="6" t="s">
        <v>730</v>
      </c>
      <c r="D12" s="7" t="s">
        <v>731</v>
      </c>
      <c r="E12" s="8">
        <v>7</v>
      </c>
      <c r="F12" s="7" t="s">
        <v>736</v>
      </c>
      <c r="G12" s="6" t="s">
        <v>737</v>
      </c>
      <c r="H12" s="7" t="s">
        <v>738</v>
      </c>
      <c r="I12" s="6" t="s">
        <v>14</v>
      </c>
      <c r="J12" s="7" t="s">
        <v>739</v>
      </c>
      <c r="K12" s="10"/>
      <c r="L12" s="11">
        <v>153946.75</v>
      </c>
      <c r="M12" s="9"/>
      <c r="N12" s="9"/>
    </row>
    <row r="13" spans="1:14">
      <c r="A13" s="6" t="s">
        <v>728</v>
      </c>
      <c r="B13" s="6" t="s">
        <v>729</v>
      </c>
      <c r="C13" s="6" t="s">
        <v>730</v>
      </c>
      <c r="D13" s="7" t="s">
        <v>740</v>
      </c>
      <c r="E13" s="8">
        <v>1</v>
      </c>
      <c r="F13" s="7" t="s">
        <v>741</v>
      </c>
      <c r="G13" s="6" t="s">
        <v>742</v>
      </c>
      <c r="H13" s="7" t="s">
        <v>743</v>
      </c>
      <c r="I13" s="6" t="s">
        <v>22</v>
      </c>
      <c r="J13" s="7" t="s">
        <v>734</v>
      </c>
      <c r="K13" s="10"/>
      <c r="L13" s="11">
        <v>-188679.25</v>
      </c>
      <c r="M13" s="9"/>
      <c r="N13" s="9"/>
    </row>
    <row r="14" spans="1:14">
      <c r="A14" s="6" t="s">
        <v>728</v>
      </c>
      <c r="B14" s="6" t="s">
        <v>729</v>
      </c>
      <c r="C14" s="6" t="s">
        <v>730</v>
      </c>
      <c r="D14" s="7" t="s">
        <v>740</v>
      </c>
      <c r="E14" s="8">
        <v>2</v>
      </c>
      <c r="F14" s="7" t="s">
        <v>741</v>
      </c>
      <c r="G14" s="6" t="s">
        <v>742</v>
      </c>
      <c r="H14" s="7" t="s">
        <v>743</v>
      </c>
      <c r="I14" s="6" t="s">
        <v>744</v>
      </c>
      <c r="J14" s="7" t="s">
        <v>734</v>
      </c>
      <c r="K14" s="10"/>
      <c r="L14" s="11">
        <v>188679.25</v>
      </c>
      <c r="M14" s="9"/>
      <c r="N14" s="9"/>
    </row>
    <row r="15" spans="1:14">
      <c r="A15" s="6" t="s">
        <v>728</v>
      </c>
      <c r="B15" s="6" t="s">
        <v>729</v>
      </c>
      <c r="C15" s="6" t="s">
        <v>730</v>
      </c>
      <c r="D15" s="7" t="s">
        <v>740</v>
      </c>
      <c r="E15" s="8">
        <v>3</v>
      </c>
      <c r="F15" s="7" t="s">
        <v>745</v>
      </c>
      <c r="G15" s="6" t="s">
        <v>742</v>
      </c>
      <c r="H15" s="7" t="s">
        <v>743</v>
      </c>
      <c r="I15" s="6" t="s">
        <v>23</v>
      </c>
      <c r="J15" s="7" t="s">
        <v>734</v>
      </c>
      <c r="K15" s="10"/>
      <c r="L15" s="11">
        <v>-35377.360000000001</v>
      </c>
      <c r="M15" s="9"/>
      <c r="N15" s="9"/>
    </row>
    <row r="16" spans="1:14">
      <c r="A16" s="6" t="s">
        <v>728</v>
      </c>
      <c r="B16" s="6" t="s">
        <v>729</v>
      </c>
      <c r="C16" s="6" t="s">
        <v>730</v>
      </c>
      <c r="D16" s="7" t="s">
        <v>740</v>
      </c>
      <c r="E16" s="8">
        <v>4</v>
      </c>
      <c r="F16" s="7" t="s">
        <v>745</v>
      </c>
      <c r="G16" s="6" t="s">
        <v>742</v>
      </c>
      <c r="H16" s="7" t="s">
        <v>743</v>
      </c>
      <c r="I16" s="6" t="s">
        <v>744</v>
      </c>
      <c r="J16" s="7" t="s">
        <v>734</v>
      </c>
      <c r="K16" s="10"/>
      <c r="L16" s="11">
        <v>35377.360000000001</v>
      </c>
      <c r="M16" s="9"/>
      <c r="N16" s="9"/>
    </row>
    <row r="17" spans="1:14">
      <c r="A17" s="6" t="s">
        <v>728</v>
      </c>
      <c r="B17" s="6" t="s">
        <v>729</v>
      </c>
      <c r="C17" s="6" t="s">
        <v>730</v>
      </c>
      <c r="D17" s="7" t="s">
        <v>740</v>
      </c>
      <c r="E17" s="8">
        <v>5</v>
      </c>
      <c r="F17" s="7" t="s">
        <v>746</v>
      </c>
      <c r="G17" s="6" t="s">
        <v>747</v>
      </c>
      <c r="H17" s="7" t="s">
        <v>748</v>
      </c>
      <c r="I17" s="6" t="s">
        <v>10</v>
      </c>
      <c r="J17" s="7" t="s">
        <v>734</v>
      </c>
      <c r="K17" s="10"/>
      <c r="L17" s="11">
        <v>-253988</v>
      </c>
      <c r="M17" s="9"/>
      <c r="N17" s="9"/>
    </row>
    <row r="18" spans="1:14">
      <c r="A18" s="6" t="s">
        <v>728</v>
      </c>
      <c r="B18" s="6" t="s">
        <v>729</v>
      </c>
      <c r="C18" s="6" t="s">
        <v>730</v>
      </c>
      <c r="D18" s="7" t="s">
        <v>740</v>
      </c>
      <c r="E18" s="8">
        <v>6</v>
      </c>
      <c r="F18" s="7" t="s">
        <v>746</v>
      </c>
      <c r="G18" s="6" t="s">
        <v>747</v>
      </c>
      <c r="H18" s="7" t="s">
        <v>748</v>
      </c>
      <c r="I18" s="6" t="s">
        <v>4</v>
      </c>
      <c r="J18" s="7" t="s">
        <v>734</v>
      </c>
      <c r="K18" s="10"/>
      <c r="L18" s="11">
        <v>253988</v>
      </c>
      <c r="M18" s="9"/>
      <c r="N18" s="9"/>
    </row>
    <row r="19" spans="1:14">
      <c r="A19" s="6" t="s">
        <v>728</v>
      </c>
      <c r="B19" s="6" t="s">
        <v>729</v>
      </c>
      <c r="C19" s="6" t="s">
        <v>730</v>
      </c>
      <c r="D19" s="7" t="s">
        <v>740</v>
      </c>
      <c r="E19" s="8">
        <v>7</v>
      </c>
      <c r="F19" s="7" t="s">
        <v>749</v>
      </c>
      <c r="G19" s="6" t="s">
        <v>733</v>
      </c>
      <c r="H19" s="7" t="s">
        <v>64</v>
      </c>
      <c r="I19" s="6" t="s">
        <v>10</v>
      </c>
      <c r="J19" s="7" t="s">
        <v>734</v>
      </c>
      <c r="K19" s="10"/>
      <c r="L19" s="11">
        <v>39713.21</v>
      </c>
      <c r="M19" s="9"/>
      <c r="N19" s="9"/>
    </row>
    <row r="20" spans="1:14">
      <c r="A20" s="6" t="s">
        <v>728</v>
      </c>
      <c r="B20" s="6" t="s">
        <v>729</v>
      </c>
      <c r="C20" s="6" t="s">
        <v>730</v>
      </c>
      <c r="D20" s="7" t="s">
        <v>740</v>
      </c>
      <c r="E20" s="8">
        <v>8</v>
      </c>
      <c r="F20" s="7" t="s">
        <v>749</v>
      </c>
      <c r="G20" s="6" t="s">
        <v>733</v>
      </c>
      <c r="H20" s="7" t="s">
        <v>64</v>
      </c>
      <c r="I20" s="6" t="s">
        <v>12</v>
      </c>
      <c r="J20" s="7" t="s">
        <v>734</v>
      </c>
      <c r="K20" s="10"/>
      <c r="L20" s="11">
        <v>-39713.21</v>
      </c>
      <c r="M20" s="9"/>
      <c r="N20" s="9"/>
    </row>
    <row r="21" spans="1:14">
      <c r="A21" s="6" t="s">
        <v>728</v>
      </c>
      <c r="B21" s="6" t="s">
        <v>729</v>
      </c>
      <c r="C21" s="6" t="s">
        <v>730</v>
      </c>
      <c r="D21" s="7" t="s">
        <v>740</v>
      </c>
      <c r="E21" s="8">
        <v>9</v>
      </c>
      <c r="F21" s="7" t="s">
        <v>749</v>
      </c>
      <c r="G21" s="6" t="s">
        <v>733</v>
      </c>
      <c r="H21" s="7" t="s">
        <v>64</v>
      </c>
      <c r="I21" s="6" t="s">
        <v>10</v>
      </c>
      <c r="J21" s="7" t="s">
        <v>734</v>
      </c>
      <c r="K21" s="10"/>
      <c r="L21" s="11">
        <v>41413.17</v>
      </c>
      <c r="M21" s="9"/>
      <c r="N21" s="9"/>
    </row>
    <row r="22" spans="1:14">
      <c r="A22" s="6" t="s">
        <v>728</v>
      </c>
      <c r="B22" s="6" t="s">
        <v>729</v>
      </c>
      <c r="C22" s="6" t="s">
        <v>730</v>
      </c>
      <c r="D22" s="7" t="s">
        <v>740</v>
      </c>
      <c r="E22" s="8">
        <v>10</v>
      </c>
      <c r="F22" s="7" t="s">
        <v>749</v>
      </c>
      <c r="G22" s="6" t="s">
        <v>733</v>
      </c>
      <c r="H22" s="7" t="s">
        <v>64</v>
      </c>
      <c r="I22" s="6" t="s">
        <v>18</v>
      </c>
      <c r="J22" s="7" t="s">
        <v>734</v>
      </c>
      <c r="K22" s="10"/>
      <c r="L22" s="11">
        <v>-41413.17</v>
      </c>
      <c r="M22" s="9"/>
      <c r="N22" s="9"/>
    </row>
    <row r="23" spans="1:14">
      <c r="A23" s="6" t="s">
        <v>728</v>
      </c>
      <c r="B23" s="6" t="s">
        <v>729</v>
      </c>
      <c r="C23" s="6" t="s">
        <v>730</v>
      </c>
      <c r="D23" s="7" t="s">
        <v>740</v>
      </c>
      <c r="E23" s="8">
        <v>11</v>
      </c>
      <c r="F23" s="7" t="s">
        <v>750</v>
      </c>
      <c r="G23" s="6" t="s">
        <v>737</v>
      </c>
      <c r="H23" s="7" t="s">
        <v>738</v>
      </c>
      <c r="I23" s="6" t="s">
        <v>17</v>
      </c>
      <c r="J23" s="7" t="s">
        <v>734</v>
      </c>
      <c r="K23" s="10"/>
      <c r="L23" s="11">
        <v>48692227.969999999</v>
      </c>
      <c r="M23" s="9"/>
      <c r="N23" s="9"/>
    </row>
    <row r="24" spans="1:14">
      <c r="A24" s="6" t="s">
        <v>728</v>
      </c>
      <c r="B24" s="6" t="s">
        <v>729</v>
      </c>
      <c r="C24" s="6" t="s">
        <v>730</v>
      </c>
      <c r="D24" s="7" t="s">
        <v>740</v>
      </c>
      <c r="E24" s="8">
        <v>12</v>
      </c>
      <c r="F24" s="7" t="s">
        <v>750</v>
      </c>
      <c r="G24" s="6" t="s">
        <v>737</v>
      </c>
      <c r="H24" s="7" t="s">
        <v>738</v>
      </c>
      <c r="I24" s="6" t="s">
        <v>744</v>
      </c>
      <c r="J24" s="7" t="s">
        <v>734</v>
      </c>
      <c r="K24" s="10"/>
      <c r="L24" s="11">
        <v>-48692227.969999999</v>
      </c>
      <c r="M24" s="9"/>
      <c r="N24" s="9"/>
    </row>
    <row r="25" spans="1:14">
      <c r="A25" s="6" t="s">
        <v>728</v>
      </c>
      <c r="B25" s="6" t="s">
        <v>729</v>
      </c>
      <c r="C25" s="6" t="s">
        <v>730</v>
      </c>
      <c r="D25" s="7" t="s">
        <v>740</v>
      </c>
      <c r="E25" s="8">
        <v>13</v>
      </c>
      <c r="F25" s="7" t="s">
        <v>751</v>
      </c>
      <c r="G25" s="6" t="s">
        <v>737</v>
      </c>
      <c r="H25" s="7" t="s">
        <v>738</v>
      </c>
      <c r="I25" s="6" t="s">
        <v>10</v>
      </c>
      <c r="J25" s="7" t="s">
        <v>739</v>
      </c>
      <c r="K25" s="10"/>
      <c r="L25" s="11">
        <v>294446</v>
      </c>
      <c r="M25" s="9"/>
      <c r="N25" s="9"/>
    </row>
    <row r="26" spans="1:14">
      <c r="A26" s="6" t="s">
        <v>728</v>
      </c>
      <c r="B26" s="6" t="s">
        <v>729</v>
      </c>
      <c r="C26" s="6" t="s">
        <v>730</v>
      </c>
      <c r="D26" s="7" t="s">
        <v>740</v>
      </c>
      <c r="E26" s="8">
        <v>14</v>
      </c>
      <c r="F26" s="7" t="s">
        <v>751</v>
      </c>
      <c r="G26" s="6" t="s">
        <v>737</v>
      </c>
      <c r="H26" s="7" t="s">
        <v>738</v>
      </c>
      <c r="I26" s="6" t="s">
        <v>8</v>
      </c>
      <c r="J26" s="7" t="s">
        <v>739</v>
      </c>
      <c r="K26" s="10"/>
      <c r="L26" s="11">
        <v>-294446</v>
      </c>
      <c r="M26" s="9"/>
      <c r="N26" s="9"/>
    </row>
    <row r="27" spans="1:14">
      <c r="A27" s="6" t="s">
        <v>728</v>
      </c>
      <c r="B27" s="6" t="s">
        <v>729</v>
      </c>
      <c r="C27" s="6" t="s">
        <v>730</v>
      </c>
      <c r="D27" s="7" t="s">
        <v>740</v>
      </c>
      <c r="E27" s="8">
        <v>15</v>
      </c>
      <c r="F27" s="7" t="s">
        <v>752</v>
      </c>
      <c r="G27" s="6" t="s">
        <v>753</v>
      </c>
      <c r="H27" s="7" t="s">
        <v>621</v>
      </c>
      <c r="I27" s="6" t="s">
        <v>10</v>
      </c>
      <c r="J27" s="7" t="s">
        <v>754</v>
      </c>
      <c r="K27" s="10"/>
      <c r="L27" s="11">
        <v>-170923.35</v>
      </c>
      <c r="M27" s="9"/>
      <c r="N27" s="9"/>
    </row>
    <row r="28" spans="1:14">
      <c r="A28" s="6" t="s">
        <v>728</v>
      </c>
      <c r="B28" s="6" t="s">
        <v>729</v>
      </c>
      <c r="C28" s="6" t="s">
        <v>730</v>
      </c>
      <c r="D28" s="7" t="s">
        <v>740</v>
      </c>
      <c r="E28" s="8">
        <v>16</v>
      </c>
      <c r="F28" s="7" t="s">
        <v>752</v>
      </c>
      <c r="G28" s="6" t="s">
        <v>753</v>
      </c>
      <c r="H28" s="7" t="s">
        <v>621</v>
      </c>
      <c r="I28" s="6" t="s">
        <v>18</v>
      </c>
      <c r="J28" s="7" t="s">
        <v>754</v>
      </c>
      <c r="K28" s="10"/>
      <c r="L28" s="11">
        <v>-2550.0100000000002</v>
      </c>
      <c r="M28" s="9"/>
      <c r="N28" s="9"/>
    </row>
    <row r="29" spans="1:14">
      <c r="A29" s="6" t="s">
        <v>728</v>
      </c>
      <c r="B29" s="6" t="s">
        <v>729</v>
      </c>
      <c r="C29" s="6" t="s">
        <v>730</v>
      </c>
      <c r="D29" s="7" t="s">
        <v>740</v>
      </c>
      <c r="E29" s="8">
        <v>17</v>
      </c>
      <c r="F29" s="7" t="s">
        <v>752</v>
      </c>
      <c r="G29" s="6" t="s">
        <v>753</v>
      </c>
      <c r="H29" s="7" t="s">
        <v>621</v>
      </c>
      <c r="I29" s="6" t="s">
        <v>17</v>
      </c>
      <c r="J29" s="7" t="s">
        <v>754</v>
      </c>
      <c r="K29" s="10"/>
      <c r="L29" s="11">
        <v>-50683.03</v>
      </c>
      <c r="M29" s="9"/>
      <c r="N29" s="9"/>
    </row>
    <row r="30" spans="1:14">
      <c r="A30" s="6" t="s">
        <v>728</v>
      </c>
      <c r="B30" s="6" t="s">
        <v>729</v>
      </c>
      <c r="C30" s="6" t="s">
        <v>730</v>
      </c>
      <c r="D30" s="7" t="s">
        <v>740</v>
      </c>
      <c r="E30" s="8">
        <v>18</v>
      </c>
      <c r="F30" s="7" t="s">
        <v>752</v>
      </c>
      <c r="G30" s="6" t="s">
        <v>753</v>
      </c>
      <c r="H30" s="7" t="s">
        <v>621</v>
      </c>
      <c r="I30" s="6" t="s">
        <v>6</v>
      </c>
      <c r="J30" s="7" t="s">
        <v>754</v>
      </c>
      <c r="K30" s="10"/>
      <c r="L30" s="11">
        <v>224156.39</v>
      </c>
      <c r="M30" s="9"/>
      <c r="N30" s="9"/>
    </row>
    <row r="31" spans="1:14">
      <c r="A31" s="6" t="s">
        <v>728</v>
      </c>
      <c r="B31" s="6" t="s">
        <v>729</v>
      </c>
      <c r="C31" s="6" t="s">
        <v>730</v>
      </c>
      <c r="D31" s="7" t="s">
        <v>740</v>
      </c>
      <c r="E31" s="8">
        <v>19</v>
      </c>
      <c r="F31" s="7" t="s">
        <v>755</v>
      </c>
      <c r="G31" s="6" t="s">
        <v>733</v>
      </c>
      <c r="H31" s="7" t="s">
        <v>64</v>
      </c>
      <c r="I31" s="6" t="s">
        <v>10</v>
      </c>
      <c r="J31" s="7" t="s">
        <v>734</v>
      </c>
      <c r="K31" s="10"/>
      <c r="L31" s="11">
        <v>540420.80000000005</v>
      </c>
      <c r="M31" s="9"/>
      <c r="N31" s="9"/>
    </row>
    <row r="32" spans="1:14">
      <c r="A32" s="6" t="s">
        <v>728</v>
      </c>
      <c r="B32" s="6" t="s">
        <v>729</v>
      </c>
      <c r="C32" s="6" t="s">
        <v>730</v>
      </c>
      <c r="D32" s="7" t="s">
        <v>740</v>
      </c>
      <c r="E32" s="8">
        <v>20</v>
      </c>
      <c r="F32" s="7" t="s">
        <v>755</v>
      </c>
      <c r="G32" s="6" t="s">
        <v>733</v>
      </c>
      <c r="H32" s="7" t="s">
        <v>64</v>
      </c>
      <c r="I32" s="6" t="s">
        <v>744</v>
      </c>
      <c r="J32" s="7" t="s">
        <v>734</v>
      </c>
      <c r="K32" s="10"/>
      <c r="L32" s="11">
        <v>-540420.80000000005</v>
      </c>
      <c r="M32" s="9"/>
      <c r="N32" s="9"/>
    </row>
    <row r="33" spans="1:14">
      <c r="A33" s="6" t="s">
        <v>728</v>
      </c>
      <c r="B33" s="6" t="s">
        <v>729</v>
      </c>
      <c r="C33" s="6" t="s">
        <v>730</v>
      </c>
      <c r="D33" s="7" t="s">
        <v>740</v>
      </c>
      <c r="E33" s="8">
        <v>21</v>
      </c>
      <c r="F33" s="7" t="s">
        <v>755</v>
      </c>
      <c r="G33" s="6" t="s">
        <v>737</v>
      </c>
      <c r="H33" s="7" t="s">
        <v>738</v>
      </c>
      <c r="I33" s="6" t="s">
        <v>10</v>
      </c>
      <c r="J33" s="7" t="s">
        <v>734</v>
      </c>
      <c r="K33" s="10"/>
      <c r="L33" s="11">
        <v>-572846.05000000005</v>
      </c>
      <c r="M33" s="9"/>
      <c r="N33" s="9"/>
    </row>
    <row r="34" spans="1:14">
      <c r="A34" s="6" t="s">
        <v>728</v>
      </c>
      <c r="B34" s="6" t="s">
        <v>729</v>
      </c>
      <c r="C34" s="6" t="s">
        <v>730</v>
      </c>
      <c r="D34" s="7" t="s">
        <v>740</v>
      </c>
      <c r="E34" s="8">
        <v>22</v>
      </c>
      <c r="F34" s="7" t="s">
        <v>755</v>
      </c>
      <c r="G34" s="6" t="s">
        <v>737</v>
      </c>
      <c r="H34" s="7" t="s">
        <v>738</v>
      </c>
      <c r="I34" s="6" t="s">
        <v>744</v>
      </c>
      <c r="J34" s="7" t="s">
        <v>734</v>
      </c>
      <c r="K34" s="10"/>
      <c r="L34" s="11">
        <v>572846.05000000005</v>
      </c>
      <c r="M34" s="9"/>
      <c r="N34" s="9"/>
    </row>
    <row r="35" spans="1:14">
      <c r="A35" s="6" t="s">
        <v>728</v>
      </c>
      <c r="B35" s="6" t="s">
        <v>729</v>
      </c>
      <c r="C35" s="6" t="s">
        <v>730</v>
      </c>
      <c r="D35" s="7" t="s">
        <v>756</v>
      </c>
      <c r="E35" s="8">
        <v>1</v>
      </c>
      <c r="F35" s="7" t="s">
        <v>757</v>
      </c>
      <c r="G35" s="6" t="s">
        <v>758</v>
      </c>
      <c r="H35" s="7" t="s">
        <v>759</v>
      </c>
      <c r="I35" s="6" t="s">
        <v>14</v>
      </c>
      <c r="J35" s="7" t="s">
        <v>734</v>
      </c>
      <c r="K35" s="10"/>
      <c r="L35" s="11">
        <v>-11688.68</v>
      </c>
      <c r="M35" s="9"/>
      <c r="N35" s="9"/>
    </row>
    <row r="36" spans="1:14">
      <c r="A36" s="6" t="s">
        <v>728</v>
      </c>
      <c r="B36" s="6" t="s">
        <v>729</v>
      </c>
      <c r="C36" s="6" t="s">
        <v>730</v>
      </c>
      <c r="D36" s="7" t="s">
        <v>756</v>
      </c>
      <c r="E36" s="8">
        <v>2</v>
      </c>
      <c r="F36" s="7" t="s">
        <v>757</v>
      </c>
      <c r="G36" s="6" t="s">
        <v>758</v>
      </c>
      <c r="H36" s="7" t="s">
        <v>759</v>
      </c>
      <c r="I36" s="6" t="s">
        <v>385</v>
      </c>
      <c r="J36" s="7" t="s">
        <v>734</v>
      </c>
      <c r="K36" s="10"/>
      <c r="L36" s="11">
        <v>11688.68</v>
      </c>
      <c r="M36" s="9"/>
      <c r="N36" s="9"/>
    </row>
    <row r="37" spans="1:14">
      <c r="A37" s="6" t="s">
        <v>728</v>
      </c>
      <c r="B37" s="6" t="s">
        <v>729</v>
      </c>
      <c r="C37" s="6" t="s">
        <v>730</v>
      </c>
      <c r="D37" s="7" t="s">
        <v>756</v>
      </c>
      <c r="E37" s="8">
        <v>3</v>
      </c>
      <c r="F37" s="7" t="s">
        <v>760</v>
      </c>
      <c r="G37" s="6" t="s">
        <v>761</v>
      </c>
      <c r="H37" s="7" t="s">
        <v>621</v>
      </c>
      <c r="I37" s="6" t="s">
        <v>14</v>
      </c>
      <c r="J37" s="7" t="s">
        <v>734</v>
      </c>
      <c r="K37" s="10"/>
      <c r="L37" s="11">
        <v>-284414.59000000003</v>
      </c>
      <c r="M37" s="9"/>
      <c r="N37" s="9"/>
    </row>
    <row r="38" spans="1:14">
      <c r="A38" s="6" t="s">
        <v>728</v>
      </c>
      <c r="B38" s="6" t="s">
        <v>729</v>
      </c>
      <c r="C38" s="6" t="s">
        <v>730</v>
      </c>
      <c r="D38" s="7" t="s">
        <v>756</v>
      </c>
      <c r="E38" s="8">
        <v>4</v>
      </c>
      <c r="F38" s="7" t="s">
        <v>760</v>
      </c>
      <c r="G38" s="6" t="s">
        <v>761</v>
      </c>
      <c r="H38" s="7" t="s">
        <v>621</v>
      </c>
      <c r="I38" s="6" t="s">
        <v>15</v>
      </c>
      <c r="J38" s="7" t="s">
        <v>734</v>
      </c>
      <c r="K38" s="10"/>
      <c r="L38" s="11">
        <v>284414.59000000003</v>
      </c>
      <c r="M38" s="9"/>
      <c r="N38" s="9"/>
    </row>
    <row r="39" spans="1:14">
      <c r="A39" s="6" t="s">
        <v>728</v>
      </c>
      <c r="B39" s="6" t="s">
        <v>729</v>
      </c>
      <c r="C39" s="6" t="s">
        <v>730</v>
      </c>
      <c r="D39" s="7" t="s">
        <v>756</v>
      </c>
      <c r="E39" s="8">
        <v>5</v>
      </c>
      <c r="F39" s="7" t="s">
        <v>762</v>
      </c>
      <c r="G39" s="6" t="s">
        <v>761</v>
      </c>
      <c r="H39" s="7" t="s">
        <v>621</v>
      </c>
      <c r="I39" s="6" t="s">
        <v>14</v>
      </c>
      <c r="J39" s="7" t="s">
        <v>734</v>
      </c>
      <c r="K39" s="10"/>
      <c r="L39" s="11">
        <v>-55838.19</v>
      </c>
      <c r="M39" s="9"/>
      <c r="N39" s="9"/>
    </row>
    <row r="40" spans="1:14">
      <c r="A40" s="6" t="s">
        <v>728</v>
      </c>
      <c r="B40" s="6" t="s">
        <v>729</v>
      </c>
      <c r="C40" s="6" t="s">
        <v>730</v>
      </c>
      <c r="D40" s="7" t="s">
        <v>756</v>
      </c>
      <c r="E40" s="8">
        <v>6</v>
      </c>
      <c r="F40" s="7" t="s">
        <v>762</v>
      </c>
      <c r="G40" s="6" t="s">
        <v>761</v>
      </c>
      <c r="H40" s="7" t="s">
        <v>621</v>
      </c>
      <c r="I40" s="6" t="s">
        <v>15</v>
      </c>
      <c r="J40" s="7" t="s">
        <v>734</v>
      </c>
      <c r="K40" s="10"/>
      <c r="L40" s="11">
        <v>55838.19</v>
      </c>
      <c r="M40" s="9"/>
      <c r="N40" s="9"/>
    </row>
    <row r="41" spans="1:14">
      <c r="A41" s="6" t="s">
        <v>728</v>
      </c>
      <c r="B41" s="6" t="s">
        <v>729</v>
      </c>
      <c r="C41" s="6" t="s">
        <v>730</v>
      </c>
      <c r="D41" s="7" t="s">
        <v>756</v>
      </c>
      <c r="E41" s="8">
        <v>7</v>
      </c>
      <c r="F41" s="7" t="s">
        <v>763</v>
      </c>
      <c r="G41" s="6" t="s">
        <v>758</v>
      </c>
      <c r="H41" s="7" t="s">
        <v>759</v>
      </c>
      <c r="I41" s="6" t="s">
        <v>14</v>
      </c>
      <c r="J41" s="7" t="s">
        <v>734</v>
      </c>
      <c r="K41" s="10"/>
      <c r="L41" s="11">
        <v>-34159.78</v>
      </c>
      <c r="M41" s="9"/>
      <c r="N41" s="9"/>
    </row>
    <row r="42" spans="1:14">
      <c r="A42" s="6" t="s">
        <v>728</v>
      </c>
      <c r="B42" s="6" t="s">
        <v>729</v>
      </c>
      <c r="C42" s="6" t="s">
        <v>730</v>
      </c>
      <c r="D42" s="7" t="s">
        <v>756</v>
      </c>
      <c r="E42" s="8">
        <v>8</v>
      </c>
      <c r="F42" s="7" t="s">
        <v>763</v>
      </c>
      <c r="G42" s="6" t="s">
        <v>758</v>
      </c>
      <c r="H42" s="7" t="s">
        <v>759</v>
      </c>
      <c r="I42" s="6" t="s">
        <v>15</v>
      </c>
      <c r="J42" s="7" t="s">
        <v>734</v>
      </c>
      <c r="K42" s="10"/>
      <c r="L42" s="11">
        <v>34159.78</v>
      </c>
      <c r="M42" s="9"/>
      <c r="N42" s="9"/>
    </row>
    <row r="43" spans="1:14">
      <c r="A43" s="6" t="s">
        <v>728</v>
      </c>
      <c r="B43" s="6" t="s">
        <v>729</v>
      </c>
      <c r="C43" s="6" t="s">
        <v>730</v>
      </c>
      <c r="D43" s="7" t="s">
        <v>756</v>
      </c>
      <c r="E43" s="8">
        <v>9</v>
      </c>
      <c r="F43" s="7" t="s">
        <v>764</v>
      </c>
      <c r="G43" s="6" t="s">
        <v>758</v>
      </c>
      <c r="H43" s="7" t="s">
        <v>759</v>
      </c>
      <c r="I43" s="6" t="s">
        <v>14</v>
      </c>
      <c r="J43" s="7" t="s">
        <v>734</v>
      </c>
      <c r="K43" s="10"/>
      <c r="L43" s="11">
        <v>-3542.34</v>
      </c>
      <c r="M43" s="9"/>
      <c r="N43" s="9"/>
    </row>
    <row r="44" spans="1:14">
      <c r="A44" s="6" t="s">
        <v>728</v>
      </c>
      <c r="B44" s="6" t="s">
        <v>729</v>
      </c>
      <c r="C44" s="6" t="s">
        <v>730</v>
      </c>
      <c r="D44" s="7" t="s">
        <v>756</v>
      </c>
      <c r="E44" s="8">
        <v>10</v>
      </c>
      <c r="F44" s="7" t="s">
        <v>764</v>
      </c>
      <c r="G44" s="6" t="s">
        <v>758</v>
      </c>
      <c r="H44" s="7" t="s">
        <v>759</v>
      </c>
      <c r="I44" s="6" t="s">
        <v>15</v>
      </c>
      <c r="J44" s="7" t="s">
        <v>734</v>
      </c>
      <c r="K44" s="10"/>
      <c r="L44" s="11">
        <v>3542.34</v>
      </c>
      <c r="M44" s="9"/>
      <c r="N44" s="9"/>
    </row>
    <row r="45" spans="1:14">
      <c r="A45" s="6" t="s">
        <v>728</v>
      </c>
      <c r="B45" s="6" t="s">
        <v>729</v>
      </c>
      <c r="C45" s="6" t="s">
        <v>730</v>
      </c>
      <c r="D45" s="7" t="s">
        <v>756</v>
      </c>
      <c r="E45" s="8">
        <v>11</v>
      </c>
      <c r="F45" s="7" t="s">
        <v>765</v>
      </c>
      <c r="G45" s="6" t="s">
        <v>758</v>
      </c>
      <c r="H45" s="7" t="s">
        <v>759</v>
      </c>
      <c r="I45" s="6" t="s">
        <v>14</v>
      </c>
      <c r="J45" s="7" t="s">
        <v>734</v>
      </c>
      <c r="K45" s="10"/>
      <c r="L45" s="11">
        <v>-1783.02</v>
      </c>
      <c r="M45" s="9"/>
      <c r="N45" s="9"/>
    </row>
    <row r="46" spans="1:14">
      <c r="A46" s="6" t="s">
        <v>728</v>
      </c>
      <c r="B46" s="6" t="s">
        <v>729</v>
      </c>
      <c r="C46" s="6" t="s">
        <v>730</v>
      </c>
      <c r="D46" s="7" t="s">
        <v>756</v>
      </c>
      <c r="E46" s="8">
        <v>12</v>
      </c>
      <c r="F46" s="7" t="s">
        <v>765</v>
      </c>
      <c r="G46" s="6" t="s">
        <v>758</v>
      </c>
      <c r="H46" s="7" t="s">
        <v>759</v>
      </c>
      <c r="I46" s="6" t="s">
        <v>15</v>
      </c>
      <c r="J46" s="7" t="s">
        <v>734</v>
      </c>
      <c r="K46" s="10"/>
      <c r="L46" s="11">
        <v>1783.02</v>
      </c>
      <c r="M46" s="9"/>
      <c r="N46" s="9"/>
    </row>
    <row r="47" spans="1:14">
      <c r="A47" s="6" t="s">
        <v>728</v>
      </c>
      <c r="B47" s="6" t="s">
        <v>729</v>
      </c>
      <c r="C47" s="6" t="s">
        <v>730</v>
      </c>
      <c r="D47" s="7" t="s">
        <v>756</v>
      </c>
      <c r="E47" s="8">
        <v>13</v>
      </c>
      <c r="F47" s="7" t="s">
        <v>766</v>
      </c>
      <c r="G47" s="6" t="s">
        <v>767</v>
      </c>
      <c r="H47" s="7" t="s">
        <v>759</v>
      </c>
      <c r="I47" s="6" t="s">
        <v>14</v>
      </c>
      <c r="J47" s="7" t="s">
        <v>734</v>
      </c>
      <c r="K47" s="10"/>
      <c r="L47" s="11">
        <v>-18274.47</v>
      </c>
      <c r="M47" s="9"/>
      <c r="N47" s="9"/>
    </row>
    <row r="48" spans="1:14">
      <c r="A48" s="6" t="s">
        <v>728</v>
      </c>
      <c r="B48" s="6" t="s">
        <v>729</v>
      </c>
      <c r="C48" s="6" t="s">
        <v>730</v>
      </c>
      <c r="D48" s="7" t="s">
        <v>756</v>
      </c>
      <c r="E48" s="8">
        <v>14</v>
      </c>
      <c r="F48" s="7" t="s">
        <v>766</v>
      </c>
      <c r="G48" s="6" t="s">
        <v>767</v>
      </c>
      <c r="H48" s="7" t="s">
        <v>759</v>
      </c>
      <c r="I48" s="6" t="s">
        <v>15</v>
      </c>
      <c r="J48" s="7" t="s">
        <v>734</v>
      </c>
      <c r="K48" s="10"/>
      <c r="L48" s="11">
        <v>18274.47</v>
      </c>
      <c r="M48" s="9"/>
      <c r="N48" s="9"/>
    </row>
    <row r="49" spans="1:14">
      <c r="A49" s="6" t="s">
        <v>728</v>
      </c>
      <c r="B49" s="6" t="s">
        <v>729</v>
      </c>
      <c r="C49" s="6" t="s">
        <v>730</v>
      </c>
      <c r="D49" s="7" t="s">
        <v>756</v>
      </c>
      <c r="E49" s="8">
        <v>15</v>
      </c>
      <c r="F49" s="7" t="s">
        <v>768</v>
      </c>
      <c r="G49" s="6" t="s">
        <v>769</v>
      </c>
      <c r="H49" s="7" t="s">
        <v>621</v>
      </c>
      <c r="I49" s="6" t="s">
        <v>14</v>
      </c>
      <c r="J49" s="7" t="s">
        <v>734</v>
      </c>
      <c r="K49" s="10"/>
      <c r="L49" s="11">
        <v>-120261.4</v>
      </c>
      <c r="M49" s="9"/>
      <c r="N49" s="9"/>
    </row>
    <row r="50" spans="1:14">
      <c r="A50" s="6" t="s">
        <v>728</v>
      </c>
      <c r="B50" s="6" t="s">
        <v>729</v>
      </c>
      <c r="C50" s="6" t="s">
        <v>730</v>
      </c>
      <c r="D50" s="7" t="s">
        <v>756</v>
      </c>
      <c r="E50" s="8">
        <v>16</v>
      </c>
      <c r="F50" s="7" t="s">
        <v>768</v>
      </c>
      <c r="G50" s="6" t="s">
        <v>769</v>
      </c>
      <c r="H50" s="7" t="s">
        <v>621</v>
      </c>
      <c r="I50" s="6" t="s">
        <v>15</v>
      </c>
      <c r="J50" s="7" t="s">
        <v>734</v>
      </c>
      <c r="K50" s="10"/>
      <c r="L50" s="11">
        <v>120261.4</v>
      </c>
      <c r="M50" s="9"/>
      <c r="N50" s="9"/>
    </row>
    <row r="51" spans="1:14">
      <c r="A51" s="6" t="s">
        <v>728</v>
      </c>
      <c r="B51" s="6" t="s">
        <v>729</v>
      </c>
      <c r="C51" s="6" t="s">
        <v>730</v>
      </c>
      <c r="D51" s="7" t="s">
        <v>756</v>
      </c>
      <c r="E51" s="8">
        <v>17</v>
      </c>
      <c r="F51" s="7" t="s">
        <v>770</v>
      </c>
      <c r="G51" s="6" t="s">
        <v>771</v>
      </c>
      <c r="H51" s="7" t="s">
        <v>123</v>
      </c>
      <c r="I51" s="6" t="s">
        <v>14</v>
      </c>
      <c r="J51" s="7" t="s">
        <v>734</v>
      </c>
      <c r="K51" s="11">
        <v>211344.1</v>
      </c>
      <c r="L51" s="10"/>
      <c r="M51" s="9"/>
      <c r="N51" s="9"/>
    </row>
    <row r="52" spans="1:14">
      <c r="A52" s="6" t="s">
        <v>728</v>
      </c>
      <c r="B52" s="6" t="s">
        <v>729</v>
      </c>
      <c r="C52" s="6" t="s">
        <v>730</v>
      </c>
      <c r="D52" s="7" t="s">
        <v>756</v>
      </c>
      <c r="E52" s="8">
        <v>18</v>
      </c>
      <c r="F52" s="7" t="s">
        <v>770</v>
      </c>
      <c r="G52" s="6" t="s">
        <v>771</v>
      </c>
      <c r="H52" s="7" t="s">
        <v>123</v>
      </c>
      <c r="I52" s="6" t="s">
        <v>744</v>
      </c>
      <c r="J52" s="7" t="s">
        <v>734</v>
      </c>
      <c r="K52" s="11">
        <v>-211344.1</v>
      </c>
      <c r="L52" s="10"/>
      <c r="M52" s="9"/>
      <c r="N52" s="9"/>
    </row>
    <row r="53" spans="1:14">
      <c r="A53" s="6" t="s">
        <v>728</v>
      </c>
      <c r="B53" s="6" t="s">
        <v>729</v>
      </c>
      <c r="C53" s="6" t="s">
        <v>730</v>
      </c>
      <c r="D53" s="7" t="s">
        <v>756</v>
      </c>
      <c r="E53" s="8">
        <v>19</v>
      </c>
      <c r="F53" s="7" t="s">
        <v>770</v>
      </c>
      <c r="G53" s="6" t="s">
        <v>772</v>
      </c>
      <c r="H53" s="7" t="s">
        <v>68</v>
      </c>
      <c r="I53" s="6" t="s">
        <v>744</v>
      </c>
      <c r="J53" s="7" t="s">
        <v>734</v>
      </c>
      <c r="K53" s="10"/>
      <c r="L53" s="11">
        <v>-211344.1</v>
      </c>
      <c r="M53" s="9"/>
      <c r="N53" s="9"/>
    </row>
    <row r="54" spans="1:14">
      <c r="A54" s="6" t="s">
        <v>728</v>
      </c>
      <c r="B54" s="6" t="s">
        <v>729</v>
      </c>
      <c r="C54" s="6" t="s">
        <v>730</v>
      </c>
      <c r="D54" s="7" t="s">
        <v>756</v>
      </c>
      <c r="E54" s="8">
        <v>20</v>
      </c>
      <c r="F54" s="7" t="s">
        <v>770</v>
      </c>
      <c r="G54" s="6" t="s">
        <v>772</v>
      </c>
      <c r="H54" s="7" t="s">
        <v>68</v>
      </c>
      <c r="I54" s="6" t="s">
        <v>385</v>
      </c>
      <c r="J54" s="7" t="s">
        <v>734</v>
      </c>
      <c r="K54" s="10"/>
      <c r="L54" s="11">
        <v>211344.1</v>
      </c>
      <c r="M54" s="9"/>
      <c r="N54" s="9"/>
    </row>
    <row r="55" spans="1:14">
      <c r="A55" s="6" t="s">
        <v>728</v>
      </c>
      <c r="B55" s="6" t="s">
        <v>729</v>
      </c>
      <c r="C55" s="6" t="s">
        <v>730</v>
      </c>
      <c r="D55" s="7" t="s">
        <v>756</v>
      </c>
      <c r="E55" s="8">
        <v>21</v>
      </c>
      <c r="F55" s="7" t="s">
        <v>773</v>
      </c>
      <c r="G55" s="6" t="s">
        <v>771</v>
      </c>
      <c r="H55" s="7" t="s">
        <v>123</v>
      </c>
      <c r="I55" s="6" t="s">
        <v>14</v>
      </c>
      <c r="J55" s="7" t="s">
        <v>734</v>
      </c>
      <c r="K55" s="11">
        <v>55668.56</v>
      </c>
      <c r="L55" s="10"/>
      <c r="M55" s="9"/>
      <c r="N55" s="9"/>
    </row>
    <row r="56" spans="1:14">
      <c r="A56" s="6" t="s">
        <v>728</v>
      </c>
      <c r="B56" s="6" t="s">
        <v>729</v>
      </c>
      <c r="C56" s="6" t="s">
        <v>730</v>
      </c>
      <c r="D56" s="7" t="s">
        <v>756</v>
      </c>
      <c r="E56" s="8">
        <v>22</v>
      </c>
      <c r="F56" s="7" t="s">
        <v>773</v>
      </c>
      <c r="G56" s="6" t="s">
        <v>774</v>
      </c>
      <c r="H56" s="7" t="s">
        <v>129</v>
      </c>
      <c r="I56" s="6" t="s">
        <v>6</v>
      </c>
      <c r="J56" s="7" t="s">
        <v>734</v>
      </c>
      <c r="K56" s="11">
        <v>-55668.56</v>
      </c>
      <c r="L56" s="10"/>
      <c r="M56" s="9"/>
      <c r="N56" s="9"/>
    </row>
    <row r="57" spans="1:14">
      <c r="A57" s="6" t="s">
        <v>728</v>
      </c>
      <c r="B57" s="6" t="s">
        <v>729</v>
      </c>
      <c r="C57" s="6" t="s">
        <v>730</v>
      </c>
      <c r="D57" s="7" t="s">
        <v>756</v>
      </c>
      <c r="E57" s="8">
        <v>23</v>
      </c>
      <c r="F57" s="7" t="s">
        <v>775</v>
      </c>
      <c r="G57" s="6" t="s">
        <v>737</v>
      </c>
      <c r="H57" s="7" t="s">
        <v>738</v>
      </c>
      <c r="I57" s="6" t="s">
        <v>14</v>
      </c>
      <c r="J57" s="7" t="s">
        <v>739</v>
      </c>
      <c r="K57" s="10"/>
      <c r="L57" s="11">
        <v>-357585.86</v>
      </c>
      <c r="M57" s="9"/>
      <c r="N57" s="9"/>
    </row>
    <row r="58" spans="1:14">
      <c r="A58" s="6" t="s">
        <v>728</v>
      </c>
      <c r="B58" s="6" t="s">
        <v>729</v>
      </c>
      <c r="C58" s="6" t="s">
        <v>730</v>
      </c>
      <c r="D58" s="7" t="s">
        <v>756</v>
      </c>
      <c r="E58" s="8">
        <v>24</v>
      </c>
      <c r="F58" s="7" t="s">
        <v>775</v>
      </c>
      <c r="G58" s="6" t="s">
        <v>737</v>
      </c>
      <c r="H58" s="7" t="s">
        <v>738</v>
      </c>
      <c r="I58" s="6" t="s">
        <v>15</v>
      </c>
      <c r="J58" s="7" t="s">
        <v>739</v>
      </c>
      <c r="K58" s="10"/>
      <c r="L58" s="11">
        <v>357585.86</v>
      </c>
      <c r="M58" s="9"/>
      <c r="N58" s="9"/>
    </row>
    <row r="59" spans="1:14">
      <c r="A59" s="6" t="s">
        <v>728</v>
      </c>
      <c r="B59" s="6" t="s">
        <v>729</v>
      </c>
      <c r="C59" s="6" t="s">
        <v>730</v>
      </c>
      <c r="D59" s="7" t="s">
        <v>776</v>
      </c>
      <c r="E59" s="8">
        <v>1</v>
      </c>
      <c r="F59" s="7" t="s">
        <v>777</v>
      </c>
      <c r="G59" s="6" t="s">
        <v>753</v>
      </c>
      <c r="H59" s="7" t="s">
        <v>621</v>
      </c>
      <c r="I59" s="6" t="s">
        <v>12</v>
      </c>
      <c r="J59" s="7" t="s">
        <v>754</v>
      </c>
      <c r="K59" s="10"/>
      <c r="L59" s="11">
        <v>-7015.35</v>
      </c>
      <c r="M59" s="9"/>
      <c r="N59" s="9"/>
    </row>
    <row r="60" spans="1:14">
      <c r="A60" s="6" t="s">
        <v>728</v>
      </c>
      <c r="B60" s="6" t="s">
        <v>729</v>
      </c>
      <c r="C60" s="6" t="s">
        <v>730</v>
      </c>
      <c r="D60" s="7" t="s">
        <v>776</v>
      </c>
      <c r="E60" s="8">
        <v>2</v>
      </c>
      <c r="F60" s="7" t="s">
        <v>778</v>
      </c>
      <c r="G60" s="6" t="s">
        <v>753</v>
      </c>
      <c r="H60" s="7" t="s">
        <v>621</v>
      </c>
      <c r="I60" s="6" t="s">
        <v>13</v>
      </c>
      <c r="J60" s="7" t="s">
        <v>754</v>
      </c>
      <c r="K60" s="10"/>
      <c r="L60" s="11">
        <v>-8724.81</v>
      </c>
      <c r="M60" s="9"/>
      <c r="N60" s="9"/>
    </row>
    <row r="61" spans="1:14">
      <c r="A61" s="6" t="s">
        <v>728</v>
      </c>
      <c r="B61" s="6" t="s">
        <v>729</v>
      </c>
      <c r="C61" s="6" t="s">
        <v>730</v>
      </c>
      <c r="D61" s="7" t="s">
        <v>776</v>
      </c>
      <c r="E61" s="8">
        <v>3</v>
      </c>
      <c r="F61" s="7" t="s">
        <v>779</v>
      </c>
      <c r="G61" s="6" t="s">
        <v>753</v>
      </c>
      <c r="H61" s="7" t="s">
        <v>621</v>
      </c>
      <c r="I61" s="6" t="s">
        <v>15</v>
      </c>
      <c r="J61" s="7" t="s">
        <v>754</v>
      </c>
      <c r="K61" s="10"/>
      <c r="L61" s="11">
        <v>-1137.07</v>
      </c>
      <c r="M61" s="9"/>
      <c r="N61" s="9"/>
    </row>
    <row r="62" spans="1:14">
      <c r="A62" s="6" t="s">
        <v>728</v>
      </c>
      <c r="B62" s="6" t="s">
        <v>729</v>
      </c>
      <c r="C62" s="6" t="s">
        <v>730</v>
      </c>
      <c r="D62" s="7" t="s">
        <v>776</v>
      </c>
      <c r="E62" s="8">
        <v>4</v>
      </c>
      <c r="F62" s="7" t="s">
        <v>780</v>
      </c>
      <c r="G62" s="6" t="s">
        <v>753</v>
      </c>
      <c r="H62" s="7" t="s">
        <v>621</v>
      </c>
      <c r="I62" s="6" t="s">
        <v>6</v>
      </c>
      <c r="J62" s="7" t="s">
        <v>754</v>
      </c>
      <c r="K62" s="10"/>
      <c r="L62" s="11">
        <v>16877.23</v>
      </c>
      <c r="M62" s="9"/>
      <c r="N62" s="9"/>
    </row>
    <row r="63" spans="1:14">
      <c r="A63" s="6" t="s">
        <v>728</v>
      </c>
      <c r="B63" s="6" t="s">
        <v>729</v>
      </c>
      <c r="C63" s="6" t="s">
        <v>730</v>
      </c>
      <c r="D63" s="7" t="s">
        <v>781</v>
      </c>
      <c r="E63" s="8">
        <v>1</v>
      </c>
      <c r="F63" s="7" t="s">
        <v>782</v>
      </c>
      <c r="G63" s="6" t="s">
        <v>774</v>
      </c>
      <c r="H63" s="7" t="s">
        <v>129</v>
      </c>
      <c r="I63" s="6" t="s">
        <v>6</v>
      </c>
      <c r="J63" s="7" t="s">
        <v>734</v>
      </c>
      <c r="K63" s="11">
        <v>285</v>
      </c>
      <c r="L63" s="10"/>
      <c r="M63" s="9"/>
      <c r="N63" s="9"/>
    </row>
    <row r="64" spans="1:14">
      <c r="A64" s="6" t="s">
        <v>728</v>
      </c>
      <c r="B64" s="6" t="s">
        <v>729</v>
      </c>
      <c r="C64" s="6" t="s">
        <v>730</v>
      </c>
      <c r="D64" s="7" t="s">
        <v>781</v>
      </c>
      <c r="E64" s="8">
        <v>2</v>
      </c>
      <c r="F64" s="7" t="s">
        <v>782</v>
      </c>
      <c r="G64" s="6" t="s">
        <v>774</v>
      </c>
      <c r="H64" s="7" t="s">
        <v>129</v>
      </c>
      <c r="I64" s="6" t="s">
        <v>23</v>
      </c>
      <c r="J64" s="7" t="s">
        <v>734</v>
      </c>
      <c r="K64" s="11">
        <v>5400</v>
      </c>
      <c r="L64" s="10"/>
      <c r="M64" s="9"/>
      <c r="N64" s="9"/>
    </row>
    <row r="65" spans="1:14">
      <c r="A65" s="6" t="s">
        <v>728</v>
      </c>
      <c r="B65" s="6" t="s">
        <v>729</v>
      </c>
      <c r="C65" s="6" t="s">
        <v>730</v>
      </c>
      <c r="D65" s="7" t="s">
        <v>781</v>
      </c>
      <c r="E65" s="8">
        <v>3</v>
      </c>
      <c r="F65" s="7" t="s">
        <v>782</v>
      </c>
      <c r="G65" s="6" t="s">
        <v>774</v>
      </c>
      <c r="H65" s="7" t="s">
        <v>129</v>
      </c>
      <c r="I65" s="6" t="s">
        <v>385</v>
      </c>
      <c r="J65" s="7" t="s">
        <v>734</v>
      </c>
      <c r="K65" s="11">
        <v>1680</v>
      </c>
      <c r="L65" s="10"/>
      <c r="M65" s="9"/>
      <c r="N65" s="9"/>
    </row>
    <row r="66" spans="1:14">
      <c r="A66" s="6" t="s">
        <v>728</v>
      </c>
      <c r="B66" s="6" t="s">
        <v>729</v>
      </c>
      <c r="C66" s="6" t="s">
        <v>730</v>
      </c>
      <c r="D66" s="7" t="s">
        <v>781</v>
      </c>
      <c r="E66" s="8">
        <v>4</v>
      </c>
      <c r="F66" s="7" t="s">
        <v>782</v>
      </c>
      <c r="G66" s="6" t="s">
        <v>774</v>
      </c>
      <c r="H66" s="7" t="s">
        <v>129</v>
      </c>
      <c r="I66" s="6" t="s">
        <v>4</v>
      </c>
      <c r="J66" s="7" t="s">
        <v>734</v>
      </c>
      <c r="K66" s="11">
        <v>-7365</v>
      </c>
      <c r="L66" s="10"/>
      <c r="M66" s="9"/>
      <c r="N66" s="9"/>
    </row>
    <row r="67" spans="1:14">
      <c r="A67" s="6" t="s">
        <v>728</v>
      </c>
      <c r="B67" s="6" t="s">
        <v>729</v>
      </c>
      <c r="C67" s="6" t="s">
        <v>730</v>
      </c>
      <c r="D67" s="7"/>
      <c r="E67" s="8"/>
      <c r="F67" s="7" t="s">
        <v>783</v>
      </c>
      <c r="G67" s="6"/>
      <c r="H67" s="7"/>
      <c r="I67" s="6"/>
      <c r="J67" s="7"/>
      <c r="K67" s="10"/>
      <c r="L67" s="10"/>
      <c r="M67" s="9"/>
      <c r="N67" s="9"/>
    </row>
    <row r="68" spans="1:14">
      <c r="A68" s="6" t="s">
        <v>728</v>
      </c>
      <c r="B68" s="6" t="s">
        <v>729</v>
      </c>
      <c r="C68" s="6"/>
      <c r="D68" s="7"/>
      <c r="E68" s="8"/>
      <c r="F68" s="7" t="s">
        <v>784</v>
      </c>
      <c r="G68" s="6"/>
      <c r="H68" s="7"/>
      <c r="I68" s="6"/>
      <c r="J68" s="7"/>
      <c r="K68" s="10"/>
      <c r="L68" s="10"/>
      <c r="M68" s="9"/>
      <c r="N68" s="9"/>
    </row>
    <row r="69" spans="1:14">
      <c r="A69" s="6" t="s">
        <v>728</v>
      </c>
      <c r="B69" s="6" t="s">
        <v>785</v>
      </c>
      <c r="C69" s="6" t="s">
        <v>786</v>
      </c>
      <c r="D69" s="7" t="s">
        <v>787</v>
      </c>
      <c r="E69" s="8">
        <v>1</v>
      </c>
      <c r="F69" s="7" t="s">
        <v>746</v>
      </c>
      <c r="G69" s="6" t="s">
        <v>747</v>
      </c>
      <c r="H69" s="7" t="s">
        <v>748</v>
      </c>
      <c r="I69" s="6" t="s">
        <v>10</v>
      </c>
      <c r="J69" s="7" t="s">
        <v>734</v>
      </c>
      <c r="K69" s="10"/>
      <c r="L69" s="11">
        <v>-358030.45</v>
      </c>
      <c r="M69" s="9"/>
      <c r="N69" s="9"/>
    </row>
    <row r="70" spans="1:14">
      <c r="A70" s="6" t="s">
        <v>728</v>
      </c>
      <c r="B70" s="6" t="s">
        <v>785</v>
      </c>
      <c r="C70" s="6" t="s">
        <v>786</v>
      </c>
      <c r="D70" s="7" t="s">
        <v>787</v>
      </c>
      <c r="E70" s="8">
        <v>2</v>
      </c>
      <c r="F70" s="7" t="s">
        <v>746</v>
      </c>
      <c r="G70" s="6" t="s">
        <v>747</v>
      </c>
      <c r="H70" s="7" t="s">
        <v>748</v>
      </c>
      <c r="I70" s="6" t="s">
        <v>4</v>
      </c>
      <c r="J70" s="7" t="s">
        <v>734</v>
      </c>
      <c r="K70" s="10"/>
      <c r="L70" s="11">
        <v>358030.45</v>
      </c>
      <c r="M70" s="9"/>
      <c r="N70" s="9"/>
    </row>
    <row r="71" spans="1:14">
      <c r="A71" s="6" t="s">
        <v>728</v>
      </c>
      <c r="B71" s="6" t="s">
        <v>785</v>
      </c>
      <c r="C71" s="6" t="s">
        <v>786</v>
      </c>
      <c r="D71" s="7" t="s">
        <v>787</v>
      </c>
      <c r="E71" s="8">
        <v>3</v>
      </c>
      <c r="F71" s="7" t="s">
        <v>749</v>
      </c>
      <c r="G71" s="6" t="s">
        <v>733</v>
      </c>
      <c r="H71" s="7" t="s">
        <v>64</v>
      </c>
      <c r="I71" s="6" t="s">
        <v>10</v>
      </c>
      <c r="J71" s="7" t="s">
        <v>734</v>
      </c>
      <c r="K71" s="10"/>
      <c r="L71" s="11">
        <v>-1177473.1599999999</v>
      </c>
      <c r="M71" s="9"/>
      <c r="N71" s="9"/>
    </row>
    <row r="72" spans="1:14">
      <c r="A72" s="6" t="s">
        <v>728</v>
      </c>
      <c r="B72" s="6" t="s">
        <v>785</v>
      </c>
      <c r="C72" s="6" t="s">
        <v>786</v>
      </c>
      <c r="D72" s="7" t="s">
        <v>787</v>
      </c>
      <c r="E72" s="8">
        <v>4</v>
      </c>
      <c r="F72" s="7" t="s">
        <v>749</v>
      </c>
      <c r="G72" s="6" t="s">
        <v>733</v>
      </c>
      <c r="H72" s="7" t="s">
        <v>64</v>
      </c>
      <c r="I72" s="6" t="s">
        <v>18</v>
      </c>
      <c r="J72" s="7" t="s">
        <v>734</v>
      </c>
      <c r="K72" s="10"/>
      <c r="L72" s="11">
        <v>1177473.1599999999</v>
      </c>
      <c r="M72" s="9"/>
      <c r="N72" s="9"/>
    </row>
    <row r="73" spans="1:14">
      <c r="A73" s="6" t="s">
        <v>728</v>
      </c>
      <c r="B73" s="6" t="s">
        <v>785</v>
      </c>
      <c r="C73" s="6" t="s">
        <v>786</v>
      </c>
      <c r="D73" s="7" t="s">
        <v>787</v>
      </c>
      <c r="E73" s="8">
        <v>5</v>
      </c>
      <c r="F73" s="7" t="s">
        <v>751</v>
      </c>
      <c r="G73" s="6" t="s">
        <v>737</v>
      </c>
      <c r="H73" s="7" t="s">
        <v>738</v>
      </c>
      <c r="I73" s="6" t="s">
        <v>10</v>
      </c>
      <c r="J73" s="7" t="s">
        <v>739</v>
      </c>
      <c r="K73" s="10"/>
      <c r="L73" s="11">
        <v>559049.5</v>
      </c>
      <c r="M73" s="9"/>
      <c r="N73" s="9"/>
    </row>
    <row r="74" spans="1:14">
      <c r="A74" s="6" t="s">
        <v>728</v>
      </c>
      <c r="B74" s="6" t="s">
        <v>785</v>
      </c>
      <c r="C74" s="6" t="s">
        <v>786</v>
      </c>
      <c r="D74" s="7" t="s">
        <v>787</v>
      </c>
      <c r="E74" s="8">
        <v>6</v>
      </c>
      <c r="F74" s="7" t="s">
        <v>751</v>
      </c>
      <c r="G74" s="6" t="s">
        <v>737</v>
      </c>
      <c r="H74" s="7" t="s">
        <v>738</v>
      </c>
      <c r="I74" s="6" t="s">
        <v>8</v>
      </c>
      <c r="J74" s="7" t="s">
        <v>739</v>
      </c>
      <c r="K74" s="10"/>
      <c r="L74" s="11">
        <v>-559049.5</v>
      </c>
      <c r="M74" s="9"/>
      <c r="N74" s="9"/>
    </row>
    <row r="75" spans="1:14">
      <c r="A75" s="6" t="s">
        <v>728</v>
      </c>
      <c r="B75" s="6" t="s">
        <v>785</v>
      </c>
      <c r="C75" s="6" t="s">
        <v>786</v>
      </c>
      <c r="D75" s="7" t="s">
        <v>787</v>
      </c>
      <c r="E75" s="8">
        <v>7</v>
      </c>
      <c r="F75" s="7" t="s">
        <v>752</v>
      </c>
      <c r="G75" s="6" t="s">
        <v>753</v>
      </c>
      <c r="H75" s="7" t="s">
        <v>621</v>
      </c>
      <c r="I75" s="6" t="s">
        <v>10</v>
      </c>
      <c r="J75" s="7" t="s">
        <v>754</v>
      </c>
      <c r="K75" s="10"/>
      <c r="L75" s="11">
        <v>-158905.26999999999</v>
      </c>
      <c r="M75" s="9"/>
      <c r="N75" s="9"/>
    </row>
    <row r="76" spans="1:14">
      <c r="A76" s="6" t="s">
        <v>728</v>
      </c>
      <c r="B76" s="6" t="s">
        <v>785</v>
      </c>
      <c r="C76" s="6" t="s">
        <v>786</v>
      </c>
      <c r="D76" s="7" t="s">
        <v>787</v>
      </c>
      <c r="E76" s="8">
        <v>8</v>
      </c>
      <c r="F76" s="7" t="s">
        <v>752</v>
      </c>
      <c r="G76" s="6" t="s">
        <v>753</v>
      </c>
      <c r="H76" s="7" t="s">
        <v>621</v>
      </c>
      <c r="I76" s="6" t="s">
        <v>18</v>
      </c>
      <c r="J76" s="7" t="s">
        <v>754</v>
      </c>
      <c r="K76" s="10"/>
      <c r="L76" s="11">
        <v>-3285.27</v>
      </c>
      <c r="M76" s="9"/>
      <c r="N76" s="9"/>
    </row>
    <row r="77" spans="1:14">
      <c r="A77" s="6" t="s">
        <v>728</v>
      </c>
      <c r="B77" s="6" t="s">
        <v>785</v>
      </c>
      <c r="C77" s="6" t="s">
        <v>786</v>
      </c>
      <c r="D77" s="7" t="s">
        <v>787</v>
      </c>
      <c r="E77" s="8">
        <v>9</v>
      </c>
      <c r="F77" s="7" t="s">
        <v>752</v>
      </c>
      <c r="G77" s="6" t="s">
        <v>753</v>
      </c>
      <c r="H77" s="7" t="s">
        <v>621</v>
      </c>
      <c r="I77" s="6" t="s">
        <v>17</v>
      </c>
      <c r="J77" s="7" t="s">
        <v>754</v>
      </c>
      <c r="K77" s="10"/>
      <c r="L77" s="11">
        <v>-51621.97</v>
      </c>
      <c r="M77" s="9"/>
      <c r="N77" s="9"/>
    </row>
    <row r="78" spans="1:14">
      <c r="A78" s="6" t="s">
        <v>728</v>
      </c>
      <c r="B78" s="6" t="s">
        <v>785</v>
      </c>
      <c r="C78" s="6" t="s">
        <v>786</v>
      </c>
      <c r="D78" s="7" t="s">
        <v>787</v>
      </c>
      <c r="E78" s="8">
        <v>10</v>
      </c>
      <c r="F78" s="7" t="s">
        <v>752</v>
      </c>
      <c r="G78" s="6" t="s">
        <v>753</v>
      </c>
      <c r="H78" s="7" t="s">
        <v>621</v>
      </c>
      <c r="I78" s="6" t="s">
        <v>6</v>
      </c>
      <c r="J78" s="7" t="s">
        <v>754</v>
      </c>
      <c r="K78" s="10"/>
      <c r="L78" s="11">
        <v>213812.51</v>
      </c>
      <c r="M78" s="9"/>
      <c r="N78" s="9"/>
    </row>
    <row r="79" spans="1:14">
      <c r="A79" s="6" t="s">
        <v>728</v>
      </c>
      <c r="B79" s="6" t="s">
        <v>785</v>
      </c>
      <c r="C79" s="6" t="s">
        <v>786</v>
      </c>
      <c r="D79" s="7" t="s">
        <v>788</v>
      </c>
      <c r="E79" s="8">
        <v>1</v>
      </c>
      <c r="F79" s="7" t="s">
        <v>732</v>
      </c>
      <c r="G79" s="6" t="s">
        <v>733</v>
      </c>
      <c r="H79" s="7" t="s">
        <v>64</v>
      </c>
      <c r="I79" s="6" t="s">
        <v>13</v>
      </c>
      <c r="J79" s="7" t="s">
        <v>734</v>
      </c>
      <c r="K79" s="10"/>
      <c r="L79" s="11">
        <v>-425525</v>
      </c>
      <c r="M79" s="9"/>
      <c r="N79" s="9"/>
    </row>
    <row r="80" spans="1:14">
      <c r="A80" s="6" t="s">
        <v>728</v>
      </c>
      <c r="B80" s="6" t="s">
        <v>785</v>
      </c>
      <c r="C80" s="6" t="s">
        <v>786</v>
      </c>
      <c r="D80" s="7" t="s">
        <v>788</v>
      </c>
      <c r="E80" s="8">
        <v>2</v>
      </c>
      <c r="F80" s="7" t="s">
        <v>732</v>
      </c>
      <c r="G80" s="6" t="s">
        <v>733</v>
      </c>
      <c r="H80" s="7" t="s">
        <v>64</v>
      </c>
      <c r="I80" s="6" t="s">
        <v>4</v>
      </c>
      <c r="J80" s="7" t="s">
        <v>734</v>
      </c>
      <c r="K80" s="10"/>
      <c r="L80" s="11">
        <v>425525</v>
      </c>
      <c r="M80" s="9"/>
      <c r="N80" s="9"/>
    </row>
    <row r="81" spans="1:14">
      <c r="A81" s="6" t="s">
        <v>728</v>
      </c>
      <c r="B81" s="6" t="s">
        <v>785</v>
      </c>
      <c r="C81" s="6" t="s">
        <v>786</v>
      </c>
      <c r="D81" s="7" t="s">
        <v>788</v>
      </c>
      <c r="E81" s="8">
        <v>3</v>
      </c>
      <c r="F81" s="7" t="s">
        <v>736</v>
      </c>
      <c r="G81" s="6" t="s">
        <v>737</v>
      </c>
      <c r="H81" s="7" t="s">
        <v>738</v>
      </c>
      <c r="I81" s="6" t="s">
        <v>12</v>
      </c>
      <c r="J81" s="7" t="s">
        <v>739</v>
      </c>
      <c r="K81" s="10"/>
      <c r="L81" s="11">
        <v>387343.68</v>
      </c>
      <c r="M81" s="9"/>
      <c r="N81" s="9"/>
    </row>
    <row r="82" spans="1:14">
      <c r="A82" s="6" t="s">
        <v>728</v>
      </c>
      <c r="B82" s="6" t="s">
        <v>785</v>
      </c>
      <c r="C82" s="6" t="s">
        <v>786</v>
      </c>
      <c r="D82" s="7" t="s">
        <v>788</v>
      </c>
      <c r="E82" s="8">
        <v>4</v>
      </c>
      <c r="F82" s="7" t="s">
        <v>736</v>
      </c>
      <c r="G82" s="6" t="s">
        <v>737</v>
      </c>
      <c r="H82" s="7" t="s">
        <v>738</v>
      </c>
      <c r="I82" s="6" t="s">
        <v>15</v>
      </c>
      <c r="J82" s="7" t="s">
        <v>739</v>
      </c>
      <c r="K82" s="10"/>
      <c r="L82" s="11">
        <v>-193671.84</v>
      </c>
      <c r="M82" s="9"/>
      <c r="N82" s="9"/>
    </row>
    <row r="83" spans="1:14">
      <c r="A83" s="6" t="s">
        <v>728</v>
      </c>
      <c r="B83" s="6" t="s">
        <v>785</v>
      </c>
      <c r="C83" s="6" t="s">
        <v>786</v>
      </c>
      <c r="D83" s="7" t="s">
        <v>788</v>
      </c>
      <c r="E83" s="8">
        <v>5</v>
      </c>
      <c r="F83" s="7" t="s">
        <v>736</v>
      </c>
      <c r="G83" s="6" t="s">
        <v>737</v>
      </c>
      <c r="H83" s="7" t="s">
        <v>738</v>
      </c>
      <c r="I83" s="6" t="s">
        <v>14</v>
      </c>
      <c r="J83" s="7" t="s">
        <v>739</v>
      </c>
      <c r="K83" s="10"/>
      <c r="L83" s="11">
        <v>-193671.84</v>
      </c>
      <c r="M83" s="9"/>
      <c r="N83" s="9"/>
    </row>
    <row r="84" spans="1:14">
      <c r="A84" s="6" t="s">
        <v>728</v>
      </c>
      <c r="B84" s="6" t="s">
        <v>785</v>
      </c>
      <c r="C84" s="6" t="s">
        <v>786</v>
      </c>
      <c r="D84" s="7" t="s">
        <v>788</v>
      </c>
      <c r="E84" s="8">
        <v>6</v>
      </c>
      <c r="F84" s="7" t="s">
        <v>789</v>
      </c>
      <c r="G84" s="6" t="s">
        <v>790</v>
      </c>
      <c r="H84" s="7" t="s">
        <v>791</v>
      </c>
      <c r="I84" s="6" t="s">
        <v>15</v>
      </c>
      <c r="J84" s="7" t="s">
        <v>734</v>
      </c>
      <c r="K84" s="10"/>
      <c r="L84" s="11">
        <v>-59446.89</v>
      </c>
      <c r="M84" s="9"/>
      <c r="N84" s="9"/>
    </row>
    <row r="85" spans="1:14">
      <c r="A85" s="6" t="s">
        <v>728</v>
      </c>
      <c r="B85" s="6" t="s">
        <v>785</v>
      </c>
      <c r="C85" s="6" t="s">
        <v>786</v>
      </c>
      <c r="D85" s="7" t="s">
        <v>788</v>
      </c>
      <c r="E85" s="8">
        <v>7</v>
      </c>
      <c r="F85" s="7" t="s">
        <v>789</v>
      </c>
      <c r="G85" s="6" t="s">
        <v>790</v>
      </c>
      <c r="H85" s="7" t="s">
        <v>791</v>
      </c>
      <c r="I85" s="6" t="s">
        <v>385</v>
      </c>
      <c r="J85" s="7" t="s">
        <v>792</v>
      </c>
      <c r="K85" s="10"/>
      <c r="L85" s="11">
        <v>59446.89</v>
      </c>
      <c r="M85" s="9"/>
      <c r="N85" s="9"/>
    </row>
    <row r="86" spans="1:14">
      <c r="A86" s="6" t="s">
        <v>728</v>
      </c>
      <c r="B86" s="6" t="s">
        <v>785</v>
      </c>
      <c r="C86" s="6" t="s">
        <v>786</v>
      </c>
      <c r="D86" s="7" t="s">
        <v>788</v>
      </c>
      <c r="E86" s="8">
        <v>8</v>
      </c>
      <c r="F86" s="7" t="s">
        <v>793</v>
      </c>
      <c r="G86" s="6" t="s">
        <v>769</v>
      </c>
      <c r="H86" s="7" t="s">
        <v>621</v>
      </c>
      <c r="I86" s="6" t="s">
        <v>12</v>
      </c>
      <c r="J86" s="7" t="s">
        <v>754</v>
      </c>
      <c r="K86" s="10"/>
      <c r="L86" s="11">
        <v>-10186.780000000001</v>
      </c>
      <c r="M86" s="9"/>
      <c r="N86" s="9"/>
    </row>
    <row r="87" spans="1:14">
      <c r="A87" s="6" t="s">
        <v>728</v>
      </c>
      <c r="B87" s="6" t="s">
        <v>785</v>
      </c>
      <c r="C87" s="6" t="s">
        <v>786</v>
      </c>
      <c r="D87" s="7" t="s">
        <v>788</v>
      </c>
      <c r="E87" s="8">
        <v>9</v>
      </c>
      <c r="F87" s="7" t="s">
        <v>794</v>
      </c>
      <c r="G87" s="6" t="s">
        <v>769</v>
      </c>
      <c r="H87" s="7" t="s">
        <v>621</v>
      </c>
      <c r="I87" s="6" t="s">
        <v>13</v>
      </c>
      <c r="J87" s="7" t="s">
        <v>754</v>
      </c>
      <c r="K87" s="10"/>
      <c r="L87" s="11">
        <v>-5465.36</v>
      </c>
      <c r="M87" s="9"/>
      <c r="N87" s="9"/>
    </row>
    <row r="88" spans="1:14">
      <c r="A88" s="6" t="s">
        <v>728</v>
      </c>
      <c r="B88" s="6" t="s">
        <v>785</v>
      </c>
      <c r="C88" s="6" t="s">
        <v>786</v>
      </c>
      <c r="D88" s="7" t="s">
        <v>788</v>
      </c>
      <c r="E88" s="8">
        <v>10</v>
      </c>
      <c r="F88" s="7" t="s">
        <v>795</v>
      </c>
      <c r="G88" s="6" t="s">
        <v>769</v>
      </c>
      <c r="H88" s="7" t="s">
        <v>621</v>
      </c>
      <c r="I88" s="6" t="s">
        <v>15</v>
      </c>
      <c r="J88" s="7" t="s">
        <v>754</v>
      </c>
      <c r="K88" s="10"/>
      <c r="L88" s="11">
        <v>-1137.08</v>
      </c>
      <c r="M88" s="9"/>
      <c r="N88" s="9"/>
    </row>
    <row r="89" spans="1:14">
      <c r="A89" s="6" t="s">
        <v>728</v>
      </c>
      <c r="B89" s="6" t="s">
        <v>785</v>
      </c>
      <c r="C89" s="6" t="s">
        <v>786</v>
      </c>
      <c r="D89" s="7" t="s">
        <v>788</v>
      </c>
      <c r="E89" s="8">
        <v>11</v>
      </c>
      <c r="F89" s="7" t="s">
        <v>796</v>
      </c>
      <c r="G89" s="6" t="s">
        <v>769</v>
      </c>
      <c r="H89" s="7" t="s">
        <v>621</v>
      </c>
      <c r="I89" s="6" t="s">
        <v>6</v>
      </c>
      <c r="J89" s="7" t="s">
        <v>754</v>
      </c>
      <c r="K89" s="10"/>
      <c r="L89" s="11">
        <v>16789.22</v>
      </c>
      <c r="M89" s="9"/>
      <c r="N89" s="9"/>
    </row>
    <row r="90" spans="1:14">
      <c r="A90" s="6" t="s">
        <v>728</v>
      </c>
      <c r="B90" s="6" t="s">
        <v>785</v>
      </c>
      <c r="C90" s="6" t="s">
        <v>786</v>
      </c>
      <c r="D90" s="7" t="s">
        <v>797</v>
      </c>
      <c r="E90" s="8">
        <v>1</v>
      </c>
      <c r="F90" s="7" t="s">
        <v>757</v>
      </c>
      <c r="G90" s="6" t="s">
        <v>758</v>
      </c>
      <c r="H90" s="7" t="s">
        <v>759</v>
      </c>
      <c r="I90" s="6" t="s">
        <v>14</v>
      </c>
      <c r="J90" s="7" t="s">
        <v>734</v>
      </c>
      <c r="K90" s="10"/>
      <c r="L90" s="11">
        <v>-11627.81</v>
      </c>
      <c r="M90" s="9"/>
      <c r="N90" s="9"/>
    </row>
    <row r="91" spans="1:14">
      <c r="A91" s="6" t="s">
        <v>728</v>
      </c>
      <c r="B91" s="6" t="s">
        <v>785</v>
      </c>
      <c r="C91" s="6" t="s">
        <v>786</v>
      </c>
      <c r="D91" s="7" t="s">
        <v>797</v>
      </c>
      <c r="E91" s="8">
        <v>2</v>
      </c>
      <c r="F91" s="7" t="s">
        <v>757</v>
      </c>
      <c r="G91" s="6" t="s">
        <v>758</v>
      </c>
      <c r="H91" s="7" t="s">
        <v>759</v>
      </c>
      <c r="I91" s="6" t="s">
        <v>385</v>
      </c>
      <c r="J91" s="7" t="s">
        <v>734</v>
      </c>
      <c r="K91" s="10"/>
      <c r="L91" s="11">
        <v>11627.81</v>
      </c>
      <c r="M91" s="9"/>
      <c r="N91" s="9"/>
    </row>
    <row r="92" spans="1:14">
      <c r="A92" s="6" t="s">
        <v>728</v>
      </c>
      <c r="B92" s="6" t="s">
        <v>785</v>
      </c>
      <c r="C92" s="6" t="s">
        <v>786</v>
      </c>
      <c r="D92" s="7" t="s">
        <v>797</v>
      </c>
      <c r="E92" s="8">
        <v>3</v>
      </c>
      <c r="F92" s="7" t="s">
        <v>798</v>
      </c>
      <c r="G92" s="6" t="s">
        <v>761</v>
      </c>
      <c r="H92" s="7" t="s">
        <v>621</v>
      </c>
      <c r="I92" s="6" t="s">
        <v>14</v>
      </c>
      <c r="J92" s="7" t="s">
        <v>734</v>
      </c>
      <c r="K92" s="10"/>
      <c r="L92" s="11">
        <v>-473008.39</v>
      </c>
      <c r="M92" s="9"/>
      <c r="N92" s="9"/>
    </row>
    <row r="93" spans="1:14">
      <c r="A93" s="6" t="s">
        <v>728</v>
      </c>
      <c r="B93" s="6" t="s">
        <v>785</v>
      </c>
      <c r="C93" s="6" t="s">
        <v>786</v>
      </c>
      <c r="D93" s="7" t="s">
        <v>797</v>
      </c>
      <c r="E93" s="8">
        <v>4</v>
      </c>
      <c r="F93" s="7" t="s">
        <v>798</v>
      </c>
      <c r="G93" s="6" t="s">
        <v>772</v>
      </c>
      <c r="H93" s="7" t="s">
        <v>68</v>
      </c>
      <c r="I93" s="6" t="s">
        <v>385</v>
      </c>
      <c r="J93" s="7" t="s">
        <v>734</v>
      </c>
      <c r="K93" s="10"/>
      <c r="L93" s="11">
        <v>473008.39</v>
      </c>
      <c r="M93" s="9"/>
      <c r="N93" s="9"/>
    </row>
    <row r="94" spans="1:14">
      <c r="A94" s="6" t="s">
        <v>728</v>
      </c>
      <c r="B94" s="6" t="s">
        <v>785</v>
      </c>
      <c r="C94" s="6" t="s">
        <v>786</v>
      </c>
      <c r="D94" s="7" t="s">
        <v>797</v>
      </c>
      <c r="E94" s="8">
        <v>5</v>
      </c>
      <c r="F94" s="7" t="s">
        <v>799</v>
      </c>
      <c r="G94" s="6" t="s">
        <v>761</v>
      </c>
      <c r="H94" s="7" t="s">
        <v>621</v>
      </c>
      <c r="I94" s="6" t="s">
        <v>14</v>
      </c>
      <c r="J94" s="7" t="s">
        <v>734</v>
      </c>
      <c r="K94" s="10"/>
      <c r="L94" s="11">
        <v>-94339.62</v>
      </c>
      <c r="M94" s="9"/>
      <c r="N94" s="9"/>
    </row>
    <row r="95" spans="1:14">
      <c r="A95" s="6" t="s">
        <v>728</v>
      </c>
      <c r="B95" s="6" t="s">
        <v>785</v>
      </c>
      <c r="C95" s="6" t="s">
        <v>786</v>
      </c>
      <c r="D95" s="7" t="s">
        <v>797</v>
      </c>
      <c r="E95" s="8">
        <v>6</v>
      </c>
      <c r="F95" s="7" t="s">
        <v>799</v>
      </c>
      <c r="G95" s="6" t="s">
        <v>761</v>
      </c>
      <c r="H95" s="7" t="s">
        <v>621</v>
      </c>
      <c r="I95" s="6" t="s">
        <v>15</v>
      </c>
      <c r="J95" s="7" t="s">
        <v>734</v>
      </c>
      <c r="K95" s="10"/>
      <c r="L95" s="11">
        <v>94339.62</v>
      </c>
      <c r="M95" s="9"/>
      <c r="N95" s="9"/>
    </row>
    <row r="96" spans="1:14">
      <c r="A96" s="6" t="s">
        <v>728</v>
      </c>
      <c r="B96" s="6" t="s">
        <v>785</v>
      </c>
      <c r="C96" s="6" t="s">
        <v>786</v>
      </c>
      <c r="D96" s="7" t="s">
        <v>797</v>
      </c>
      <c r="E96" s="8">
        <v>7</v>
      </c>
      <c r="F96" s="7" t="s">
        <v>763</v>
      </c>
      <c r="G96" s="6" t="s">
        <v>758</v>
      </c>
      <c r="H96" s="7" t="s">
        <v>759</v>
      </c>
      <c r="I96" s="6" t="s">
        <v>14</v>
      </c>
      <c r="J96" s="7" t="s">
        <v>734</v>
      </c>
      <c r="K96" s="10"/>
      <c r="L96" s="11">
        <v>-35127.980000000003</v>
      </c>
      <c r="M96" s="9"/>
      <c r="N96" s="9"/>
    </row>
    <row r="97" spans="1:14">
      <c r="A97" s="6" t="s">
        <v>728</v>
      </c>
      <c r="B97" s="6" t="s">
        <v>785</v>
      </c>
      <c r="C97" s="6" t="s">
        <v>786</v>
      </c>
      <c r="D97" s="7" t="s">
        <v>797</v>
      </c>
      <c r="E97" s="8">
        <v>8</v>
      </c>
      <c r="F97" s="7" t="s">
        <v>763</v>
      </c>
      <c r="G97" s="6" t="s">
        <v>758</v>
      </c>
      <c r="H97" s="7" t="s">
        <v>759</v>
      </c>
      <c r="I97" s="6" t="s">
        <v>15</v>
      </c>
      <c r="J97" s="7" t="s">
        <v>734</v>
      </c>
      <c r="K97" s="10"/>
      <c r="L97" s="11">
        <v>35127.980000000003</v>
      </c>
      <c r="M97" s="9"/>
      <c r="N97" s="9"/>
    </row>
    <row r="98" spans="1:14">
      <c r="A98" s="6" t="s">
        <v>728</v>
      </c>
      <c r="B98" s="6" t="s">
        <v>785</v>
      </c>
      <c r="C98" s="6" t="s">
        <v>786</v>
      </c>
      <c r="D98" s="7" t="s">
        <v>797</v>
      </c>
      <c r="E98" s="8">
        <v>9</v>
      </c>
      <c r="F98" s="7" t="s">
        <v>764</v>
      </c>
      <c r="G98" s="6" t="s">
        <v>758</v>
      </c>
      <c r="H98" s="7" t="s">
        <v>759</v>
      </c>
      <c r="I98" s="6" t="s">
        <v>14</v>
      </c>
      <c r="J98" s="7" t="s">
        <v>734</v>
      </c>
      <c r="K98" s="10"/>
      <c r="L98" s="11">
        <v>-3570.86</v>
      </c>
      <c r="M98" s="9"/>
      <c r="N98" s="9"/>
    </row>
    <row r="99" spans="1:14">
      <c r="A99" s="6" t="s">
        <v>728</v>
      </c>
      <c r="B99" s="6" t="s">
        <v>785</v>
      </c>
      <c r="C99" s="6" t="s">
        <v>786</v>
      </c>
      <c r="D99" s="7" t="s">
        <v>797</v>
      </c>
      <c r="E99" s="8">
        <v>10</v>
      </c>
      <c r="F99" s="7" t="s">
        <v>764</v>
      </c>
      <c r="G99" s="6" t="s">
        <v>758</v>
      </c>
      <c r="H99" s="7" t="s">
        <v>759</v>
      </c>
      <c r="I99" s="6" t="s">
        <v>15</v>
      </c>
      <c r="J99" s="7" t="s">
        <v>734</v>
      </c>
      <c r="K99" s="10"/>
      <c r="L99" s="11">
        <v>3570.86</v>
      </c>
      <c r="M99" s="9"/>
      <c r="N99" s="9"/>
    </row>
    <row r="100" spans="1:14">
      <c r="A100" s="6" t="s">
        <v>728</v>
      </c>
      <c r="B100" s="6" t="s">
        <v>785</v>
      </c>
      <c r="C100" s="6" t="s">
        <v>786</v>
      </c>
      <c r="D100" s="7" t="s">
        <v>797</v>
      </c>
      <c r="E100" s="8">
        <v>11</v>
      </c>
      <c r="F100" s="7" t="s">
        <v>765</v>
      </c>
      <c r="G100" s="6" t="s">
        <v>758</v>
      </c>
      <c r="H100" s="7" t="s">
        <v>759</v>
      </c>
      <c r="I100" s="6" t="s">
        <v>14</v>
      </c>
      <c r="J100" s="7" t="s">
        <v>734</v>
      </c>
      <c r="K100" s="10"/>
      <c r="L100" s="11">
        <v>-4241.28</v>
      </c>
      <c r="M100" s="9"/>
      <c r="N100" s="9"/>
    </row>
    <row r="101" spans="1:14">
      <c r="A101" s="6" t="s">
        <v>728</v>
      </c>
      <c r="B101" s="6" t="s">
        <v>785</v>
      </c>
      <c r="C101" s="6" t="s">
        <v>786</v>
      </c>
      <c r="D101" s="7" t="s">
        <v>797</v>
      </c>
      <c r="E101" s="8">
        <v>12</v>
      </c>
      <c r="F101" s="7" t="s">
        <v>765</v>
      </c>
      <c r="G101" s="6" t="s">
        <v>758</v>
      </c>
      <c r="H101" s="7" t="s">
        <v>759</v>
      </c>
      <c r="I101" s="6" t="s">
        <v>15</v>
      </c>
      <c r="J101" s="7" t="s">
        <v>734</v>
      </c>
      <c r="K101" s="10"/>
      <c r="L101" s="11">
        <v>4241.28</v>
      </c>
      <c r="M101" s="9"/>
      <c r="N101" s="9"/>
    </row>
    <row r="102" spans="1:14">
      <c r="A102" s="6" t="s">
        <v>728</v>
      </c>
      <c r="B102" s="6" t="s">
        <v>785</v>
      </c>
      <c r="C102" s="6" t="s">
        <v>786</v>
      </c>
      <c r="D102" s="7" t="s">
        <v>797</v>
      </c>
      <c r="E102" s="8">
        <v>13</v>
      </c>
      <c r="F102" s="7" t="s">
        <v>768</v>
      </c>
      <c r="G102" s="6" t="s">
        <v>761</v>
      </c>
      <c r="H102" s="7" t="s">
        <v>621</v>
      </c>
      <c r="I102" s="6" t="s">
        <v>14</v>
      </c>
      <c r="J102" s="7" t="s">
        <v>734</v>
      </c>
      <c r="K102" s="10"/>
      <c r="L102" s="11">
        <v>-109094.21</v>
      </c>
      <c r="M102" s="9"/>
      <c r="N102" s="9"/>
    </row>
    <row r="103" spans="1:14">
      <c r="A103" s="6" t="s">
        <v>728</v>
      </c>
      <c r="B103" s="6" t="s">
        <v>785</v>
      </c>
      <c r="C103" s="6" t="s">
        <v>786</v>
      </c>
      <c r="D103" s="7" t="s">
        <v>797</v>
      </c>
      <c r="E103" s="8">
        <v>14</v>
      </c>
      <c r="F103" s="7" t="s">
        <v>768</v>
      </c>
      <c r="G103" s="6" t="s">
        <v>761</v>
      </c>
      <c r="H103" s="7" t="s">
        <v>621</v>
      </c>
      <c r="I103" s="6" t="s">
        <v>15</v>
      </c>
      <c r="J103" s="7" t="s">
        <v>734</v>
      </c>
      <c r="K103" s="10"/>
      <c r="L103" s="11">
        <v>109094.21</v>
      </c>
      <c r="M103" s="9"/>
      <c r="N103" s="9"/>
    </row>
    <row r="104" spans="1:14">
      <c r="A104" s="6" t="s">
        <v>728</v>
      </c>
      <c r="B104" s="6" t="s">
        <v>785</v>
      </c>
      <c r="C104" s="6" t="s">
        <v>786</v>
      </c>
      <c r="D104" s="7" t="s">
        <v>797</v>
      </c>
      <c r="E104" s="8">
        <v>15</v>
      </c>
      <c r="F104" s="7" t="s">
        <v>800</v>
      </c>
      <c r="G104" s="6" t="s">
        <v>801</v>
      </c>
      <c r="H104" s="7" t="s">
        <v>134</v>
      </c>
      <c r="I104" s="6" t="s">
        <v>6</v>
      </c>
      <c r="J104" s="7" t="s">
        <v>734</v>
      </c>
      <c r="K104" s="11">
        <v>-98618.51</v>
      </c>
      <c r="L104" s="10"/>
      <c r="M104" s="9"/>
      <c r="N104" s="9"/>
    </row>
    <row r="105" spans="1:14">
      <c r="A105" s="6" t="s">
        <v>728</v>
      </c>
      <c r="B105" s="6" t="s">
        <v>785</v>
      </c>
      <c r="C105" s="6" t="s">
        <v>786</v>
      </c>
      <c r="D105" s="7" t="s">
        <v>797</v>
      </c>
      <c r="E105" s="8">
        <v>16</v>
      </c>
      <c r="F105" s="7" t="s">
        <v>802</v>
      </c>
      <c r="G105" s="6" t="s">
        <v>801</v>
      </c>
      <c r="H105" s="7" t="s">
        <v>134</v>
      </c>
      <c r="I105" s="6" t="s">
        <v>385</v>
      </c>
      <c r="J105" s="7" t="s">
        <v>734</v>
      </c>
      <c r="K105" s="11">
        <v>98618.51</v>
      </c>
      <c r="L105" s="10"/>
      <c r="M105" s="9"/>
      <c r="N105" s="9"/>
    </row>
    <row r="106" spans="1:14">
      <c r="A106" s="6" t="s">
        <v>728</v>
      </c>
      <c r="B106" s="6" t="s">
        <v>785</v>
      </c>
      <c r="C106" s="6" t="s">
        <v>786</v>
      </c>
      <c r="D106" s="7" t="s">
        <v>797</v>
      </c>
      <c r="E106" s="8">
        <v>17</v>
      </c>
      <c r="F106" s="7" t="s">
        <v>775</v>
      </c>
      <c r="G106" s="6" t="s">
        <v>737</v>
      </c>
      <c r="H106" s="7" t="s">
        <v>738</v>
      </c>
      <c r="I106" s="6" t="s">
        <v>14</v>
      </c>
      <c r="J106" s="7" t="s">
        <v>739</v>
      </c>
      <c r="K106" s="10"/>
      <c r="L106" s="11">
        <v>-402284.09</v>
      </c>
      <c r="M106" s="9"/>
      <c r="N106" s="9"/>
    </row>
    <row r="107" spans="1:14">
      <c r="A107" s="6" t="s">
        <v>728</v>
      </c>
      <c r="B107" s="6" t="s">
        <v>785</v>
      </c>
      <c r="C107" s="6" t="s">
        <v>786</v>
      </c>
      <c r="D107" s="7" t="s">
        <v>797</v>
      </c>
      <c r="E107" s="8">
        <v>18</v>
      </c>
      <c r="F107" s="7" t="s">
        <v>775</v>
      </c>
      <c r="G107" s="6" t="s">
        <v>737</v>
      </c>
      <c r="H107" s="7" t="s">
        <v>738</v>
      </c>
      <c r="I107" s="6" t="s">
        <v>15</v>
      </c>
      <c r="J107" s="7" t="s">
        <v>739</v>
      </c>
      <c r="K107" s="10"/>
      <c r="L107" s="11">
        <v>402284.09</v>
      </c>
      <c r="M107" s="9"/>
      <c r="N107" s="9"/>
    </row>
    <row r="108" spans="1:14">
      <c r="A108" s="6" t="s">
        <v>728</v>
      </c>
      <c r="B108" s="6" t="s">
        <v>785</v>
      </c>
      <c r="C108" s="6" t="s">
        <v>786</v>
      </c>
      <c r="D108" s="7" t="s">
        <v>797</v>
      </c>
      <c r="E108" s="8">
        <v>19</v>
      </c>
      <c r="F108" s="7" t="s">
        <v>803</v>
      </c>
      <c r="G108" s="6" t="s">
        <v>761</v>
      </c>
      <c r="H108" s="7" t="s">
        <v>621</v>
      </c>
      <c r="I108" s="6" t="s">
        <v>9</v>
      </c>
      <c r="J108" s="7" t="s">
        <v>754</v>
      </c>
      <c r="K108" s="10"/>
      <c r="L108" s="11">
        <v>-19400</v>
      </c>
      <c r="M108" s="9"/>
      <c r="N108" s="9"/>
    </row>
    <row r="109" spans="1:14">
      <c r="A109" s="6" t="s">
        <v>728</v>
      </c>
      <c r="B109" s="6" t="s">
        <v>785</v>
      </c>
      <c r="C109" s="6" t="s">
        <v>786</v>
      </c>
      <c r="D109" s="7" t="s">
        <v>797</v>
      </c>
      <c r="E109" s="8">
        <v>20</v>
      </c>
      <c r="F109" s="7" t="s">
        <v>804</v>
      </c>
      <c r="G109" s="6" t="s">
        <v>761</v>
      </c>
      <c r="H109" s="7" t="s">
        <v>621</v>
      </c>
      <c r="I109" s="6" t="s">
        <v>8</v>
      </c>
      <c r="J109" s="7" t="s">
        <v>754</v>
      </c>
      <c r="K109" s="10"/>
      <c r="L109" s="11">
        <v>-540000</v>
      </c>
      <c r="M109" s="9"/>
      <c r="N109" s="9"/>
    </row>
    <row r="110" spans="1:14">
      <c r="A110" s="6" t="s">
        <v>728</v>
      </c>
      <c r="B110" s="6" t="s">
        <v>785</v>
      </c>
      <c r="C110" s="6" t="s">
        <v>786</v>
      </c>
      <c r="D110" s="7" t="s">
        <v>797</v>
      </c>
      <c r="E110" s="8">
        <v>21</v>
      </c>
      <c r="F110" s="7" t="s">
        <v>805</v>
      </c>
      <c r="G110" s="6" t="s">
        <v>761</v>
      </c>
      <c r="H110" s="7" t="s">
        <v>621</v>
      </c>
      <c r="I110" s="6" t="s">
        <v>14</v>
      </c>
      <c r="J110" s="7" t="s">
        <v>754</v>
      </c>
      <c r="K110" s="10"/>
      <c r="L110" s="11">
        <v>-75100</v>
      </c>
      <c r="M110" s="9"/>
      <c r="N110" s="9"/>
    </row>
    <row r="111" spans="1:14">
      <c r="A111" s="6" t="s">
        <v>728</v>
      </c>
      <c r="B111" s="6" t="s">
        <v>785</v>
      </c>
      <c r="C111" s="6" t="s">
        <v>786</v>
      </c>
      <c r="D111" s="7" t="s">
        <v>797</v>
      </c>
      <c r="E111" s="8">
        <v>22</v>
      </c>
      <c r="F111" s="7" t="s">
        <v>806</v>
      </c>
      <c r="G111" s="6" t="s">
        <v>761</v>
      </c>
      <c r="H111" s="7" t="s">
        <v>621</v>
      </c>
      <c r="I111" s="6" t="s">
        <v>6</v>
      </c>
      <c r="J111" s="7" t="s">
        <v>754</v>
      </c>
      <c r="K111" s="10"/>
      <c r="L111" s="11">
        <v>634500</v>
      </c>
      <c r="M111" s="9"/>
      <c r="N111" s="9"/>
    </row>
    <row r="112" spans="1:14">
      <c r="A112" s="6" t="s">
        <v>728</v>
      </c>
      <c r="B112" s="6" t="s">
        <v>785</v>
      </c>
      <c r="C112" s="6" t="s">
        <v>786</v>
      </c>
      <c r="D112" s="7" t="s">
        <v>807</v>
      </c>
      <c r="E112" s="8">
        <v>1</v>
      </c>
      <c r="F112" s="7" t="s">
        <v>808</v>
      </c>
      <c r="G112" s="6" t="s">
        <v>809</v>
      </c>
      <c r="H112" s="7" t="s">
        <v>810</v>
      </c>
      <c r="I112" s="6" t="s">
        <v>385</v>
      </c>
      <c r="J112" s="7" t="s">
        <v>811</v>
      </c>
      <c r="K112" s="11">
        <v>-5683666.6600000001</v>
      </c>
      <c r="L112" s="10"/>
      <c r="M112" s="9"/>
      <c r="N112" s="9"/>
    </row>
    <row r="113" spans="1:14">
      <c r="A113" s="6" t="s">
        <v>728</v>
      </c>
      <c r="B113" s="6" t="s">
        <v>785</v>
      </c>
      <c r="C113" s="6" t="s">
        <v>786</v>
      </c>
      <c r="D113" s="7" t="s">
        <v>807</v>
      </c>
      <c r="E113" s="8">
        <v>2</v>
      </c>
      <c r="F113" s="7" t="s">
        <v>808</v>
      </c>
      <c r="G113" s="6" t="s">
        <v>809</v>
      </c>
      <c r="H113" s="7" t="s">
        <v>810</v>
      </c>
      <c r="I113" s="6" t="s">
        <v>744</v>
      </c>
      <c r="J113" s="7" t="s">
        <v>811</v>
      </c>
      <c r="K113" s="11">
        <v>5683666.6600000001</v>
      </c>
      <c r="L113" s="10"/>
      <c r="M113" s="9"/>
      <c r="N113" s="9"/>
    </row>
    <row r="114" spans="1:14">
      <c r="A114" s="6" t="s">
        <v>728</v>
      </c>
      <c r="B114" s="6" t="s">
        <v>785</v>
      </c>
      <c r="C114" s="6" t="s">
        <v>786</v>
      </c>
      <c r="D114" s="7" t="s">
        <v>807</v>
      </c>
      <c r="E114" s="8">
        <v>3</v>
      </c>
      <c r="F114" s="7" t="s">
        <v>812</v>
      </c>
      <c r="G114" s="6" t="s">
        <v>772</v>
      </c>
      <c r="H114" s="7" t="s">
        <v>68</v>
      </c>
      <c r="I114" s="6" t="s">
        <v>385</v>
      </c>
      <c r="J114" s="7" t="s">
        <v>813</v>
      </c>
      <c r="K114" s="10"/>
      <c r="L114" s="11">
        <v>101174.89</v>
      </c>
      <c r="M114" s="9"/>
      <c r="N114" s="9"/>
    </row>
    <row r="115" spans="1:14">
      <c r="A115" s="6" t="s">
        <v>728</v>
      </c>
      <c r="B115" s="6" t="s">
        <v>785</v>
      </c>
      <c r="C115" s="6" t="s">
        <v>786</v>
      </c>
      <c r="D115" s="7" t="s">
        <v>807</v>
      </c>
      <c r="E115" s="8">
        <v>4</v>
      </c>
      <c r="F115" s="7" t="s">
        <v>812</v>
      </c>
      <c r="G115" s="6" t="s">
        <v>772</v>
      </c>
      <c r="H115" s="7" t="s">
        <v>68</v>
      </c>
      <c r="I115" s="6" t="s">
        <v>744</v>
      </c>
      <c r="J115" s="7" t="s">
        <v>813</v>
      </c>
      <c r="K115" s="10"/>
      <c r="L115" s="11">
        <v>-101174.89</v>
      </c>
      <c r="M115" s="9"/>
      <c r="N115" s="9"/>
    </row>
    <row r="116" spans="1:14">
      <c r="A116" s="6" t="s">
        <v>728</v>
      </c>
      <c r="B116" s="6" t="s">
        <v>785</v>
      </c>
      <c r="C116" s="6" t="s">
        <v>786</v>
      </c>
      <c r="D116" s="7" t="s">
        <v>807</v>
      </c>
      <c r="E116" s="8">
        <v>5</v>
      </c>
      <c r="F116" s="7" t="s">
        <v>814</v>
      </c>
      <c r="G116" s="6" t="s">
        <v>815</v>
      </c>
      <c r="H116" s="7" t="s">
        <v>157</v>
      </c>
      <c r="I116" s="6" t="s">
        <v>385</v>
      </c>
      <c r="J116" s="7" t="s">
        <v>816</v>
      </c>
      <c r="K116" s="11">
        <v>-21861.360000000001</v>
      </c>
      <c r="L116" s="10"/>
      <c r="M116" s="9"/>
      <c r="N116" s="9"/>
    </row>
    <row r="117" spans="1:14">
      <c r="A117" s="6" t="s">
        <v>728</v>
      </c>
      <c r="B117" s="6" t="s">
        <v>785</v>
      </c>
      <c r="C117" s="6" t="s">
        <v>786</v>
      </c>
      <c r="D117" s="7" t="s">
        <v>807</v>
      </c>
      <c r="E117" s="8">
        <v>6</v>
      </c>
      <c r="F117" s="7" t="s">
        <v>814</v>
      </c>
      <c r="G117" s="6" t="s">
        <v>815</v>
      </c>
      <c r="H117" s="7" t="s">
        <v>157</v>
      </c>
      <c r="I117" s="6" t="s">
        <v>28</v>
      </c>
      <c r="J117" s="7" t="s">
        <v>816</v>
      </c>
      <c r="K117" s="11">
        <v>21861.360000000001</v>
      </c>
      <c r="L117" s="10"/>
      <c r="M117" s="9"/>
      <c r="N117" s="9"/>
    </row>
    <row r="118" spans="1:14">
      <c r="A118" s="6" t="s">
        <v>728</v>
      </c>
      <c r="B118" s="6" t="s">
        <v>785</v>
      </c>
      <c r="C118" s="6" t="s">
        <v>786</v>
      </c>
      <c r="D118" s="7" t="s">
        <v>807</v>
      </c>
      <c r="E118" s="8">
        <v>7</v>
      </c>
      <c r="F118" s="7" t="s">
        <v>817</v>
      </c>
      <c r="G118" s="6" t="s">
        <v>818</v>
      </c>
      <c r="H118" s="7" t="s">
        <v>155</v>
      </c>
      <c r="I118" s="6" t="s">
        <v>385</v>
      </c>
      <c r="J118" s="7" t="s">
        <v>734</v>
      </c>
      <c r="K118" s="11">
        <v>1666666.67</v>
      </c>
      <c r="L118" s="10"/>
      <c r="M118" s="9"/>
      <c r="N118" s="9"/>
    </row>
    <row r="119" spans="1:14">
      <c r="A119" s="6" t="s">
        <v>728</v>
      </c>
      <c r="B119" s="6" t="s">
        <v>785</v>
      </c>
      <c r="C119" s="6" t="s">
        <v>786</v>
      </c>
      <c r="D119" s="7" t="s">
        <v>807</v>
      </c>
      <c r="E119" s="8">
        <v>8</v>
      </c>
      <c r="F119" s="7" t="s">
        <v>817</v>
      </c>
      <c r="G119" s="6" t="s">
        <v>818</v>
      </c>
      <c r="H119" s="7" t="s">
        <v>155</v>
      </c>
      <c r="I119" s="6" t="s">
        <v>744</v>
      </c>
      <c r="J119" s="7" t="s">
        <v>734</v>
      </c>
      <c r="K119" s="11">
        <v>-1666666.67</v>
      </c>
      <c r="L119" s="10"/>
      <c r="M119" s="9"/>
      <c r="N119" s="9"/>
    </row>
    <row r="120" spans="1:14">
      <c r="A120" s="6" t="s">
        <v>728</v>
      </c>
      <c r="B120" s="6" t="s">
        <v>785</v>
      </c>
      <c r="C120" s="6" t="s">
        <v>786</v>
      </c>
      <c r="D120" s="7"/>
      <c r="E120" s="8"/>
      <c r="F120" s="7" t="s">
        <v>783</v>
      </c>
      <c r="G120" s="6"/>
      <c r="H120" s="7"/>
      <c r="I120" s="6"/>
      <c r="J120" s="7"/>
      <c r="K120" s="10"/>
      <c r="L120" s="10"/>
      <c r="M120" s="9"/>
      <c r="N120" s="9"/>
    </row>
    <row r="121" spans="1:14">
      <c r="A121" s="6" t="s">
        <v>728</v>
      </c>
      <c r="B121" s="6" t="s">
        <v>785</v>
      </c>
      <c r="C121" s="6"/>
      <c r="D121" s="7"/>
      <c r="E121" s="8"/>
      <c r="F121" s="7" t="s">
        <v>784</v>
      </c>
      <c r="G121" s="6"/>
      <c r="H121" s="7"/>
      <c r="I121" s="6"/>
      <c r="J121" s="7"/>
      <c r="K121" s="10"/>
      <c r="L121" s="10"/>
      <c r="M121" s="9"/>
      <c r="N121" s="9"/>
    </row>
    <row r="122" spans="1:14">
      <c r="A122" s="6" t="s">
        <v>728</v>
      </c>
      <c r="B122" s="6" t="s">
        <v>819</v>
      </c>
      <c r="C122" s="6" t="s">
        <v>730</v>
      </c>
      <c r="D122" s="7" t="s">
        <v>820</v>
      </c>
      <c r="E122" s="8">
        <v>1</v>
      </c>
      <c r="F122" s="7" t="s">
        <v>821</v>
      </c>
      <c r="G122" s="6" t="s">
        <v>742</v>
      </c>
      <c r="H122" s="7" t="s">
        <v>743</v>
      </c>
      <c r="I122" s="6" t="s">
        <v>23</v>
      </c>
      <c r="J122" s="7" t="s">
        <v>734</v>
      </c>
      <c r="K122" s="10"/>
      <c r="L122" s="11">
        <v>-497547.16</v>
      </c>
      <c r="M122" s="9"/>
      <c r="N122" s="9"/>
    </row>
    <row r="123" spans="1:14">
      <c r="A123" s="6" t="s">
        <v>728</v>
      </c>
      <c r="B123" s="6" t="s">
        <v>819</v>
      </c>
      <c r="C123" s="6" t="s">
        <v>730</v>
      </c>
      <c r="D123" s="7" t="s">
        <v>820</v>
      </c>
      <c r="E123" s="8">
        <v>2</v>
      </c>
      <c r="F123" s="7" t="s">
        <v>821</v>
      </c>
      <c r="G123" s="6" t="s">
        <v>742</v>
      </c>
      <c r="H123" s="7" t="s">
        <v>743</v>
      </c>
      <c r="I123" s="6" t="s">
        <v>744</v>
      </c>
      <c r="J123" s="7" t="s">
        <v>734</v>
      </c>
      <c r="K123" s="10"/>
      <c r="L123" s="11">
        <v>497547.16</v>
      </c>
      <c r="M123" s="9"/>
      <c r="N123" s="9"/>
    </row>
    <row r="124" spans="1:14">
      <c r="A124" s="6" t="s">
        <v>728</v>
      </c>
      <c r="B124" s="6" t="s">
        <v>819</v>
      </c>
      <c r="C124" s="6" t="s">
        <v>730</v>
      </c>
      <c r="D124" s="7" t="s">
        <v>820</v>
      </c>
      <c r="E124" s="8">
        <v>3</v>
      </c>
      <c r="F124" s="7" t="s">
        <v>746</v>
      </c>
      <c r="G124" s="6" t="s">
        <v>747</v>
      </c>
      <c r="H124" s="7" t="s">
        <v>748</v>
      </c>
      <c r="I124" s="6" t="s">
        <v>10</v>
      </c>
      <c r="J124" s="7" t="s">
        <v>734</v>
      </c>
      <c r="K124" s="10"/>
      <c r="L124" s="11">
        <v>-1231654.1100000001</v>
      </c>
      <c r="M124" s="9"/>
      <c r="N124" s="9"/>
    </row>
    <row r="125" spans="1:14">
      <c r="A125" s="6" t="s">
        <v>728</v>
      </c>
      <c r="B125" s="6" t="s">
        <v>819</v>
      </c>
      <c r="C125" s="6" t="s">
        <v>730</v>
      </c>
      <c r="D125" s="7" t="s">
        <v>820</v>
      </c>
      <c r="E125" s="8">
        <v>4</v>
      </c>
      <c r="F125" s="7" t="s">
        <v>746</v>
      </c>
      <c r="G125" s="6" t="s">
        <v>747</v>
      </c>
      <c r="H125" s="7" t="s">
        <v>748</v>
      </c>
      <c r="I125" s="6" t="s">
        <v>4</v>
      </c>
      <c r="J125" s="7" t="s">
        <v>734</v>
      </c>
      <c r="K125" s="10"/>
      <c r="L125" s="11">
        <v>1231654.1100000001</v>
      </c>
      <c r="M125" s="9"/>
      <c r="N125" s="9"/>
    </row>
    <row r="126" spans="1:14">
      <c r="A126" s="6" t="s">
        <v>728</v>
      </c>
      <c r="B126" s="6" t="s">
        <v>819</v>
      </c>
      <c r="C126" s="6" t="s">
        <v>730</v>
      </c>
      <c r="D126" s="7" t="s">
        <v>820</v>
      </c>
      <c r="E126" s="8">
        <v>5</v>
      </c>
      <c r="F126" s="7" t="s">
        <v>749</v>
      </c>
      <c r="G126" s="6" t="s">
        <v>733</v>
      </c>
      <c r="H126" s="7" t="s">
        <v>64</v>
      </c>
      <c r="I126" s="6" t="s">
        <v>10</v>
      </c>
      <c r="J126" s="7" t="s">
        <v>734</v>
      </c>
      <c r="K126" s="10"/>
      <c r="L126" s="11">
        <v>78452.83</v>
      </c>
      <c r="M126" s="9"/>
      <c r="N126" s="9"/>
    </row>
    <row r="127" spans="1:14">
      <c r="A127" s="6" t="s">
        <v>728</v>
      </c>
      <c r="B127" s="6" t="s">
        <v>819</v>
      </c>
      <c r="C127" s="6" t="s">
        <v>730</v>
      </c>
      <c r="D127" s="7" t="s">
        <v>820</v>
      </c>
      <c r="E127" s="8">
        <v>6</v>
      </c>
      <c r="F127" s="7" t="s">
        <v>749</v>
      </c>
      <c r="G127" s="6" t="s">
        <v>733</v>
      </c>
      <c r="H127" s="7" t="s">
        <v>64</v>
      </c>
      <c r="I127" s="6" t="s">
        <v>12</v>
      </c>
      <c r="J127" s="7" t="s">
        <v>734</v>
      </c>
      <c r="K127" s="10"/>
      <c r="L127" s="11">
        <v>-78452.83</v>
      </c>
      <c r="M127" s="9"/>
      <c r="N127" s="9"/>
    </row>
    <row r="128" spans="1:14">
      <c r="A128" s="6" t="s">
        <v>728</v>
      </c>
      <c r="B128" s="6" t="s">
        <v>819</v>
      </c>
      <c r="C128" s="6" t="s">
        <v>730</v>
      </c>
      <c r="D128" s="7" t="s">
        <v>820</v>
      </c>
      <c r="E128" s="8">
        <v>7</v>
      </c>
      <c r="F128" s="7" t="s">
        <v>749</v>
      </c>
      <c r="G128" s="6" t="s">
        <v>733</v>
      </c>
      <c r="H128" s="7" t="s">
        <v>64</v>
      </c>
      <c r="I128" s="6" t="s">
        <v>10</v>
      </c>
      <c r="J128" s="7" t="s">
        <v>734</v>
      </c>
      <c r="K128" s="10"/>
      <c r="L128" s="11">
        <v>76855.64</v>
      </c>
      <c r="M128" s="9"/>
      <c r="N128" s="9"/>
    </row>
    <row r="129" spans="1:14">
      <c r="A129" s="6" t="s">
        <v>728</v>
      </c>
      <c r="B129" s="6" t="s">
        <v>819</v>
      </c>
      <c r="C129" s="6" t="s">
        <v>730</v>
      </c>
      <c r="D129" s="7" t="s">
        <v>820</v>
      </c>
      <c r="E129" s="8">
        <v>8</v>
      </c>
      <c r="F129" s="7" t="s">
        <v>749</v>
      </c>
      <c r="G129" s="6" t="s">
        <v>733</v>
      </c>
      <c r="H129" s="7" t="s">
        <v>64</v>
      </c>
      <c r="I129" s="6" t="s">
        <v>18</v>
      </c>
      <c r="J129" s="7" t="s">
        <v>734</v>
      </c>
      <c r="K129" s="10"/>
      <c r="L129" s="11">
        <v>-76855.64</v>
      </c>
      <c r="M129" s="9"/>
      <c r="N129" s="9"/>
    </row>
    <row r="130" spans="1:14">
      <c r="A130" s="6" t="s">
        <v>728</v>
      </c>
      <c r="B130" s="6" t="s">
        <v>819</v>
      </c>
      <c r="C130" s="6" t="s">
        <v>730</v>
      </c>
      <c r="D130" s="7" t="s">
        <v>820</v>
      </c>
      <c r="E130" s="8">
        <v>9</v>
      </c>
      <c r="F130" s="7" t="s">
        <v>822</v>
      </c>
      <c r="G130" s="6" t="s">
        <v>737</v>
      </c>
      <c r="H130" s="7" t="s">
        <v>738</v>
      </c>
      <c r="I130" s="6" t="s">
        <v>17</v>
      </c>
      <c r="J130" s="7" t="s">
        <v>734</v>
      </c>
      <c r="K130" s="10"/>
      <c r="L130" s="11">
        <v>1824914.89</v>
      </c>
      <c r="M130" s="9"/>
      <c r="N130" s="9"/>
    </row>
    <row r="131" spans="1:14">
      <c r="A131" s="6" t="s">
        <v>728</v>
      </c>
      <c r="B131" s="6" t="s">
        <v>819</v>
      </c>
      <c r="C131" s="6" t="s">
        <v>730</v>
      </c>
      <c r="D131" s="7" t="s">
        <v>820</v>
      </c>
      <c r="E131" s="8">
        <v>10</v>
      </c>
      <c r="F131" s="7" t="s">
        <v>822</v>
      </c>
      <c r="G131" s="6" t="s">
        <v>737</v>
      </c>
      <c r="H131" s="7" t="s">
        <v>738</v>
      </c>
      <c r="I131" s="6" t="s">
        <v>744</v>
      </c>
      <c r="J131" s="7" t="s">
        <v>734</v>
      </c>
      <c r="K131" s="10"/>
      <c r="L131" s="11">
        <v>-1824914.89</v>
      </c>
      <c r="M131" s="9"/>
      <c r="N131" s="9"/>
    </row>
    <row r="132" spans="1:14">
      <c r="A132" s="6" t="s">
        <v>728</v>
      </c>
      <c r="B132" s="6" t="s">
        <v>819</v>
      </c>
      <c r="C132" s="6" t="s">
        <v>730</v>
      </c>
      <c r="D132" s="7" t="s">
        <v>820</v>
      </c>
      <c r="E132" s="8">
        <v>11</v>
      </c>
      <c r="F132" s="7" t="s">
        <v>751</v>
      </c>
      <c r="G132" s="6" t="s">
        <v>737</v>
      </c>
      <c r="H132" s="7" t="s">
        <v>738</v>
      </c>
      <c r="I132" s="6" t="s">
        <v>10</v>
      </c>
      <c r="J132" s="7" t="s">
        <v>739</v>
      </c>
      <c r="K132" s="10"/>
      <c r="L132" s="11">
        <v>-1285217</v>
      </c>
      <c r="M132" s="9"/>
      <c r="N132" s="9"/>
    </row>
    <row r="133" spans="1:14">
      <c r="A133" s="6" t="s">
        <v>728</v>
      </c>
      <c r="B133" s="6" t="s">
        <v>819</v>
      </c>
      <c r="C133" s="6" t="s">
        <v>730</v>
      </c>
      <c r="D133" s="7" t="s">
        <v>820</v>
      </c>
      <c r="E133" s="8">
        <v>12</v>
      </c>
      <c r="F133" s="7" t="s">
        <v>751</v>
      </c>
      <c r="G133" s="6" t="s">
        <v>737</v>
      </c>
      <c r="H133" s="7" t="s">
        <v>738</v>
      </c>
      <c r="I133" s="6" t="s">
        <v>8</v>
      </c>
      <c r="J133" s="7" t="s">
        <v>739</v>
      </c>
      <c r="K133" s="10"/>
      <c r="L133" s="11">
        <v>1285217</v>
      </c>
      <c r="M133" s="9"/>
      <c r="N133" s="9"/>
    </row>
    <row r="134" spans="1:14">
      <c r="A134" s="6" t="s">
        <v>728</v>
      </c>
      <c r="B134" s="6" t="s">
        <v>819</v>
      </c>
      <c r="C134" s="6" t="s">
        <v>730</v>
      </c>
      <c r="D134" s="7" t="s">
        <v>820</v>
      </c>
      <c r="E134" s="8">
        <v>13</v>
      </c>
      <c r="F134" s="7" t="s">
        <v>752</v>
      </c>
      <c r="G134" s="6" t="s">
        <v>753</v>
      </c>
      <c r="H134" s="7" t="s">
        <v>621</v>
      </c>
      <c r="I134" s="6" t="s">
        <v>10</v>
      </c>
      <c r="J134" s="7" t="s">
        <v>754</v>
      </c>
      <c r="K134" s="10"/>
      <c r="L134" s="11">
        <v>-155003.65</v>
      </c>
      <c r="M134" s="9"/>
      <c r="N134" s="9"/>
    </row>
    <row r="135" spans="1:14">
      <c r="A135" s="6" t="s">
        <v>728</v>
      </c>
      <c r="B135" s="6" t="s">
        <v>819</v>
      </c>
      <c r="C135" s="6" t="s">
        <v>730</v>
      </c>
      <c r="D135" s="7" t="s">
        <v>820</v>
      </c>
      <c r="E135" s="8">
        <v>14</v>
      </c>
      <c r="F135" s="7" t="s">
        <v>752</v>
      </c>
      <c r="G135" s="6" t="s">
        <v>753</v>
      </c>
      <c r="H135" s="7" t="s">
        <v>621</v>
      </c>
      <c r="I135" s="6" t="s">
        <v>18</v>
      </c>
      <c r="J135" s="7" t="s">
        <v>754</v>
      </c>
      <c r="K135" s="10"/>
      <c r="L135" s="11">
        <v>-3337.97</v>
      </c>
      <c r="M135" s="9"/>
      <c r="N135" s="9"/>
    </row>
    <row r="136" spans="1:14">
      <c r="A136" s="6" t="s">
        <v>728</v>
      </c>
      <c r="B136" s="6" t="s">
        <v>819</v>
      </c>
      <c r="C136" s="6" t="s">
        <v>730</v>
      </c>
      <c r="D136" s="7" t="s">
        <v>820</v>
      </c>
      <c r="E136" s="8">
        <v>15</v>
      </c>
      <c r="F136" s="7" t="s">
        <v>752</v>
      </c>
      <c r="G136" s="6" t="s">
        <v>753</v>
      </c>
      <c r="H136" s="7" t="s">
        <v>621</v>
      </c>
      <c r="I136" s="6" t="s">
        <v>17</v>
      </c>
      <c r="J136" s="7" t="s">
        <v>754</v>
      </c>
      <c r="K136" s="10"/>
      <c r="L136" s="11">
        <v>-48711.83</v>
      </c>
      <c r="M136" s="9"/>
      <c r="N136" s="9"/>
    </row>
    <row r="137" spans="1:14">
      <c r="A137" s="6" t="s">
        <v>728</v>
      </c>
      <c r="B137" s="6" t="s">
        <v>819</v>
      </c>
      <c r="C137" s="6" t="s">
        <v>730</v>
      </c>
      <c r="D137" s="7" t="s">
        <v>820</v>
      </c>
      <c r="E137" s="8">
        <v>16</v>
      </c>
      <c r="F137" s="7" t="s">
        <v>752</v>
      </c>
      <c r="G137" s="6" t="s">
        <v>753</v>
      </c>
      <c r="H137" s="7" t="s">
        <v>621</v>
      </c>
      <c r="I137" s="6" t="s">
        <v>6</v>
      </c>
      <c r="J137" s="7" t="s">
        <v>754</v>
      </c>
      <c r="K137" s="10"/>
      <c r="L137" s="11">
        <v>207053.45</v>
      </c>
      <c r="M137" s="9"/>
      <c r="N137" s="9"/>
    </row>
    <row r="138" spans="1:14">
      <c r="A138" s="6" t="s">
        <v>728</v>
      </c>
      <c r="B138" s="6" t="s">
        <v>819</v>
      </c>
      <c r="C138" s="6" t="s">
        <v>730</v>
      </c>
      <c r="D138" s="7" t="s">
        <v>820</v>
      </c>
      <c r="E138" s="8">
        <v>17</v>
      </c>
      <c r="F138" s="7" t="s">
        <v>823</v>
      </c>
      <c r="G138" s="6" t="s">
        <v>733</v>
      </c>
      <c r="H138" s="7" t="s">
        <v>64</v>
      </c>
      <c r="I138" s="6" t="s">
        <v>18</v>
      </c>
      <c r="J138" s="7" t="s">
        <v>734</v>
      </c>
      <c r="K138" s="10"/>
      <c r="L138" s="11">
        <v>-401455.92</v>
      </c>
      <c r="M138" s="9"/>
      <c r="N138" s="9"/>
    </row>
    <row r="139" spans="1:14">
      <c r="A139" s="6" t="s">
        <v>728</v>
      </c>
      <c r="B139" s="6" t="s">
        <v>819</v>
      </c>
      <c r="C139" s="6" t="s">
        <v>730</v>
      </c>
      <c r="D139" s="7" t="s">
        <v>820</v>
      </c>
      <c r="E139" s="8">
        <v>18</v>
      </c>
      <c r="F139" s="7" t="s">
        <v>823</v>
      </c>
      <c r="G139" s="6" t="s">
        <v>733</v>
      </c>
      <c r="H139" s="7" t="s">
        <v>64</v>
      </c>
      <c r="I139" s="6" t="s">
        <v>385</v>
      </c>
      <c r="J139" s="7" t="s">
        <v>792</v>
      </c>
      <c r="K139" s="10"/>
      <c r="L139" s="11">
        <v>401455.92</v>
      </c>
      <c r="M139" s="9"/>
      <c r="N139" s="9"/>
    </row>
    <row r="140" spans="1:14">
      <c r="A140" s="6" t="s">
        <v>728</v>
      </c>
      <c r="B140" s="6" t="s">
        <v>819</v>
      </c>
      <c r="C140" s="6" t="s">
        <v>730</v>
      </c>
      <c r="D140" s="7" t="s">
        <v>824</v>
      </c>
      <c r="E140" s="8">
        <v>1</v>
      </c>
      <c r="F140" s="7" t="s">
        <v>732</v>
      </c>
      <c r="G140" s="6" t="s">
        <v>733</v>
      </c>
      <c r="H140" s="7" t="s">
        <v>64</v>
      </c>
      <c r="I140" s="6" t="s">
        <v>13</v>
      </c>
      <c r="J140" s="7" t="s">
        <v>734</v>
      </c>
      <c r="K140" s="10"/>
      <c r="L140" s="11">
        <v>-644948.61</v>
      </c>
      <c r="M140" s="9"/>
      <c r="N140" s="9"/>
    </row>
    <row r="141" spans="1:14">
      <c r="A141" s="6" t="s">
        <v>728</v>
      </c>
      <c r="B141" s="6" t="s">
        <v>819</v>
      </c>
      <c r="C141" s="6" t="s">
        <v>730</v>
      </c>
      <c r="D141" s="7" t="s">
        <v>824</v>
      </c>
      <c r="E141" s="8">
        <v>2</v>
      </c>
      <c r="F141" s="7" t="s">
        <v>732</v>
      </c>
      <c r="G141" s="6" t="s">
        <v>733</v>
      </c>
      <c r="H141" s="7" t="s">
        <v>64</v>
      </c>
      <c r="I141" s="6" t="s">
        <v>4</v>
      </c>
      <c r="J141" s="7" t="s">
        <v>734</v>
      </c>
      <c r="K141" s="10"/>
      <c r="L141" s="11">
        <v>644948.61</v>
      </c>
      <c r="M141" s="9"/>
      <c r="N141" s="9"/>
    </row>
    <row r="142" spans="1:14">
      <c r="A142" s="6" t="s">
        <v>728</v>
      </c>
      <c r="B142" s="6" t="s">
        <v>819</v>
      </c>
      <c r="C142" s="6" t="s">
        <v>730</v>
      </c>
      <c r="D142" s="7" t="s">
        <v>824</v>
      </c>
      <c r="E142" s="8">
        <v>3</v>
      </c>
      <c r="F142" s="7" t="s">
        <v>736</v>
      </c>
      <c r="G142" s="6" t="s">
        <v>737</v>
      </c>
      <c r="H142" s="7" t="s">
        <v>738</v>
      </c>
      <c r="I142" s="6" t="s">
        <v>12</v>
      </c>
      <c r="J142" s="7" t="s">
        <v>739</v>
      </c>
      <c r="K142" s="10"/>
      <c r="L142" s="11">
        <v>9200184.6999999993</v>
      </c>
      <c r="M142" s="9"/>
      <c r="N142" s="9"/>
    </row>
    <row r="143" spans="1:14">
      <c r="A143" s="6" t="s">
        <v>728</v>
      </c>
      <c r="B143" s="6" t="s">
        <v>819</v>
      </c>
      <c r="C143" s="6" t="s">
        <v>730</v>
      </c>
      <c r="D143" s="7" t="s">
        <v>824</v>
      </c>
      <c r="E143" s="8">
        <v>4</v>
      </c>
      <c r="F143" s="7" t="s">
        <v>736</v>
      </c>
      <c r="G143" s="6" t="s">
        <v>737</v>
      </c>
      <c r="H143" s="7" t="s">
        <v>738</v>
      </c>
      <c r="I143" s="6" t="s">
        <v>15</v>
      </c>
      <c r="J143" s="7" t="s">
        <v>739</v>
      </c>
      <c r="K143" s="10"/>
      <c r="L143" s="11">
        <v>-4600092.3499999996</v>
      </c>
      <c r="M143" s="9"/>
      <c r="N143" s="9"/>
    </row>
    <row r="144" spans="1:14">
      <c r="A144" s="6" t="s">
        <v>728</v>
      </c>
      <c r="B144" s="6" t="s">
        <v>819</v>
      </c>
      <c r="C144" s="6" t="s">
        <v>730</v>
      </c>
      <c r="D144" s="7" t="s">
        <v>824</v>
      </c>
      <c r="E144" s="8">
        <v>5</v>
      </c>
      <c r="F144" s="7" t="s">
        <v>794</v>
      </c>
      <c r="G144" s="6" t="s">
        <v>769</v>
      </c>
      <c r="H144" s="7" t="s">
        <v>621</v>
      </c>
      <c r="I144" s="6" t="s">
        <v>13</v>
      </c>
      <c r="J144" s="7" t="s">
        <v>754</v>
      </c>
      <c r="K144" s="10"/>
      <c r="L144" s="11">
        <v>-4110.0600000000004</v>
      </c>
      <c r="M144" s="9"/>
      <c r="N144" s="9"/>
    </row>
    <row r="145" spans="1:14">
      <c r="A145" s="6" t="s">
        <v>728</v>
      </c>
      <c r="B145" s="6" t="s">
        <v>819</v>
      </c>
      <c r="C145" s="6" t="s">
        <v>730</v>
      </c>
      <c r="D145" s="7" t="s">
        <v>824</v>
      </c>
      <c r="E145" s="8">
        <v>6</v>
      </c>
      <c r="F145" s="7" t="s">
        <v>795</v>
      </c>
      <c r="G145" s="6" t="s">
        <v>769</v>
      </c>
      <c r="H145" s="7" t="s">
        <v>621</v>
      </c>
      <c r="I145" s="6" t="s">
        <v>15</v>
      </c>
      <c r="J145" s="7" t="s">
        <v>754</v>
      </c>
      <c r="K145" s="10"/>
      <c r="L145" s="11">
        <v>-1137.07</v>
      </c>
      <c r="M145" s="9"/>
      <c r="N145" s="9"/>
    </row>
    <row r="146" spans="1:14">
      <c r="A146" s="6" t="s">
        <v>728</v>
      </c>
      <c r="B146" s="6" t="s">
        <v>819</v>
      </c>
      <c r="C146" s="6" t="s">
        <v>730</v>
      </c>
      <c r="D146" s="7" t="s">
        <v>824</v>
      </c>
      <c r="E146" s="8">
        <v>7</v>
      </c>
      <c r="F146" s="7" t="s">
        <v>796</v>
      </c>
      <c r="G146" s="6" t="s">
        <v>769</v>
      </c>
      <c r="H146" s="7" t="s">
        <v>621</v>
      </c>
      <c r="I146" s="6" t="s">
        <v>6</v>
      </c>
      <c r="J146" s="7" t="s">
        <v>754</v>
      </c>
      <c r="K146" s="10"/>
      <c r="L146" s="11">
        <v>17062.03</v>
      </c>
      <c r="M146" s="9"/>
      <c r="N146" s="9"/>
    </row>
    <row r="147" spans="1:14">
      <c r="A147" s="6" t="s">
        <v>728</v>
      </c>
      <c r="B147" s="6" t="s">
        <v>819</v>
      </c>
      <c r="C147" s="6" t="s">
        <v>730</v>
      </c>
      <c r="D147" s="7" t="s">
        <v>824</v>
      </c>
      <c r="E147" s="8">
        <v>8</v>
      </c>
      <c r="F147" s="7" t="s">
        <v>736</v>
      </c>
      <c r="G147" s="6" t="s">
        <v>737</v>
      </c>
      <c r="H147" s="7" t="s">
        <v>738</v>
      </c>
      <c r="I147" s="6" t="s">
        <v>14</v>
      </c>
      <c r="J147" s="7" t="s">
        <v>739</v>
      </c>
      <c r="K147" s="10"/>
      <c r="L147" s="11">
        <v>-4600092.3499999996</v>
      </c>
      <c r="M147" s="9"/>
      <c r="N147" s="9"/>
    </row>
    <row r="148" spans="1:14">
      <c r="A148" s="6" t="s">
        <v>728</v>
      </c>
      <c r="B148" s="6" t="s">
        <v>819</v>
      </c>
      <c r="C148" s="6" t="s">
        <v>730</v>
      </c>
      <c r="D148" s="7" t="s">
        <v>824</v>
      </c>
      <c r="E148" s="8">
        <v>9</v>
      </c>
      <c r="F148" s="7" t="s">
        <v>825</v>
      </c>
      <c r="G148" s="6" t="s">
        <v>790</v>
      </c>
      <c r="H148" s="7" t="s">
        <v>791</v>
      </c>
      <c r="I148" s="6" t="s">
        <v>15</v>
      </c>
      <c r="J148" s="7" t="s">
        <v>734</v>
      </c>
      <c r="K148" s="10"/>
      <c r="L148" s="11">
        <v>-49935.17</v>
      </c>
      <c r="M148" s="9"/>
      <c r="N148" s="9"/>
    </row>
    <row r="149" spans="1:14">
      <c r="A149" s="6" t="s">
        <v>728</v>
      </c>
      <c r="B149" s="6" t="s">
        <v>819</v>
      </c>
      <c r="C149" s="6" t="s">
        <v>730</v>
      </c>
      <c r="D149" s="7" t="s">
        <v>824</v>
      </c>
      <c r="E149" s="8">
        <v>10</v>
      </c>
      <c r="F149" s="7" t="s">
        <v>825</v>
      </c>
      <c r="G149" s="6" t="s">
        <v>790</v>
      </c>
      <c r="H149" s="7" t="s">
        <v>791</v>
      </c>
      <c r="I149" s="6" t="s">
        <v>14</v>
      </c>
      <c r="J149" s="7" t="s">
        <v>734</v>
      </c>
      <c r="K149" s="10"/>
      <c r="L149" s="11">
        <v>49935.17</v>
      </c>
      <c r="M149" s="9"/>
      <c r="N149" s="9"/>
    </row>
    <row r="150" spans="1:14">
      <c r="A150" s="6" t="s">
        <v>728</v>
      </c>
      <c r="B150" s="6" t="s">
        <v>819</v>
      </c>
      <c r="C150" s="6" t="s">
        <v>730</v>
      </c>
      <c r="D150" s="7" t="s">
        <v>824</v>
      </c>
      <c r="E150" s="8">
        <v>11</v>
      </c>
      <c r="F150" s="7" t="s">
        <v>793</v>
      </c>
      <c r="G150" s="6" t="s">
        <v>769</v>
      </c>
      <c r="H150" s="7" t="s">
        <v>621</v>
      </c>
      <c r="I150" s="6" t="s">
        <v>12</v>
      </c>
      <c r="J150" s="7" t="s">
        <v>754</v>
      </c>
      <c r="K150" s="10"/>
      <c r="L150" s="11">
        <v>-11814.9</v>
      </c>
      <c r="M150" s="9"/>
      <c r="N150" s="9"/>
    </row>
    <row r="151" spans="1:14">
      <c r="A151" s="6" t="s">
        <v>728</v>
      </c>
      <c r="B151" s="6" t="s">
        <v>819</v>
      </c>
      <c r="C151" s="6" t="s">
        <v>730</v>
      </c>
      <c r="D151" s="7" t="s">
        <v>826</v>
      </c>
      <c r="E151" s="8">
        <v>1</v>
      </c>
      <c r="F151" s="7" t="s">
        <v>757</v>
      </c>
      <c r="G151" s="6" t="s">
        <v>758</v>
      </c>
      <c r="H151" s="7" t="s">
        <v>759</v>
      </c>
      <c r="I151" s="6" t="s">
        <v>14</v>
      </c>
      <c r="J151" s="7" t="s">
        <v>734</v>
      </c>
      <c r="K151" s="10"/>
      <c r="L151" s="11">
        <v>-700.47</v>
      </c>
      <c r="M151" s="9"/>
      <c r="N151" s="9"/>
    </row>
    <row r="152" spans="1:14">
      <c r="A152" s="6" t="s">
        <v>728</v>
      </c>
      <c r="B152" s="6" t="s">
        <v>819</v>
      </c>
      <c r="C152" s="6" t="s">
        <v>730</v>
      </c>
      <c r="D152" s="7" t="s">
        <v>826</v>
      </c>
      <c r="E152" s="8">
        <v>2</v>
      </c>
      <c r="F152" s="7" t="s">
        <v>757</v>
      </c>
      <c r="G152" s="6" t="s">
        <v>758</v>
      </c>
      <c r="H152" s="7" t="s">
        <v>759</v>
      </c>
      <c r="I152" s="6" t="s">
        <v>385</v>
      </c>
      <c r="J152" s="7" t="s">
        <v>734</v>
      </c>
      <c r="K152" s="10"/>
      <c r="L152" s="11">
        <v>700.47</v>
      </c>
      <c r="M152" s="9"/>
      <c r="N152" s="9"/>
    </row>
    <row r="153" spans="1:14">
      <c r="A153" s="6" t="s">
        <v>728</v>
      </c>
      <c r="B153" s="6" t="s">
        <v>819</v>
      </c>
      <c r="C153" s="6" t="s">
        <v>730</v>
      </c>
      <c r="D153" s="7" t="s">
        <v>826</v>
      </c>
      <c r="E153" s="8">
        <v>3</v>
      </c>
      <c r="F153" s="7" t="s">
        <v>827</v>
      </c>
      <c r="G153" s="6" t="s">
        <v>761</v>
      </c>
      <c r="H153" s="7" t="s">
        <v>621</v>
      </c>
      <c r="I153" s="6" t="s">
        <v>6</v>
      </c>
      <c r="J153" s="7" t="s">
        <v>734</v>
      </c>
      <c r="K153" s="10"/>
      <c r="L153" s="11">
        <v>-31913.87</v>
      </c>
      <c r="M153" s="9"/>
      <c r="N153" s="9"/>
    </row>
    <row r="154" spans="1:14">
      <c r="A154" s="6" t="s">
        <v>728</v>
      </c>
      <c r="B154" s="6" t="s">
        <v>819</v>
      </c>
      <c r="C154" s="6" t="s">
        <v>730</v>
      </c>
      <c r="D154" s="7" t="s">
        <v>826</v>
      </c>
      <c r="E154" s="8">
        <v>4</v>
      </c>
      <c r="F154" s="7" t="s">
        <v>827</v>
      </c>
      <c r="G154" s="6" t="s">
        <v>761</v>
      </c>
      <c r="H154" s="7" t="s">
        <v>621</v>
      </c>
      <c r="I154" s="6" t="s">
        <v>385</v>
      </c>
      <c r="J154" s="7" t="s">
        <v>734</v>
      </c>
      <c r="K154" s="10"/>
      <c r="L154" s="11">
        <v>31913.87</v>
      </c>
      <c r="M154" s="9"/>
      <c r="N154" s="9"/>
    </row>
    <row r="155" spans="1:14">
      <c r="A155" s="6" t="s">
        <v>728</v>
      </c>
      <c r="B155" s="6" t="s">
        <v>819</v>
      </c>
      <c r="C155" s="6" t="s">
        <v>730</v>
      </c>
      <c r="D155" s="7" t="s">
        <v>826</v>
      </c>
      <c r="E155" s="8">
        <v>5</v>
      </c>
      <c r="F155" s="7" t="s">
        <v>828</v>
      </c>
      <c r="G155" s="6" t="s">
        <v>761</v>
      </c>
      <c r="H155" s="7" t="s">
        <v>621</v>
      </c>
      <c r="I155" s="6" t="s">
        <v>6</v>
      </c>
      <c r="J155" s="7" t="s">
        <v>734</v>
      </c>
      <c r="K155" s="10"/>
      <c r="L155" s="11">
        <v>-30741.15</v>
      </c>
      <c r="M155" s="9"/>
      <c r="N155" s="9"/>
    </row>
    <row r="156" spans="1:14">
      <c r="A156" s="6" t="s">
        <v>728</v>
      </c>
      <c r="B156" s="6" t="s">
        <v>819</v>
      </c>
      <c r="C156" s="6" t="s">
        <v>730</v>
      </c>
      <c r="D156" s="7" t="s">
        <v>826</v>
      </c>
      <c r="E156" s="8">
        <v>6</v>
      </c>
      <c r="F156" s="7" t="s">
        <v>828</v>
      </c>
      <c r="G156" s="6" t="s">
        <v>761</v>
      </c>
      <c r="H156" s="7" t="s">
        <v>621</v>
      </c>
      <c r="I156" s="6" t="s">
        <v>385</v>
      </c>
      <c r="J156" s="7" t="s">
        <v>734</v>
      </c>
      <c r="K156" s="10"/>
      <c r="L156" s="11">
        <v>30741.15</v>
      </c>
      <c r="M156" s="9"/>
      <c r="N156" s="9"/>
    </row>
    <row r="157" spans="1:14">
      <c r="A157" s="6" t="s">
        <v>728</v>
      </c>
      <c r="B157" s="6" t="s">
        <v>819</v>
      </c>
      <c r="C157" s="6" t="s">
        <v>730</v>
      </c>
      <c r="D157" s="7" t="s">
        <v>826</v>
      </c>
      <c r="E157" s="8">
        <v>7</v>
      </c>
      <c r="F157" s="7" t="s">
        <v>763</v>
      </c>
      <c r="G157" s="6" t="s">
        <v>758</v>
      </c>
      <c r="H157" s="7" t="s">
        <v>759</v>
      </c>
      <c r="I157" s="6" t="s">
        <v>14</v>
      </c>
      <c r="J157" s="7" t="s">
        <v>734</v>
      </c>
      <c r="K157" s="10"/>
      <c r="L157" s="11">
        <v>-29398.11</v>
      </c>
      <c r="M157" s="9"/>
      <c r="N157" s="9"/>
    </row>
    <row r="158" spans="1:14">
      <c r="A158" s="6" t="s">
        <v>728</v>
      </c>
      <c r="B158" s="6" t="s">
        <v>819</v>
      </c>
      <c r="C158" s="6" t="s">
        <v>730</v>
      </c>
      <c r="D158" s="7" t="s">
        <v>826</v>
      </c>
      <c r="E158" s="8">
        <v>8</v>
      </c>
      <c r="F158" s="7" t="s">
        <v>763</v>
      </c>
      <c r="G158" s="6" t="s">
        <v>758</v>
      </c>
      <c r="H158" s="7" t="s">
        <v>759</v>
      </c>
      <c r="I158" s="6" t="s">
        <v>15</v>
      </c>
      <c r="J158" s="7" t="s">
        <v>734</v>
      </c>
      <c r="K158" s="10"/>
      <c r="L158" s="11">
        <v>29398.11</v>
      </c>
      <c r="M158" s="9"/>
      <c r="N158" s="9"/>
    </row>
    <row r="159" spans="1:14">
      <c r="A159" s="6" t="s">
        <v>728</v>
      </c>
      <c r="B159" s="6" t="s">
        <v>819</v>
      </c>
      <c r="C159" s="6" t="s">
        <v>730</v>
      </c>
      <c r="D159" s="7" t="s">
        <v>826</v>
      </c>
      <c r="E159" s="8">
        <v>9</v>
      </c>
      <c r="F159" s="7" t="s">
        <v>829</v>
      </c>
      <c r="G159" s="6" t="s">
        <v>758</v>
      </c>
      <c r="H159" s="7" t="s">
        <v>759</v>
      </c>
      <c r="I159" s="6" t="s">
        <v>9</v>
      </c>
      <c r="J159" s="7" t="s">
        <v>734</v>
      </c>
      <c r="K159" s="10"/>
      <c r="L159" s="11">
        <v>-8054.59</v>
      </c>
      <c r="M159" s="9"/>
      <c r="N159" s="9"/>
    </row>
    <row r="160" spans="1:14">
      <c r="A160" s="6" t="s">
        <v>728</v>
      </c>
      <c r="B160" s="6" t="s">
        <v>819</v>
      </c>
      <c r="C160" s="6" t="s">
        <v>730</v>
      </c>
      <c r="D160" s="7" t="s">
        <v>826</v>
      </c>
      <c r="E160" s="8">
        <v>10</v>
      </c>
      <c r="F160" s="7" t="s">
        <v>830</v>
      </c>
      <c r="G160" s="6" t="s">
        <v>758</v>
      </c>
      <c r="H160" s="7" t="s">
        <v>759</v>
      </c>
      <c r="I160" s="6" t="s">
        <v>385</v>
      </c>
      <c r="J160" s="7" t="s">
        <v>734</v>
      </c>
      <c r="K160" s="10"/>
      <c r="L160" s="11">
        <v>8054.59</v>
      </c>
      <c r="M160" s="9"/>
      <c r="N160" s="9"/>
    </row>
    <row r="161" spans="1:14">
      <c r="A161" s="6" t="s">
        <v>728</v>
      </c>
      <c r="B161" s="6" t="s">
        <v>819</v>
      </c>
      <c r="C161" s="6" t="s">
        <v>730</v>
      </c>
      <c r="D161" s="7" t="s">
        <v>826</v>
      </c>
      <c r="E161" s="8">
        <v>11</v>
      </c>
      <c r="F161" s="7" t="s">
        <v>831</v>
      </c>
      <c r="G161" s="6" t="s">
        <v>758</v>
      </c>
      <c r="H161" s="7" t="s">
        <v>759</v>
      </c>
      <c r="I161" s="6" t="s">
        <v>9</v>
      </c>
      <c r="J161" s="7" t="s">
        <v>734</v>
      </c>
      <c r="K161" s="10"/>
      <c r="L161" s="11">
        <v>-2781.56</v>
      </c>
      <c r="M161" s="9"/>
      <c r="N161" s="9"/>
    </row>
    <row r="162" spans="1:14">
      <c r="A162" s="6" t="s">
        <v>728</v>
      </c>
      <c r="B162" s="6" t="s">
        <v>819</v>
      </c>
      <c r="C162" s="6" t="s">
        <v>730</v>
      </c>
      <c r="D162" s="7" t="s">
        <v>826</v>
      </c>
      <c r="E162" s="8">
        <v>12</v>
      </c>
      <c r="F162" s="7" t="s">
        <v>831</v>
      </c>
      <c r="G162" s="6" t="s">
        <v>758</v>
      </c>
      <c r="H162" s="7" t="s">
        <v>759</v>
      </c>
      <c r="I162" s="6" t="s">
        <v>385</v>
      </c>
      <c r="J162" s="7" t="s">
        <v>734</v>
      </c>
      <c r="K162" s="10"/>
      <c r="L162" s="11">
        <v>2781.56</v>
      </c>
      <c r="M162" s="9"/>
      <c r="N162" s="9"/>
    </row>
    <row r="163" spans="1:14">
      <c r="A163" s="6" t="s">
        <v>728</v>
      </c>
      <c r="B163" s="6" t="s">
        <v>819</v>
      </c>
      <c r="C163" s="6" t="s">
        <v>730</v>
      </c>
      <c r="D163" s="7" t="s">
        <v>826</v>
      </c>
      <c r="E163" s="8">
        <v>13</v>
      </c>
      <c r="F163" s="7" t="s">
        <v>768</v>
      </c>
      <c r="G163" s="6" t="s">
        <v>761</v>
      </c>
      <c r="H163" s="7" t="s">
        <v>621</v>
      </c>
      <c r="I163" s="6" t="s">
        <v>14</v>
      </c>
      <c r="J163" s="7" t="s">
        <v>734</v>
      </c>
      <c r="K163" s="10"/>
      <c r="L163" s="11">
        <v>-126257.88</v>
      </c>
      <c r="M163" s="9"/>
      <c r="N163" s="9"/>
    </row>
    <row r="164" spans="1:14">
      <c r="A164" s="6" t="s">
        <v>728</v>
      </c>
      <c r="B164" s="6" t="s">
        <v>819</v>
      </c>
      <c r="C164" s="6" t="s">
        <v>730</v>
      </c>
      <c r="D164" s="7" t="s">
        <v>826</v>
      </c>
      <c r="E164" s="8">
        <v>14</v>
      </c>
      <c r="F164" s="7" t="s">
        <v>768</v>
      </c>
      <c r="G164" s="6" t="s">
        <v>761</v>
      </c>
      <c r="H164" s="7" t="s">
        <v>621</v>
      </c>
      <c r="I164" s="6" t="s">
        <v>15</v>
      </c>
      <c r="J164" s="7" t="s">
        <v>734</v>
      </c>
      <c r="K164" s="10"/>
      <c r="L164" s="11">
        <v>126257.88</v>
      </c>
      <c r="M164" s="9"/>
      <c r="N164" s="9"/>
    </row>
    <row r="165" spans="1:14">
      <c r="A165" s="6" t="s">
        <v>728</v>
      </c>
      <c r="B165" s="6" t="s">
        <v>819</v>
      </c>
      <c r="C165" s="6" t="s">
        <v>730</v>
      </c>
      <c r="D165" s="7" t="s">
        <v>826</v>
      </c>
      <c r="E165" s="8">
        <v>15</v>
      </c>
      <c r="F165" s="7" t="s">
        <v>775</v>
      </c>
      <c r="G165" s="6" t="s">
        <v>737</v>
      </c>
      <c r="H165" s="7" t="s">
        <v>738</v>
      </c>
      <c r="I165" s="6" t="s">
        <v>14</v>
      </c>
      <c r="J165" s="7" t="s">
        <v>739</v>
      </c>
      <c r="K165" s="10"/>
      <c r="L165" s="11">
        <v>-432082.91</v>
      </c>
      <c r="M165" s="9"/>
      <c r="N165" s="9"/>
    </row>
    <row r="166" spans="1:14">
      <c r="A166" s="6" t="s">
        <v>728</v>
      </c>
      <c r="B166" s="6" t="s">
        <v>819</v>
      </c>
      <c r="C166" s="6" t="s">
        <v>730</v>
      </c>
      <c r="D166" s="7" t="s">
        <v>826</v>
      </c>
      <c r="E166" s="8">
        <v>16</v>
      </c>
      <c r="F166" s="7" t="s">
        <v>775</v>
      </c>
      <c r="G166" s="6" t="s">
        <v>737</v>
      </c>
      <c r="H166" s="7" t="s">
        <v>738</v>
      </c>
      <c r="I166" s="6" t="s">
        <v>15</v>
      </c>
      <c r="J166" s="7" t="s">
        <v>739</v>
      </c>
      <c r="K166" s="10"/>
      <c r="L166" s="11">
        <v>432082.91</v>
      </c>
      <c r="M166" s="9"/>
      <c r="N166" s="9"/>
    </row>
    <row r="167" spans="1:14">
      <c r="A167" s="6" t="s">
        <v>728</v>
      </c>
      <c r="B167" s="6" t="s">
        <v>819</v>
      </c>
      <c r="C167" s="6" t="s">
        <v>730</v>
      </c>
      <c r="D167" s="7" t="s">
        <v>826</v>
      </c>
      <c r="E167" s="8">
        <v>17</v>
      </c>
      <c r="F167" s="7" t="s">
        <v>832</v>
      </c>
      <c r="G167" s="6" t="s">
        <v>761</v>
      </c>
      <c r="H167" s="7" t="s">
        <v>621</v>
      </c>
      <c r="I167" s="6" t="s">
        <v>9</v>
      </c>
      <c r="J167" s="7" t="s">
        <v>754</v>
      </c>
      <c r="K167" s="10"/>
      <c r="L167" s="11">
        <v>-81100</v>
      </c>
      <c r="M167" s="9"/>
      <c r="N167" s="9"/>
    </row>
    <row r="168" spans="1:14">
      <c r="A168" s="6" t="s">
        <v>728</v>
      </c>
      <c r="B168" s="6" t="s">
        <v>819</v>
      </c>
      <c r="C168" s="6" t="s">
        <v>730</v>
      </c>
      <c r="D168" s="7" t="s">
        <v>826</v>
      </c>
      <c r="E168" s="8">
        <v>18</v>
      </c>
      <c r="F168" s="7" t="s">
        <v>833</v>
      </c>
      <c r="G168" s="6" t="s">
        <v>761</v>
      </c>
      <c r="H168" s="7" t="s">
        <v>621</v>
      </c>
      <c r="I168" s="6" t="s">
        <v>8</v>
      </c>
      <c r="J168" s="7" t="s">
        <v>754</v>
      </c>
      <c r="K168" s="10"/>
      <c r="L168" s="11">
        <v>-459000</v>
      </c>
      <c r="M168" s="9"/>
      <c r="N168" s="9"/>
    </row>
    <row r="169" spans="1:14">
      <c r="A169" s="6" t="s">
        <v>728</v>
      </c>
      <c r="B169" s="6" t="s">
        <v>819</v>
      </c>
      <c r="C169" s="6" t="s">
        <v>730</v>
      </c>
      <c r="D169" s="7" t="s">
        <v>826</v>
      </c>
      <c r="E169" s="8">
        <v>19</v>
      </c>
      <c r="F169" s="7" t="s">
        <v>834</v>
      </c>
      <c r="G169" s="6" t="s">
        <v>761</v>
      </c>
      <c r="H169" s="7" t="s">
        <v>621</v>
      </c>
      <c r="I169" s="6" t="s">
        <v>14</v>
      </c>
      <c r="J169" s="7" t="s">
        <v>754</v>
      </c>
      <c r="K169" s="10"/>
      <c r="L169" s="11">
        <v>-65300</v>
      </c>
      <c r="M169" s="9"/>
      <c r="N169" s="9"/>
    </row>
    <row r="170" spans="1:14">
      <c r="A170" s="6" t="s">
        <v>728</v>
      </c>
      <c r="B170" s="6" t="s">
        <v>819</v>
      </c>
      <c r="C170" s="6" t="s">
        <v>730</v>
      </c>
      <c r="D170" s="7" t="s">
        <v>826</v>
      </c>
      <c r="E170" s="8">
        <v>20</v>
      </c>
      <c r="F170" s="7" t="s">
        <v>835</v>
      </c>
      <c r="G170" s="6" t="s">
        <v>761</v>
      </c>
      <c r="H170" s="7" t="s">
        <v>621</v>
      </c>
      <c r="I170" s="6" t="s">
        <v>6</v>
      </c>
      <c r="J170" s="7" t="s">
        <v>754</v>
      </c>
      <c r="K170" s="10"/>
      <c r="L170" s="11">
        <v>605400</v>
      </c>
      <c r="M170" s="9"/>
      <c r="N170" s="9"/>
    </row>
    <row r="171" spans="1:14">
      <c r="A171" s="6" t="s">
        <v>728</v>
      </c>
      <c r="B171" s="6" t="s">
        <v>819</v>
      </c>
      <c r="C171" s="6" t="s">
        <v>730</v>
      </c>
      <c r="D171" s="7" t="s">
        <v>826</v>
      </c>
      <c r="E171" s="8">
        <v>21</v>
      </c>
      <c r="F171" s="7" t="s">
        <v>836</v>
      </c>
      <c r="G171" s="6" t="s">
        <v>761</v>
      </c>
      <c r="H171" s="7" t="s">
        <v>621</v>
      </c>
      <c r="I171" s="6" t="s">
        <v>6</v>
      </c>
      <c r="J171" s="7" t="s">
        <v>734</v>
      </c>
      <c r="K171" s="10"/>
      <c r="L171" s="11">
        <v>-16627.36</v>
      </c>
      <c r="M171" s="9"/>
      <c r="N171" s="9"/>
    </row>
    <row r="172" spans="1:14">
      <c r="A172" s="6" t="s">
        <v>728</v>
      </c>
      <c r="B172" s="6" t="s">
        <v>819</v>
      </c>
      <c r="C172" s="6" t="s">
        <v>730</v>
      </c>
      <c r="D172" s="7" t="s">
        <v>826</v>
      </c>
      <c r="E172" s="8">
        <v>22</v>
      </c>
      <c r="F172" s="7" t="s">
        <v>836</v>
      </c>
      <c r="G172" s="6" t="s">
        <v>761</v>
      </c>
      <c r="H172" s="7" t="s">
        <v>621</v>
      </c>
      <c r="I172" s="6" t="s">
        <v>385</v>
      </c>
      <c r="J172" s="7" t="s">
        <v>734</v>
      </c>
      <c r="K172" s="10"/>
      <c r="L172" s="11">
        <v>16627.36</v>
      </c>
      <c r="M172" s="9"/>
      <c r="N172" s="9"/>
    </row>
    <row r="173" spans="1:14">
      <c r="A173" s="6" t="s">
        <v>728</v>
      </c>
      <c r="B173" s="6" t="s">
        <v>819</v>
      </c>
      <c r="C173" s="6" t="s">
        <v>730</v>
      </c>
      <c r="D173" s="7" t="s">
        <v>826</v>
      </c>
      <c r="E173" s="8">
        <v>23</v>
      </c>
      <c r="F173" s="7" t="s">
        <v>837</v>
      </c>
      <c r="G173" s="6" t="s">
        <v>761</v>
      </c>
      <c r="H173" s="7" t="s">
        <v>621</v>
      </c>
      <c r="I173" s="6" t="s">
        <v>6</v>
      </c>
      <c r="J173" s="7" t="s">
        <v>734</v>
      </c>
      <c r="K173" s="10"/>
      <c r="L173" s="11">
        <v>-323113.21000000002</v>
      </c>
      <c r="M173" s="9"/>
      <c r="N173" s="9"/>
    </row>
    <row r="174" spans="1:14">
      <c r="A174" s="6" t="s">
        <v>728</v>
      </c>
      <c r="B174" s="6" t="s">
        <v>819</v>
      </c>
      <c r="C174" s="6" t="s">
        <v>730</v>
      </c>
      <c r="D174" s="7" t="s">
        <v>826</v>
      </c>
      <c r="E174" s="8">
        <v>24</v>
      </c>
      <c r="F174" s="7" t="s">
        <v>837</v>
      </c>
      <c r="G174" s="6" t="s">
        <v>761</v>
      </c>
      <c r="H174" s="7" t="s">
        <v>621</v>
      </c>
      <c r="I174" s="6" t="s">
        <v>385</v>
      </c>
      <c r="J174" s="7" t="s">
        <v>734</v>
      </c>
      <c r="K174" s="10"/>
      <c r="L174" s="11">
        <v>323113.21000000002</v>
      </c>
      <c r="M174" s="9"/>
      <c r="N174" s="9"/>
    </row>
    <row r="175" spans="1:14">
      <c r="A175" s="6" t="s">
        <v>728</v>
      </c>
      <c r="B175" s="6" t="s">
        <v>819</v>
      </c>
      <c r="C175" s="6" t="s">
        <v>730</v>
      </c>
      <c r="D175" s="7" t="s">
        <v>826</v>
      </c>
      <c r="E175" s="8">
        <v>25</v>
      </c>
      <c r="F175" s="7" t="s">
        <v>838</v>
      </c>
      <c r="G175" s="6" t="s">
        <v>761</v>
      </c>
      <c r="H175" s="7" t="s">
        <v>621</v>
      </c>
      <c r="I175" s="6" t="s">
        <v>14</v>
      </c>
      <c r="J175" s="7" t="s">
        <v>734</v>
      </c>
      <c r="K175" s="10"/>
      <c r="L175" s="11">
        <v>-898.35</v>
      </c>
      <c r="M175" s="9"/>
      <c r="N175" s="9"/>
    </row>
    <row r="176" spans="1:14">
      <c r="A176" s="6" t="s">
        <v>728</v>
      </c>
      <c r="B176" s="6" t="s">
        <v>819</v>
      </c>
      <c r="C176" s="6" t="s">
        <v>730</v>
      </c>
      <c r="D176" s="7" t="s">
        <v>826</v>
      </c>
      <c r="E176" s="8">
        <v>26</v>
      </c>
      <c r="F176" s="7" t="s">
        <v>838</v>
      </c>
      <c r="G176" s="6" t="s">
        <v>761</v>
      </c>
      <c r="H176" s="7" t="s">
        <v>621</v>
      </c>
      <c r="I176" s="6" t="s">
        <v>385</v>
      </c>
      <c r="J176" s="7" t="s">
        <v>734</v>
      </c>
      <c r="K176" s="10"/>
      <c r="L176" s="11">
        <v>898.35</v>
      </c>
      <c r="M176" s="9"/>
      <c r="N176" s="9"/>
    </row>
    <row r="177" spans="1:14">
      <c r="A177" s="6" t="s">
        <v>728</v>
      </c>
      <c r="B177" s="6" t="s">
        <v>819</v>
      </c>
      <c r="C177" s="6" t="s">
        <v>730</v>
      </c>
      <c r="D177" s="7" t="s">
        <v>826</v>
      </c>
      <c r="E177" s="8">
        <v>27</v>
      </c>
      <c r="F177" s="7" t="s">
        <v>839</v>
      </c>
      <c r="G177" s="6" t="s">
        <v>772</v>
      </c>
      <c r="H177" s="7" t="s">
        <v>68</v>
      </c>
      <c r="I177" s="6" t="s">
        <v>385</v>
      </c>
      <c r="J177" s="7" t="s">
        <v>792</v>
      </c>
      <c r="K177" s="10"/>
      <c r="L177" s="11">
        <v>36590.75</v>
      </c>
      <c r="M177" s="9"/>
      <c r="N177" s="9"/>
    </row>
    <row r="178" spans="1:14">
      <c r="A178" s="6" t="s">
        <v>728</v>
      </c>
      <c r="B178" s="6" t="s">
        <v>819</v>
      </c>
      <c r="C178" s="6" t="s">
        <v>730</v>
      </c>
      <c r="D178" s="7" t="s">
        <v>826</v>
      </c>
      <c r="E178" s="8">
        <v>28</v>
      </c>
      <c r="F178" s="7" t="s">
        <v>839</v>
      </c>
      <c r="G178" s="6" t="s">
        <v>772</v>
      </c>
      <c r="H178" s="7" t="s">
        <v>68</v>
      </c>
      <c r="I178" s="6" t="s">
        <v>744</v>
      </c>
      <c r="J178" s="7" t="s">
        <v>734</v>
      </c>
      <c r="K178" s="10"/>
      <c r="L178" s="11">
        <v>-36590.75</v>
      </c>
      <c r="M178" s="9"/>
      <c r="N178" s="9"/>
    </row>
    <row r="179" spans="1:14">
      <c r="A179" s="6" t="s">
        <v>728</v>
      </c>
      <c r="B179" s="6" t="s">
        <v>819</v>
      </c>
      <c r="C179" s="6" t="s">
        <v>730</v>
      </c>
      <c r="D179" s="7" t="s">
        <v>826</v>
      </c>
      <c r="E179" s="8">
        <v>29</v>
      </c>
      <c r="F179" s="7" t="s">
        <v>839</v>
      </c>
      <c r="G179" s="6" t="s">
        <v>771</v>
      </c>
      <c r="H179" s="7" t="s">
        <v>123</v>
      </c>
      <c r="I179" s="6" t="s">
        <v>9</v>
      </c>
      <c r="J179" s="7" t="s">
        <v>734</v>
      </c>
      <c r="K179" s="11">
        <v>36590.75</v>
      </c>
      <c r="L179" s="10"/>
      <c r="M179" s="9"/>
      <c r="N179" s="9"/>
    </row>
    <row r="180" spans="1:14">
      <c r="A180" s="6" t="s">
        <v>728</v>
      </c>
      <c r="B180" s="6" t="s">
        <v>819</v>
      </c>
      <c r="C180" s="6" t="s">
        <v>730</v>
      </c>
      <c r="D180" s="7" t="s">
        <v>826</v>
      </c>
      <c r="E180" s="8">
        <v>30</v>
      </c>
      <c r="F180" s="7" t="s">
        <v>839</v>
      </c>
      <c r="G180" s="6" t="s">
        <v>771</v>
      </c>
      <c r="H180" s="7" t="s">
        <v>123</v>
      </c>
      <c r="I180" s="6" t="s">
        <v>744</v>
      </c>
      <c r="J180" s="7" t="s">
        <v>734</v>
      </c>
      <c r="K180" s="11">
        <v>-36590.75</v>
      </c>
      <c r="L180" s="10"/>
      <c r="M180" s="9"/>
      <c r="N180" s="9"/>
    </row>
    <row r="181" spans="1:14">
      <c r="A181" s="6" t="s">
        <v>728</v>
      </c>
      <c r="B181" s="6" t="s">
        <v>819</v>
      </c>
      <c r="C181" s="6" t="s">
        <v>730</v>
      </c>
      <c r="D181" s="7" t="s">
        <v>840</v>
      </c>
      <c r="E181" s="8">
        <v>1</v>
      </c>
      <c r="F181" s="7" t="s">
        <v>808</v>
      </c>
      <c r="G181" s="6" t="s">
        <v>809</v>
      </c>
      <c r="H181" s="7" t="s">
        <v>810</v>
      </c>
      <c r="I181" s="6" t="s">
        <v>385</v>
      </c>
      <c r="J181" s="7" t="s">
        <v>811</v>
      </c>
      <c r="K181" s="11">
        <v>-1486425.72</v>
      </c>
      <c r="L181" s="10"/>
      <c r="M181" s="9"/>
      <c r="N181" s="9"/>
    </row>
    <row r="182" spans="1:14">
      <c r="A182" s="6" t="s">
        <v>728</v>
      </c>
      <c r="B182" s="6" t="s">
        <v>819</v>
      </c>
      <c r="C182" s="6" t="s">
        <v>730</v>
      </c>
      <c r="D182" s="7" t="s">
        <v>840</v>
      </c>
      <c r="E182" s="8">
        <v>2</v>
      </c>
      <c r="F182" s="7" t="s">
        <v>808</v>
      </c>
      <c r="G182" s="6" t="s">
        <v>809</v>
      </c>
      <c r="H182" s="7" t="s">
        <v>810</v>
      </c>
      <c r="I182" s="6" t="s">
        <v>744</v>
      </c>
      <c r="J182" s="7" t="s">
        <v>811</v>
      </c>
      <c r="K182" s="11">
        <v>1486425.72</v>
      </c>
      <c r="L182" s="10"/>
      <c r="M182" s="9"/>
      <c r="N182" s="9"/>
    </row>
    <row r="183" spans="1:14">
      <c r="A183" s="6" t="s">
        <v>728</v>
      </c>
      <c r="B183" s="6" t="s">
        <v>819</v>
      </c>
      <c r="C183" s="6" t="s">
        <v>730</v>
      </c>
      <c r="D183" s="7" t="s">
        <v>840</v>
      </c>
      <c r="E183" s="8">
        <v>3</v>
      </c>
      <c r="F183" s="7" t="s">
        <v>812</v>
      </c>
      <c r="G183" s="6" t="s">
        <v>772</v>
      </c>
      <c r="H183" s="7" t="s">
        <v>68</v>
      </c>
      <c r="I183" s="6" t="s">
        <v>385</v>
      </c>
      <c r="J183" s="7" t="s">
        <v>813</v>
      </c>
      <c r="K183" s="10"/>
      <c r="L183" s="11">
        <v>55721.29</v>
      </c>
      <c r="M183" s="9"/>
      <c r="N183" s="9"/>
    </row>
    <row r="184" spans="1:14">
      <c r="A184" s="6" t="s">
        <v>728</v>
      </c>
      <c r="B184" s="6" t="s">
        <v>819</v>
      </c>
      <c r="C184" s="6" t="s">
        <v>730</v>
      </c>
      <c r="D184" s="7" t="s">
        <v>840</v>
      </c>
      <c r="E184" s="8">
        <v>4</v>
      </c>
      <c r="F184" s="7" t="s">
        <v>812</v>
      </c>
      <c r="G184" s="6" t="s">
        <v>772</v>
      </c>
      <c r="H184" s="7" t="s">
        <v>68</v>
      </c>
      <c r="I184" s="6" t="s">
        <v>744</v>
      </c>
      <c r="J184" s="7" t="s">
        <v>813</v>
      </c>
      <c r="K184" s="10"/>
      <c r="L184" s="11">
        <v>-55721.29</v>
      </c>
      <c r="M184" s="9"/>
      <c r="N184" s="9"/>
    </row>
    <row r="185" spans="1:14">
      <c r="A185" s="6" t="s">
        <v>728</v>
      </c>
      <c r="B185" s="6" t="s">
        <v>819</v>
      </c>
      <c r="C185" s="6" t="s">
        <v>730</v>
      </c>
      <c r="D185" s="7" t="s">
        <v>840</v>
      </c>
      <c r="E185" s="8">
        <v>5</v>
      </c>
      <c r="F185" s="7" t="s">
        <v>814</v>
      </c>
      <c r="G185" s="6" t="s">
        <v>815</v>
      </c>
      <c r="H185" s="7" t="s">
        <v>157</v>
      </c>
      <c r="I185" s="6" t="s">
        <v>385</v>
      </c>
      <c r="J185" s="7" t="s">
        <v>816</v>
      </c>
      <c r="K185" s="11">
        <v>-10930.68</v>
      </c>
      <c r="L185" s="10"/>
      <c r="M185" s="9"/>
      <c r="N185" s="9"/>
    </row>
    <row r="186" spans="1:14">
      <c r="A186" s="6" t="s">
        <v>728</v>
      </c>
      <c r="B186" s="6" t="s">
        <v>819</v>
      </c>
      <c r="C186" s="6" t="s">
        <v>730</v>
      </c>
      <c r="D186" s="7" t="s">
        <v>840</v>
      </c>
      <c r="E186" s="8">
        <v>6</v>
      </c>
      <c r="F186" s="7" t="s">
        <v>814</v>
      </c>
      <c r="G186" s="6" t="s">
        <v>815</v>
      </c>
      <c r="H186" s="7" t="s">
        <v>157</v>
      </c>
      <c r="I186" s="6" t="s">
        <v>28</v>
      </c>
      <c r="J186" s="7" t="s">
        <v>816</v>
      </c>
      <c r="K186" s="11">
        <v>10930.68</v>
      </c>
      <c r="L186" s="10"/>
      <c r="M186" s="9"/>
      <c r="N186" s="9"/>
    </row>
    <row r="187" spans="1:14">
      <c r="A187" s="6" t="s">
        <v>728</v>
      </c>
      <c r="B187" s="6" t="s">
        <v>819</v>
      </c>
      <c r="C187" s="6" t="s">
        <v>730</v>
      </c>
      <c r="D187" s="7" t="s">
        <v>840</v>
      </c>
      <c r="E187" s="8">
        <v>7</v>
      </c>
      <c r="F187" s="7" t="s">
        <v>817</v>
      </c>
      <c r="G187" s="6" t="s">
        <v>818</v>
      </c>
      <c r="H187" s="7" t="s">
        <v>155</v>
      </c>
      <c r="I187" s="6" t="s">
        <v>385</v>
      </c>
      <c r="J187" s="7" t="s">
        <v>734</v>
      </c>
      <c r="K187" s="11">
        <v>833333.33</v>
      </c>
      <c r="L187" s="10"/>
      <c r="M187" s="9"/>
      <c r="N187" s="9"/>
    </row>
    <row r="188" spans="1:14">
      <c r="A188" s="6" t="s">
        <v>728</v>
      </c>
      <c r="B188" s="6" t="s">
        <v>819</v>
      </c>
      <c r="C188" s="6" t="s">
        <v>730</v>
      </c>
      <c r="D188" s="7" t="s">
        <v>840</v>
      </c>
      <c r="E188" s="8">
        <v>8</v>
      </c>
      <c r="F188" s="7" t="s">
        <v>817</v>
      </c>
      <c r="G188" s="6" t="s">
        <v>818</v>
      </c>
      <c r="H188" s="7" t="s">
        <v>155</v>
      </c>
      <c r="I188" s="6" t="s">
        <v>744</v>
      </c>
      <c r="J188" s="7" t="s">
        <v>734</v>
      </c>
      <c r="K188" s="11">
        <v>-833333.33</v>
      </c>
      <c r="L188" s="10"/>
      <c r="M188" s="9"/>
      <c r="N188" s="9"/>
    </row>
    <row r="189" spans="1:14">
      <c r="A189" s="6" t="s">
        <v>728</v>
      </c>
      <c r="B189" s="6" t="s">
        <v>819</v>
      </c>
      <c r="C189" s="6" t="s">
        <v>730</v>
      </c>
      <c r="D189" s="7" t="s">
        <v>840</v>
      </c>
      <c r="E189" s="8">
        <v>9</v>
      </c>
      <c r="F189" s="7" t="s">
        <v>841</v>
      </c>
      <c r="G189" s="6" t="s">
        <v>842</v>
      </c>
      <c r="H189" s="7" t="s">
        <v>124</v>
      </c>
      <c r="I189" s="6" t="s">
        <v>385</v>
      </c>
      <c r="J189" s="7" t="s">
        <v>843</v>
      </c>
      <c r="K189" s="11">
        <v>-3018867.92</v>
      </c>
      <c r="L189" s="10"/>
      <c r="M189" s="9"/>
      <c r="N189" s="9"/>
    </row>
    <row r="190" spans="1:14">
      <c r="A190" s="6" t="s">
        <v>728</v>
      </c>
      <c r="B190" s="6" t="s">
        <v>819</v>
      </c>
      <c r="C190" s="6" t="s">
        <v>730</v>
      </c>
      <c r="D190" s="7" t="s">
        <v>840</v>
      </c>
      <c r="E190" s="8">
        <v>10</v>
      </c>
      <c r="F190" s="7" t="s">
        <v>841</v>
      </c>
      <c r="G190" s="6" t="s">
        <v>842</v>
      </c>
      <c r="H190" s="7" t="s">
        <v>124</v>
      </c>
      <c r="I190" s="6" t="s">
        <v>744</v>
      </c>
      <c r="J190" s="7" t="s">
        <v>843</v>
      </c>
      <c r="K190" s="11">
        <v>3018867.92</v>
      </c>
      <c r="L190" s="10"/>
      <c r="M190" s="9"/>
      <c r="N190" s="9"/>
    </row>
    <row r="191" spans="1:14">
      <c r="A191" s="6" t="s">
        <v>728</v>
      </c>
      <c r="B191" s="6" t="s">
        <v>819</v>
      </c>
      <c r="C191" s="6" t="s">
        <v>730</v>
      </c>
      <c r="D191" s="7" t="s">
        <v>840</v>
      </c>
      <c r="E191" s="8">
        <v>11</v>
      </c>
      <c r="F191" s="7" t="s">
        <v>907</v>
      </c>
      <c r="G191" s="6" t="s">
        <v>772</v>
      </c>
      <c r="H191" s="7" t="s">
        <v>68</v>
      </c>
      <c r="I191" s="6" t="s">
        <v>385</v>
      </c>
      <c r="J191" s="7" t="s">
        <v>792</v>
      </c>
      <c r="K191" s="10"/>
      <c r="L191" s="11">
        <v>424528.3</v>
      </c>
      <c r="M191" s="9"/>
      <c r="N191" s="9"/>
    </row>
    <row r="192" spans="1:14">
      <c r="A192" s="6" t="s">
        <v>728</v>
      </c>
      <c r="B192" s="6" t="s">
        <v>819</v>
      </c>
      <c r="C192" s="6" t="s">
        <v>730</v>
      </c>
      <c r="D192" s="7" t="s">
        <v>840</v>
      </c>
      <c r="E192" s="8">
        <v>12</v>
      </c>
      <c r="F192" s="7" t="s">
        <v>907</v>
      </c>
      <c r="G192" s="6" t="s">
        <v>772</v>
      </c>
      <c r="H192" s="7" t="s">
        <v>68</v>
      </c>
      <c r="I192" s="6" t="s">
        <v>744</v>
      </c>
      <c r="J192" s="7" t="s">
        <v>792</v>
      </c>
      <c r="K192" s="10"/>
      <c r="L192" s="11">
        <v>-424528.3</v>
      </c>
      <c r="M192" s="9"/>
      <c r="N192" s="9"/>
    </row>
    <row r="193" spans="1:14">
      <c r="A193" s="6" t="s">
        <v>728</v>
      </c>
      <c r="B193" s="6" t="s">
        <v>819</v>
      </c>
      <c r="C193" s="6" t="s">
        <v>730</v>
      </c>
      <c r="D193" s="7" t="s">
        <v>840</v>
      </c>
      <c r="E193" s="8">
        <v>13</v>
      </c>
      <c r="F193" s="7" t="s">
        <v>908</v>
      </c>
      <c r="G193" s="6" t="s">
        <v>772</v>
      </c>
      <c r="H193" s="7" t="s">
        <v>68</v>
      </c>
      <c r="I193" s="6" t="s">
        <v>385</v>
      </c>
      <c r="J193" s="7" t="s">
        <v>792</v>
      </c>
      <c r="K193" s="10"/>
      <c r="L193" s="11">
        <v>32547.17</v>
      </c>
      <c r="M193" s="9"/>
      <c r="N193" s="9"/>
    </row>
    <row r="194" spans="1:14">
      <c r="A194" s="6" t="s">
        <v>728</v>
      </c>
      <c r="B194" s="6" t="s">
        <v>819</v>
      </c>
      <c r="C194" s="6" t="s">
        <v>730</v>
      </c>
      <c r="D194" s="7" t="s">
        <v>840</v>
      </c>
      <c r="E194" s="8">
        <v>14</v>
      </c>
      <c r="F194" s="7" t="s">
        <v>908</v>
      </c>
      <c r="G194" s="6" t="s">
        <v>772</v>
      </c>
      <c r="H194" s="7" t="s">
        <v>68</v>
      </c>
      <c r="I194" s="6" t="s">
        <v>744</v>
      </c>
      <c r="J194" s="7" t="s">
        <v>792</v>
      </c>
      <c r="K194" s="10"/>
      <c r="L194" s="11">
        <v>-32547.17</v>
      </c>
      <c r="M194" s="9"/>
      <c r="N194" s="9"/>
    </row>
    <row r="195" spans="1:14">
      <c r="A195" s="6" t="s">
        <v>728</v>
      </c>
      <c r="B195" s="6" t="s">
        <v>819</v>
      </c>
      <c r="C195" s="6" t="s">
        <v>730</v>
      </c>
      <c r="D195" s="7" t="s">
        <v>840</v>
      </c>
      <c r="E195" s="8">
        <v>15</v>
      </c>
      <c r="F195" s="7" t="s">
        <v>846</v>
      </c>
      <c r="G195" s="6" t="s">
        <v>847</v>
      </c>
      <c r="H195" s="7" t="s">
        <v>125</v>
      </c>
      <c r="I195" s="6" t="s">
        <v>385</v>
      </c>
      <c r="J195" s="7" t="s">
        <v>734</v>
      </c>
      <c r="K195" s="11">
        <v>-4338.8599999999997</v>
      </c>
      <c r="L195" s="10"/>
      <c r="M195" s="9"/>
      <c r="N195" s="9"/>
    </row>
    <row r="196" spans="1:14">
      <c r="A196" s="6" t="s">
        <v>728</v>
      </c>
      <c r="B196" s="6" t="s">
        <v>819</v>
      </c>
      <c r="C196" s="6" t="s">
        <v>730</v>
      </c>
      <c r="D196" s="7" t="s">
        <v>840</v>
      </c>
      <c r="E196" s="8">
        <v>16</v>
      </c>
      <c r="F196" s="7" t="s">
        <v>846</v>
      </c>
      <c r="G196" s="6" t="s">
        <v>847</v>
      </c>
      <c r="H196" s="7" t="s">
        <v>125</v>
      </c>
      <c r="I196" s="6" t="s">
        <v>744</v>
      </c>
      <c r="J196" s="7" t="s">
        <v>734</v>
      </c>
      <c r="K196" s="11">
        <v>4338.8599999999997</v>
      </c>
      <c r="L196" s="10"/>
      <c r="M196" s="9"/>
      <c r="N196" s="9"/>
    </row>
    <row r="197" spans="1:14">
      <c r="A197" s="6" t="s">
        <v>728</v>
      </c>
      <c r="B197" s="6" t="s">
        <v>819</v>
      </c>
      <c r="C197" s="6" t="s">
        <v>730</v>
      </c>
      <c r="D197" s="7" t="s">
        <v>840</v>
      </c>
      <c r="E197" s="8">
        <v>17</v>
      </c>
      <c r="F197" s="7" t="s">
        <v>846</v>
      </c>
      <c r="G197" s="6" t="s">
        <v>848</v>
      </c>
      <c r="H197" s="7" t="s">
        <v>44</v>
      </c>
      <c r="I197" s="6" t="s">
        <v>385</v>
      </c>
      <c r="J197" s="7" t="s">
        <v>734</v>
      </c>
      <c r="K197" s="11">
        <v>-1785.13</v>
      </c>
      <c r="L197" s="10"/>
      <c r="M197" s="9"/>
      <c r="N197" s="9"/>
    </row>
    <row r="198" spans="1:14">
      <c r="A198" s="6" t="s">
        <v>728</v>
      </c>
      <c r="B198" s="6" t="s">
        <v>819</v>
      </c>
      <c r="C198" s="6" t="s">
        <v>730</v>
      </c>
      <c r="D198" s="7" t="s">
        <v>840</v>
      </c>
      <c r="E198" s="8">
        <v>18</v>
      </c>
      <c r="F198" s="7" t="s">
        <v>846</v>
      </c>
      <c r="G198" s="6" t="s">
        <v>848</v>
      </c>
      <c r="H198" s="7" t="s">
        <v>44</v>
      </c>
      <c r="I198" s="6" t="s">
        <v>744</v>
      </c>
      <c r="J198" s="7" t="s">
        <v>734</v>
      </c>
      <c r="K198" s="11">
        <v>1785.13</v>
      </c>
      <c r="L198" s="10"/>
      <c r="M198" s="9"/>
      <c r="N198" s="9"/>
    </row>
    <row r="199" spans="1:14">
      <c r="A199" s="6" t="s">
        <v>728</v>
      </c>
      <c r="B199" s="6" t="s">
        <v>819</v>
      </c>
      <c r="C199" s="6" t="s">
        <v>730</v>
      </c>
      <c r="D199" s="7"/>
      <c r="E199" s="8"/>
      <c r="F199" s="7" t="s">
        <v>783</v>
      </c>
      <c r="G199" s="6"/>
      <c r="H199" s="7"/>
      <c r="I199" s="6"/>
      <c r="J199" s="7"/>
      <c r="K199" s="10"/>
      <c r="L199" s="10"/>
      <c r="M199" s="9"/>
      <c r="N199" s="9"/>
    </row>
    <row r="200" spans="1:14">
      <c r="A200" s="6" t="s">
        <v>728</v>
      </c>
      <c r="B200" s="6" t="s">
        <v>819</v>
      </c>
      <c r="C200" s="6"/>
      <c r="D200" s="7"/>
      <c r="E200" s="8"/>
      <c r="F200" s="7" t="s">
        <v>784</v>
      </c>
      <c r="G200" s="6"/>
      <c r="H200" s="7"/>
      <c r="I200" s="6"/>
      <c r="J200" s="7"/>
      <c r="K200" s="10"/>
      <c r="L200" s="10"/>
      <c r="M200" s="9"/>
      <c r="N200" s="9"/>
    </row>
    <row r="201" spans="1:14">
      <c r="A201" s="6" t="s">
        <v>728</v>
      </c>
      <c r="B201" s="6" t="s">
        <v>993</v>
      </c>
      <c r="C201" s="6" t="s">
        <v>994</v>
      </c>
      <c r="D201" s="7" t="s">
        <v>849</v>
      </c>
      <c r="E201" s="8">
        <v>1</v>
      </c>
      <c r="F201" s="7" t="s">
        <v>821</v>
      </c>
      <c r="G201" s="6" t="s">
        <v>742</v>
      </c>
      <c r="H201" s="7" t="s">
        <v>743</v>
      </c>
      <c r="I201" s="6" t="s">
        <v>23</v>
      </c>
      <c r="J201" s="7" t="s">
        <v>734</v>
      </c>
      <c r="K201" s="10"/>
      <c r="L201" s="11">
        <v>35377.56</v>
      </c>
      <c r="M201" s="9"/>
      <c r="N201" s="9"/>
    </row>
    <row r="202" spans="1:14">
      <c r="A202" s="6" t="s">
        <v>728</v>
      </c>
      <c r="B202" s="6" t="s">
        <v>993</v>
      </c>
      <c r="C202" s="6" t="s">
        <v>994</v>
      </c>
      <c r="D202" s="7" t="s">
        <v>849</v>
      </c>
      <c r="E202" s="8">
        <v>2</v>
      </c>
      <c r="F202" s="7" t="s">
        <v>821</v>
      </c>
      <c r="G202" s="6" t="s">
        <v>742</v>
      </c>
      <c r="H202" s="7" t="s">
        <v>743</v>
      </c>
      <c r="I202" s="6" t="s">
        <v>744</v>
      </c>
      <c r="J202" s="7" t="s">
        <v>734</v>
      </c>
      <c r="K202" s="10"/>
      <c r="L202" s="11">
        <v>-35377.56</v>
      </c>
      <c r="M202" s="9"/>
      <c r="N202" s="9"/>
    </row>
    <row r="203" spans="1:14">
      <c r="A203" s="6" t="s">
        <v>728</v>
      </c>
      <c r="B203" s="6" t="s">
        <v>993</v>
      </c>
      <c r="C203" s="6" t="s">
        <v>994</v>
      </c>
      <c r="D203" s="7" t="s">
        <v>849</v>
      </c>
      <c r="E203" s="8">
        <v>3</v>
      </c>
      <c r="F203" s="7" t="s">
        <v>746</v>
      </c>
      <c r="G203" s="6" t="s">
        <v>747</v>
      </c>
      <c r="H203" s="7" t="s">
        <v>748</v>
      </c>
      <c r="I203" s="6" t="s">
        <v>10</v>
      </c>
      <c r="J203" s="7" t="s">
        <v>734</v>
      </c>
      <c r="K203" s="10"/>
      <c r="L203" s="11">
        <v>-1988444.95</v>
      </c>
      <c r="M203" s="9"/>
      <c r="N203" s="9"/>
    </row>
    <row r="204" spans="1:14">
      <c r="A204" s="6" t="s">
        <v>728</v>
      </c>
      <c r="B204" s="6" t="s">
        <v>993</v>
      </c>
      <c r="C204" s="6" t="s">
        <v>994</v>
      </c>
      <c r="D204" s="7" t="s">
        <v>849</v>
      </c>
      <c r="E204" s="8">
        <v>4</v>
      </c>
      <c r="F204" s="7" t="s">
        <v>746</v>
      </c>
      <c r="G204" s="6" t="s">
        <v>747</v>
      </c>
      <c r="H204" s="7" t="s">
        <v>748</v>
      </c>
      <c r="I204" s="6" t="s">
        <v>4</v>
      </c>
      <c r="J204" s="7" t="s">
        <v>734</v>
      </c>
      <c r="K204" s="10"/>
      <c r="L204" s="11">
        <v>1988444.95</v>
      </c>
      <c r="M204" s="9"/>
      <c r="N204" s="9"/>
    </row>
    <row r="205" spans="1:14">
      <c r="A205" s="6" t="s">
        <v>728</v>
      </c>
      <c r="B205" s="6" t="s">
        <v>993</v>
      </c>
      <c r="C205" s="6" t="s">
        <v>994</v>
      </c>
      <c r="D205" s="7" t="s">
        <v>849</v>
      </c>
      <c r="E205" s="8">
        <v>5</v>
      </c>
      <c r="F205" s="7" t="s">
        <v>749</v>
      </c>
      <c r="G205" s="6" t="s">
        <v>733</v>
      </c>
      <c r="H205" s="7" t="s">
        <v>64</v>
      </c>
      <c r="I205" s="6" t="s">
        <v>10</v>
      </c>
      <c r="J205" s="7" t="s">
        <v>734</v>
      </c>
      <c r="K205" s="10"/>
      <c r="L205" s="11">
        <v>324546.24</v>
      </c>
      <c r="M205" s="9"/>
      <c r="N205" s="9"/>
    </row>
    <row r="206" spans="1:14">
      <c r="A206" s="6" t="s">
        <v>728</v>
      </c>
      <c r="B206" s="6" t="s">
        <v>993</v>
      </c>
      <c r="C206" s="6" t="s">
        <v>994</v>
      </c>
      <c r="D206" s="7" t="s">
        <v>849</v>
      </c>
      <c r="E206" s="8">
        <v>6</v>
      </c>
      <c r="F206" s="7" t="s">
        <v>749</v>
      </c>
      <c r="G206" s="6" t="s">
        <v>733</v>
      </c>
      <c r="H206" s="7" t="s">
        <v>64</v>
      </c>
      <c r="I206" s="6" t="s">
        <v>18</v>
      </c>
      <c r="J206" s="7" t="s">
        <v>734</v>
      </c>
      <c r="K206" s="10"/>
      <c r="L206" s="11">
        <v>-324546.24</v>
      </c>
      <c r="M206" s="9"/>
      <c r="N206" s="9"/>
    </row>
    <row r="207" spans="1:14">
      <c r="A207" s="6" t="s">
        <v>728</v>
      </c>
      <c r="B207" s="6" t="s">
        <v>993</v>
      </c>
      <c r="C207" s="6" t="s">
        <v>994</v>
      </c>
      <c r="D207" s="7" t="s">
        <v>849</v>
      </c>
      <c r="E207" s="8">
        <v>7</v>
      </c>
      <c r="F207" s="7" t="s">
        <v>751</v>
      </c>
      <c r="G207" s="6" t="s">
        <v>737</v>
      </c>
      <c r="H207" s="7" t="s">
        <v>738</v>
      </c>
      <c r="I207" s="6" t="s">
        <v>10</v>
      </c>
      <c r="J207" s="7" t="s">
        <v>739</v>
      </c>
      <c r="K207" s="10"/>
      <c r="L207" s="11">
        <v>453606</v>
      </c>
      <c r="M207" s="9"/>
      <c r="N207" s="9"/>
    </row>
    <row r="208" spans="1:14">
      <c r="A208" s="6" t="s">
        <v>728</v>
      </c>
      <c r="B208" s="6" t="s">
        <v>993</v>
      </c>
      <c r="C208" s="6" t="s">
        <v>994</v>
      </c>
      <c r="D208" s="7" t="s">
        <v>849</v>
      </c>
      <c r="E208" s="8">
        <v>8</v>
      </c>
      <c r="F208" s="7" t="s">
        <v>751</v>
      </c>
      <c r="G208" s="6" t="s">
        <v>737</v>
      </c>
      <c r="H208" s="7" t="s">
        <v>738</v>
      </c>
      <c r="I208" s="6" t="s">
        <v>8</v>
      </c>
      <c r="J208" s="7" t="s">
        <v>739</v>
      </c>
      <c r="K208" s="10"/>
      <c r="L208" s="11">
        <v>-453606</v>
      </c>
      <c r="M208" s="9"/>
      <c r="N208" s="9"/>
    </row>
    <row r="209" spans="1:14">
      <c r="A209" s="6" t="s">
        <v>728</v>
      </c>
      <c r="B209" s="6" t="s">
        <v>993</v>
      </c>
      <c r="C209" s="6" t="s">
        <v>994</v>
      </c>
      <c r="D209" s="7" t="s">
        <v>849</v>
      </c>
      <c r="E209" s="8">
        <v>9</v>
      </c>
      <c r="F209" s="7" t="s">
        <v>752</v>
      </c>
      <c r="G209" s="6" t="s">
        <v>753</v>
      </c>
      <c r="H209" s="7" t="s">
        <v>621</v>
      </c>
      <c r="I209" s="6" t="s">
        <v>10</v>
      </c>
      <c r="J209" s="7" t="s">
        <v>754</v>
      </c>
      <c r="K209" s="10"/>
      <c r="L209" s="11">
        <v>-155323.35</v>
      </c>
      <c r="M209" s="9"/>
      <c r="N209" s="9"/>
    </row>
    <row r="210" spans="1:14">
      <c r="A210" s="6" t="s">
        <v>728</v>
      </c>
      <c r="B210" s="6" t="s">
        <v>993</v>
      </c>
      <c r="C210" s="6" t="s">
        <v>994</v>
      </c>
      <c r="D210" s="7" t="s">
        <v>849</v>
      </c>
      <c r="E210" s="8">
        <v>10</v>
      </c>
      <c r="F210" s="7" t="s">
        <v>752</v>
      </c>
      <c r="G210" s="6" t="s">
        <v>753</v>
      </c>
      <c r="H210" s="7" t="s">
        <v>621</v>
      </c>
      <c r="I210" s="6" t="s">
        <v>18</v>
      </c>
      <c r="J210" s="7" t="s">
        <v>754</v>
      </c>
      <c r="K210" s="10"/>
      <c r="L210" s="11">
        <v>-3324.42</v>
      </c>
      <c r="M210" s="9"/>
      <c r="N210" s="9"/>
    </row>
    <row r="211" spans="1:14">
      <c r="A211" s="6" t="s">
        <v>728</v>
      </c>
      <c r="B211" s="6" t="s">
        <v>993</v>
      </c>
      <c r="C211" s="6" t="s">
        <v>994</v>
      </c>
      <c r="D211" s="7" t="s">
        <v>849</v>
      </c>
      <c r="E211" s="8">
        <v>11</v>
      </c>
      <c r="F211" s="7" t="s">
        <v>752</v>
      </c>
      <c r="G211" s="6" t="s">
        <v>753</v>
      </c>
      <c r="H211" s="7" t="s">
        <v>621</v>
      </c>
      <c r="I211" s="6" t="s">
        <v>17</v>
      </c>
      <c r="J211" s="7" t="s">
        <v>754</v>
      </c>
      <c r="K211" s="10"/>
      <c r="L211" s="11">
        <v>-50338.94</v>
      </c>
      <c r="M211" s="9"/>
      <c r="N211" s="9"/>
    </row>
    <row r="212" spans="1:14">
      <c r="A212" s="6" t="s">
        <v>728</v>
      </c>
      <c r="B212" s="6" t="s">
        <v>993</v>
      </c>
      <c r="C212" s="6" t="s">
        <v>994</v>
      </c>
      <c r="D212" s="7" t="s">
        <v>849</v>
      </c>
      <c r="E212" s="8">
        <v>12</v>
      </c>
      <c r="F212" s="7" t="s">
        <v>752</v>
      </c>
      <c r="G212" s="6" t="s">
        <v>753</v>
      </c>
      <c r="H212" s="7" t="s">
        <v>621</v>
      </c>
      <c r="I212" s="6" t="s">
        <v>6</v>
      </c>
      <c r="J212" s="7" t="s">
        <v>754</v>
      </c>
      <c r="K212" s="10"/>
      <c r="L212" s="11">
        <v>208986.71</v>
      </c>
      <c r="M212" s="9"/>
      <c r="N212" s="9"/>
    </row>
    <row r="213" spans="1:14">
      <c r="A213" s="6" t="s">
        <v>728</v>
      </c>
      <c r="B213" s="6" t="s">
        <v>993</v>
      </c>
      <c r="C213" s="6" t="s">
        <v>994</v>
      </c>
      <c r="D213" s="7" t="s">
        <v>850</v>
      </c>
      <c r="E213" s="8">
        <v>1</v>
      </c>
      <c r="F213" s="7" t="s">
        <v>808</v>
      </c>
      <c r="G213" s="6" t="s">
        <v>809</v>
      </c>
      <c r="H213" s="7" t="s">
        <v>810</v>
      </c>
      <c r="I213" s="6" t="s">
        <v>385</v>
      </c>
      <c r="J213" s="7" t="s">
        <v>811</v>
      </c>
      <c r="K213" s="11">
        <v>-2890000</v>
      </c>
      <c r="L213" s="10"/>
      <c r="M213" s="9"/>
      <c r="N213" s="9"/>
    </row>
    <row r="214" spans="1:14">
      <c r="A214" s="6" t="s">
        <v>728</v>
      </c>
      <c r="B214" s="6" t="s">
        <v>993</v>
      </c>
      <c r="C214" s="6" t="s">
        <v>994</v>
      </c>
      <c r="D214" s="7" t="s">
        <v>850</v>
      </c>
      <c r="E214" s="8">
        <v>2</v>
      </c>
      <c r="F214" s="7" t="s">
        <v>808</v>
      </c>
      <c r="G214" s="6" t="s">
        <v>809</v>
      </c>
      <c r="H214" s="7" t="s">
        <v>810</v>
      </c>
      <c r="I214" s="6" t="s">
        <v>744</v>
      </c>
      <c r="J214" s="7" t="s">
        <v>811</v>
      </c>
      <c r="K214" s="11">
        <v>2890000</v>
      </c>
      <c r="L214" s="10"/>
      <c r="M214" s="9"/>
      <c r="N214" s="9"/>
    </row>
    <row r="215" spans="1:14">
      <c r="A215" s="6" t="s">
        <v>728</v>
      </c>
      <c r="B215" s="6" t="s">
        <v>993</v>
      </c>
      <c r="C215" s="6" t="s">
        <v>994</v>
      </c>
      <c r="D215" s="7" t="s">
        <v>850</v>
      </c>
      <c r="E215" s="8">
        <v>3</v>
      </c>
      <c r="F215" s="7" t="s">
        <v>812</v>
      </c>
      <c r="G215" s="6" t="s">
        <v>772</v>
      </c>
      <c r="H215" s="7" t="s">
        <v>68</v>
      </c>
      <c r="I215" s="6" t="s">
        <v>385</v>
      </c>
      <c r="J215" s="7" t="s">
        <v>813</v>
      </c>
      <c r="K215" s="10"/>
      <c r="L215" s="11">
        <v>53213.16</v>
      </c>
      <c r="M215" s="9"/>
      <c r="N215" s="9"/>
    </row>
    <row r="216" spans="1:14">
      <c r="A216" s="6" t="s">
        <v>728</v>
      </c>
      <c r="B216" s="6" t="s">
        <v>993</v>
      </c>
      <c r="C216" s="6" t="s">
        <v>994</v>
      </c>
      <c r="D216" s="7" t="s">
        <v>850</v>
      </c>
      <c r="E216" s="8">
        <v>4</v>
      </c>
      <c r="F216" s="7" t="s">
        <v>812</v>
      </c>
      <c r="G216" s="6" t="s">
        <v>772</v>
      </c>
      <c r="H216" s="7" t="s">
        <v>68</v>
      </c>
      <c r="I216" s="6" t="s">
        <v>744</v>
      </c>
      <c r="J216" s="7" t="s">
        <v>813</v>
      </c>
      <c r="K216" s="10"/>
      <c r="L216" s="11">
        <v>-53213.16</v>
      </c>
      <c r="M216" s="9"/>
      <c r="N216" s="9"/>
    </row>
    <row r="217" spans="1:14">
      <c r="A217" s="6" t="s">
        <v>728</v>
      </c>
      <c r="B217" s="6" t="s">
        <v>993</v>
      </c>
      <c r="C217" s="6" t="s">
        <v>994</v>
      </c>
      <c r="D217" s="7" t="s">
        <v>850</v>
      </c>
      <c r="E217" s="8">
        <v>5</v>
      </c>
      <c r="F217" s="7" t="s">
        <v>814</v>
      </c>
      <c r="G217" s="6" t="s">
        <v>815</v>
      </c>
      <c r="H217" s="7" t="s">
        <v>157</v>
      </c>
      <c r="I217" s="6" t="s">
        <v>385</v>
      </c>
      <c r="J217" s="7" t="s">
        <v>816</v>
      </c>
      <c r="K217" s="11">
        <v>-10930.68</v>
      </c>
      <c r="L217" s="10"/>
      <c r="M217" s="9"/>
      <c r="N217" s="9"/>
    </row>
    <row r="218" spans="1:14">
      <c r="A218" s="6" t="s">
        <v>728</v>
      </c>
      <c r="B218" s="6" t="s">
        <v>993</v>
      </c>
      <c r="C218" s="6" t="s">
        <v>994</v>
      </c>
      <c r="D218" s="7" t="s">
        <v>850</v>
      </c>
      <c r="E218" s="8">
        <v>6</v>
      </c>
      <c r="F218" s="7" t="s">
        <v>814</v>
      </c>
      <c r="G218" s="6" t="s">
        <v>815</v>
      </c>
      <c r="H218" s="7" t="s">
        <v>157</v>
      </c>
      <c r="I218" s="6" t="s">
        <v>28</v>
      </c>
      <c r="J218" s="7" t="s">
        <v>816</v>
      </c>
      <c r="K218" s="11">
        <v>10930.68</v>
      </c>
      <c r="L218" s="10"/>
      <c r="M218" s="9"/>
      <c r="N218" s="9"/>
    </row>
    <row r="219" spans="1:14">
      <c r="A219" s="6" t="s">
        <v>728</v>
      </c>
      <c r="B219" s="6" t="s">
        <v>993</v>
      </c>
      <c r="C219" s="6" t="s">
        <v>994</v>
      </c>
      <c r="D219" s="7" t="s">
        <v>850</v>
      </c>
      <c r="E219" s="8">
        <v>7</v>
      </c>
      <c r="F219" s="7" t="s">
        <v>817</v>
      </c>
      <c r="G219" s="6" t="s">
        <v>818</v>
      </c>
      <c r="H219" s="7" t="s">
        <v>155</v>
      </c>
      <c r="I219" s="6" t="s">
        <v>385</v>
      </c>
      <c r="J219" s="7" t="s">
        <v>734</v>
      </c>
      <c r="K219" s="11">
        <v>833333.33</v>
      </c>
      <c r="L219" s="10"/>
      <c r="M219" s="9"/>
      <c r="N219" s="9"/>
    </row>
    <row r="220" spans="1:14">
      <c r="A220" s="6" t="s">
        <v>728</v>
      </c>
      <c r="B220" s="6" t="s">
        <v>993</v>
      </c>
      <c r="C220" s="6" t="s">
        <v>994</v>
      </c>
      <c r="D220" s="7" t="s">
        <v>850</v>
      </c>
      <c r="E220" s="8">
        <v>8</v>
      </c>
      <c r="F220" s="7" t="s">
        <v>817</v>
      </c>
      <c r="G220" s="6" t="s">
        <v>818</v>
      </c>
      <c r="H220" s="7" t="s">
        <v>155</v>
      </c>
      <c r="I220" s="6" t="s">
        <v>744</v>
      </c>
      <c r="J220" s="7" t="s">
        <v>734</v>
      </c>
      <c r="K220" s="11">
        <v>-833333.33</v>
      </c>
      <c r="L220" s="10"/>
      <c r="M220" s="9"/>
      <c r="N220" s="9"/>
    </row>
    <row r="221" spans="1:14">
      <c r="A221" s="6" t="s">
        <v>728</v>
      </c>
      <c r="B221" s="6" t="s">
        <v>993</v>
      </c>
      <c r="C221" s="6" t="s">
        <v>994</v>
      </c>
      <c r="D221" s="7" t="s">
        <v>850</v>
      </c>
      <c r="E221" s="8">
        <v>9</v>
      </c>
      <c r="F221" s="7" t="s">
        <v>846</v>
      </c>
      <c r="G221" s="6" t="s">
        <v>847</v>
      </c>
      <c r="H221" s="7" t="s">
        <v>125</v>
      </c>
      <c r="I221" s="6" t="s">
        <v>385</v>
      </c>
      <c r="J221" s="7" t="s">
        <v>734</v>
      </c>
      <c r="K221" s="11">
        <v>-12365.9</v>
      </c>
      <c r="L221" s="10"/>
      <c r="M221" s="9"/>
      <c r="N221" s="9"/>
    </row>
    <row r="222" spans="1:14">
      <c r="A222" s="6" t="s">
        <v>728</v>
      </c>
      <c r="B222" s="6" t="s">
        <v>993</v>
      </c>
      <c r="C222" s="6" t="s">
        <v>994</v>
      </c>
      <c r="D222" s="7" t="s">
        <v>850</v>
      </c>
      <c r="E222" s="8">
        <v>10</v>
      </c>
      <c r="F222" s="7" t="s">
        <v>846</v>
      </c>
      <c r="G222" s="6" t="s">
        <v>847</v>
      </c>
      <c r="H222" s="7" t="s">
        <v>125</v>
      </c>
      <c r="I222" s="6" t="s">
        <v>744</v>
      </c>
      <c r="J222" s="7" t="s">
        <v>734</v>
      </c>
      <c r="K222" s="11">
        <v>12365.9</v>
      </c>
      <c r="L222" s="10"/>
      <c r="M222" s="9"/>
      <c r="N222" s="9"/>
    </row>
    <row r="223" spans="1:14">
      <c r="A223" s="6" t="s">
        <v>728</v>
      </c>
      <c r="B223" s="6" t="s">
        <v>993</v>
      </c>
      <c r="C223" s="6" t="s">
        <v>994</v>
      </c>
      <c r="D223" s="7" t="s">
        <v>850</v>
      </c>
      <c r="E223" s="8">
        <v>11</v>
      </c>
      <c r="F223" s="7" t="s">
        <v>846</v>
      </c>
      <c r="G223" s="6" t="s">
        <v>848</v>
      </c>
      <c r="H223" s="7" t="s">
        <v>44</v>
      </c>
      <c r="I223" s="6" t="s">
        <v>385</v>
      </c>
      <c r="J223" s="7" t="s">
        <v>734</v>
      </c>
      <c r="K223" s="11">
        <v>-5087.6899999999996</v>
      </c>
      <c r="L223" s="10"/>
      <c r="M223" s="9"/>
      <c r="N223" s="9"/>
    </row>
    <row r="224" spans="1:14">
      <c r="A224" s="6" t="s">
        <v>728</v>
      </c>
      <c r="B224" s="6" t="s">
        <v>993</v>
      </c>
      <c r="C224" s="6" t="s">
        <v>994</v>
      </c>
      <c r="D224" s="7" t="s">
        <v>850</v>
      </c>
      <c r="E224" s="8">
        <v>12</v>
      </c>
      <c r="F224" s="7" t="s">
        <v>846</v>
      </c>
      <c r="G224" s="6" t="s">
        <v>848</v>
      </c>
      <c r="H224" s="7" t="s">
        <v>44</v>
      </c>
      <c r="I224" s="6" t="s">
        <v>744</v>
      </c>
      <c r="J224" s="7" t="s">
        <v>734</v>
      </c>
      <c r="K224" s="11">
        <v>5087.6899999999996</v>
      </c>
      <c r="L224" s="10"/>
      <c r="M224" s="9"/>
      <c r="N224" s="9"/>
    </row>
    <row r="225" spans="1:14">
      <c r="A225" s="6" t="s">
        <v>728</v>
      </c>
      <c r="B225" s="6" t="s">
        <v>993</v>
      </c>
      <c r="C225" s="6" t="s">
        <v>994</v>
      </c>
      <c r="D225" s="7" t="s">
        <v>851</v>
      </c>
      <c r="E225" s="8">
        <v>1</v>
      </c>
      <c r="F225" s="7" t="s">
        <v>732</v>
      </c>
      <c r="G225" s="6" t="s">
        <v>733</v>
      </c>
      <c r="H225" s="7" t="s">
        <v>64</v>
      </c>
      <c r="I225" s="6" t="s">
        <v>13</v>
      </c>
      <c r="J225" s="7" t="s">
        <v>734</v>
      </c>
      <c r="K225" s="10"/>
      <c r="L225" s="11">
        <v>-1052666.67</v>
      </c>
      <c r="M225" s="9"/>
      <c r="N225" s="9"/>
    </row>
    <row r="226" spans="1:14">
      <c r="A226" s="6" t="s">
        <v>728</v>
      </c>
      <c r="B226" s="6" t="s">
        <v>993</v>
      </c>
      <c r="C226" s="6" t="s">
        <v>994</v>
      </c>
      <c r="D226" s="7" t="s">
        <v>851</v>
      </c>
      <c r="E226" s="8">
        <v>2</v>
      </c>
      <c r="F226" s="7" t="s">
        <v>732</v>
      </c>
      <c r="G226" s="6" t="s">
        <v>733</v>
      </c>
      <c r="H226" s="7" t="s">
        <v>64</v>
      </c>
      <c r="I226" s="6" t="s">
        <v>4</v>
      </c>
      <c r="J226" s="7" t="s">
        <v>734</v>
      </c>
      <c r="K226" s="10"/>
      <c r="L226" s="11">
        <v>1052666.67</v>
      </c>
      <c r="M226" s="9"/>
      <c r="N226" s="9"/>
    </row>
    <row r="227" spans="1:14">
      <c r="A227" s="6" t="s">
        <v>728</v>
      </c>
      <c r="B227" s="6" t="s">
        <v>993</v>
      </c>
      <c r="C227" s="6" t="s">
        <v>994</v>
      </c>
      <c r="D227" s="7" t="s">
        <v>851</v>
      </c>
      <c r="E227" s="8">
        <v>3</v>
      </c>
      <c r="F227" s="7" t="s">
        <v>736</v>
      </c>
      <c r="G227" s="6" t="s">
        <v>737</v>
      </c>
      <c r="H227" s="7" t="s">
        <v>738</v>
      </c>
      <c r="I227" s="6" t="s">
        <v>12</v>
      </c>
      <c r="J227" s="7" t="s">
        <v>739</v>
      </c>
      <c r="K227" s="10"/>
      <c r="L227" s="11">
        <v>1876512.36</v>
      </c>
      <c r="M227" s="9"/>
      <c r="N227" s="9"/>
    </row>
    <row r="228" spans="1:14">
      <c r="A228" s="6" t="s">
        <v>728</v>
      </c>
      <c r="B228" s="6" t="s">
        <v>993</v>
      </c>
      <c r="C228" s="6" t="s">
        <v>994</v>
      </c>
      <c r="D228" s="7" t="s">
        <v>851</v>
      </c>
      <c r="E228" s="8">
        <v>4</v>
      </c>
      <c r="F228" s="7" t="s">
        <v>736</v>
      </c>
      <c r="G228" s="6" t="s">
        <v>737</v>
      </c>
      <c r="H228" s="7" t="s">
        <v>738</v>
      </c>
      <c r="I228" s="6" t="s">
        <v>15</v>
      </c>
      <c r="J228" s="7" t="s">
        <v>739</v>
      </c>
      <c r="K228" s="10"/>
      <c r="L228" s="11">
        <v>-6516329.7999999998</v>
      </c>
      <c r="M228" s="9"/>
      <c r="N228" s="9"/>
    </row>
    <row r="229" spans="1:14">
      <c r="A229" s="6" t="s">
        <v>728</v>
      </c>
      <c r="B229" s="6" t="s">
        <v>993</v>
      </c>
      <c r="C229" s="6" t="s">
        <v>994</v>
      </c>
      <c r="D229" s="7" t="s">
        <v>851</v>
      </c>
      <c r="E229" s="8">
        <v>5</v>
      </c>
      <c r="F229" s="7" t="s">
        <v>794</v>
      </c>
      <c r="G229" s="6" t="s">
        <v>769</v>
      </c>
      <c r="H229" s="7" t="s">
        <v>621</v>
      </c>
      <c r="I229" s="6" t="s">
        <v>13</v>
      </c>
      <c r="J229" s="7" t="s">
        <v>754</v>
      </c>
      <c r="K229" s="10"/>
      <c r="L229" s="11">
        <v>-4061.18</v>
      </c>
      <c r="M229" s="9"/>
      <c r="N229" s="9"/>
    </row>
    <row r="230" spans="1:14">
      <c r="A230" s="6" t="s">
        <v>728</v>
      </c>
      <c r="B230" s="6" t="s">
        <v>993</v>
      </c>
      <c r="C230" s="6" t="s">
        <v>994</v>
      </c>
      <c r="D230" s="7" t="s">
        <v>851</v>
      </c>
      <c r="E230" s="8">
        <v>6</v>
      </c>
      <c r="F230" s="7" t="s">
        <v>795</v>
      </c>
      <c r="G230" s="6" t="s">
        <v>769</v>
      </c>
      <c r="H230" s="7" t="s">
        <v>621</v>
      </c>
      <c r="I230" s="6" t="s">
        <v>15</v>
      </c>
      <c r="J230" s="7" t="s">
        <v>754</v>
      </c>
      <c r="K230" s="10"/>
      <c r="L230" s="11">
        <v>-2011.59</v>
      </c>
      <c r="M230" s="9"/>
      <c r="N230" s="9"/>
    </row>
    <row r="231" spans="1:14">
      <c r="A231" s="6" t="s">
        <v>728</v>
      </c>
      <c r="B231" s="6" t="s">
        <v>993</v>
      </c>
      <c r="C231" s="6" t="s">
        <v>994</v>
      </c>
      <c r="D231" s="7" t="s">
        <v>851</v>
      </c>
      <c r="E231" s="8">
        <v>7</v>
      </c>
      <c r="F231" s="7" t="s">
        <v>796</v>
      </c>
      <c r="G231" s="6" t="s">
        <v>769</v>
      </c>
      <c r="H231" s="7" t="s">
        <v>621</v>
      </c>
      <c r="I231" s="6" t="s">
        <v>6</v>
      </c>
      <c r="J231" s="7" t="s">
        <v>754</v>
      </c>
      <c r="K231" s="10"/>
      <c r="L231" s="11">
        <v>17683.77</v>
      </c>
      <c r="M231" s="9"/>
      <c r="N231" s="9"/>
    </row>
    <row r="232" spans="1:14">
      <c r="A232" s="6" t="s">
        <v>728</v>
      </c>
      <c r="B232" s="6" t="s">
        <v>993</v>
      </c>
      <c r="C232" s="6" t="s">
        <v>994</v>
      </c>
      <c r="D232" s="7" t="s">
        <v>851</v>
      </c>
      <c r="E232" s="8">
        <v>8</v>
      </c>
      <c r="F232" s="7" t="s">
        <v>852</v>
      </c>
      <c r="G232" s="6" t="s">
        <v>737</v>
      </c>
      <c r="H232" s="7" t="s">
        <v>738</v>
      </c>
      <c r="I232" s="6" t="s">
        <v>14</v>
      </c>
      <c r="J232" s="7" t="s">
        <v>739</v>
      </c>
      <c r="K232" s="10"/>
      <c r="L232" s="11">
        <v>4639817.4400000004</v>
      </c>
      <c r="M232" s="9"/>
      <c r="N232" s="9"/>
    </row>
    <row r="233" spans="1:14">
      <c r="A233" s="6" t="s">
        <v>728</v>
      </c>
      <c r="B233" s="6" t="s">
        <v>993</v>
      </c>
      <c r="C233" s="6" t="s">
        <v>994</v>
      </c>
      <c r="D233" s="7" t="s">
        <v>851</v>
      </c>
      <c r="E233" s="8">
        <v>9</v>
      </c>
      <c r="F233" s="7" t="s">
        <v>853</v>
      </c>
      <c r="G233" s="6" t="s">
        <v>790</v>
      </c>
      <c r="H233" s="7" t="s">
        <v>791</v>
      </c>
      <c r="I233" s="6" t="s">
        <v>15</v>
      </c>
      <c r="J233" s="7" t="s">
        <v>734</v>
      </c>
      <c r="K233" s="10"/>
      <c r="L233" s="11">
        <v>49935.17</v>
      </c>
      <c r="M233" s="9"/>
      <c r="N233" s="9"/>
    </row>
    <row r="234" spans="1:14">
      <c r="A234" s="6" t="s">
        <v>728</v>
      </c>
      <c r="B234" s="6" t="s">
        <v>993</v>
      </c>
      <c r="C234" s="6" t="s">
        <v>994</v>
      </c>
      <c r="D234" s="7" t="s">
        <v>851</v>
      </c>
      <c r="E234" s="8">
        <v>10</v>
      </c>
      <c r="F234" s="7" t="s">
        <v>853</v>
      </c>
      <c r="G234" s="6" t="s">
        <v>790</v>
      </c>
      <c r="H234" s="7" t="s">
        <v>791</v>
      </c>
      <c r="I234" s="6" t="s">
        <v>14</v>
      </c>
      <c r="J234" s="7" t="s">
        <v>734</v>
      </c>
      <c r="K234" s="10"/>
      <c r="L234" s="11">
        <v>-49935.17</v>
      </c>
      <c r="M234" s="9"/>
      <c r="N234" s="9"/>
    </row>
    <row r="235" spans="1:14">
      <c r="A235" s="6" t="s">
        <v>728</v>
      </c>
      <c r="B235" s="6" t="s">
        <v>993</v>
      </c>
      <c r="C235" s="6" t="s">
        <v>994</v>
      </c>
      <c r="D235" s="7" t="s">
        <v>851</v>
      </c>
      <c r="E235" s="8">
        <v>11</v>
      </c>
      <c r="F235" s="7" t="s">
        <v>793</v>
      </c>
      <c r="G235" s="6" t="s">
        <v>769</v>
      </c>
      <c r="H235" s="7" t="s">
        <v>621</v>
      </c>
      <c r="I235" s="6" t="s">
        <v>12</v>
      </c>
      <c r="J235" s="7" t="s">
        <v>754</v>
      </c>
      <c r="K235" s="10"/>
      <c r="L235" s="11">
        <v>-11611</v>
      </c>
      <c r="M235" s="9"/>
      <c r="N235" s="9"/>
    </row>
    <row r="236" spans="1:14">
      <c r="A236" s="6" t="s">
        <v>728</v>
      </c>
      <c r="B236" s="6" t="s">
        <v>993</v>
      </c>
      <c r="C236" s="6" t="s">
        <v>994</v>
      </c>
      <c r="D236" s="7" t="s">
        <v>851</v>
      </c>
      <c r="E236" s="8">
        <v>12</v>
      </c>
      <c r="F236" s="7" t="s">
        <v>789</v>
      </c>
      <c r="G236" s="6" t="s">
        <v>790</v>
      </c>
      <c r="H236" s="7" t="s">
        <v>791</v>
      </c>
      <c r="I236" s="6" t="s">
        <v>15</v>
      </c>
      <c r="J236" s="7" t="s">
        <v>734</v>
      </c>
      <c r="K236" s="10"/>
      <c r="L236" s="11">
        <v>-54923.75</v>
      </c>
      <c r="M236" s="9"/>
      <c r="N236" s="9"/>
    </row>
    <row r="237" spans="1:14">
      <c r="A237" s="6" t="s">
        <v>728</v>
      </c>
      <c r="B237" s="6" t="s">
        <v>993</v>
      </c>
      <c r="C237" s="6" t="s">
        <v>994</v>
      </c>
      <c r="D237" s="7" t="s">
        <v>851</v>
      </c>
      <c r="E237" s="8">
        <v>13</v>
      </c>
      <c r="F237" s="7" t="s">
        <v>789</v>
      </c>
      <c r="G237" s="6" t="s">
        <v>790</v>
      </c>
      <c r="H237" s="7" t="s">
        <v>791</v>
      </c>
      <c r="I237" s="6" t="s">
        <v>385</v>
      </c>
      <c r="J237" s="7" t="s">
        <v>792</v>
      </c>
      <c r="K237" s="10"/>
      <c r="L237" s="11">
        <v>54923.75</v>
      </c>
      <c r="M237" s="9"/>
      <c r="N237" s="9"/>
    </row>
    <row r="238" spans="1:14">
      <c r="A238" s="6" t="s">
        <v>728</v>
      </c>
      <c r="B238" s="6" t="s">
        <v>993</v>
      </c>
      <c r="C238" s="6" t="s">
        <v>994</v>
      </c>
      <c r="D238" s="7" t="s">
        <v>854</v>
      </c>
      <c r="E238" s="8">
        <v>1</v>
      </c>
      <c r="F238" s="7" t="s">
        <v>757</v>
      </c>
      <c r="G238" s="6" t="s">
        <v>758</v>
      </c>
      <c r="H238" s="7" t="s">
        <v>759</v>
      </c>
      <c r="I238" s="6" t="s">
        <v>14</v>
      </c>
      <c r="J238" s="7" t="s">
        <v>734</v>
      </c>
      <c r="K238" s="10"/>
      <c r="L238" s="11">
        <v>-3363.64</v>
      </c>
      <c r="M238" s="9"/>
      <c r="N238" s="9"/>
    </row>
    <row r="239" spans="1:14">
      <c r="A239" s="6" t="s">
        <v>728</v>
      </c>
      <c r="B239" s="6" t="s">
        <v>993</v>
      </c>
      <c r="C239" s="6" t="s">
        <v>994</v>
      </c>
      <c r="D239" s="7" t="s">
        <v>854</v>
      </c>
      <c r="E239" s="8">
        <v>2</v>
      </c>
      <c r="F239" s="7" t="s">
        <v>757</v>
      </c>
      <c r="G239" s="6" t="s">
        <v>758</v>
      </c>
      <c r="H239" s="7" t="s">
        <v>759</v>
      </c>
      <c r="I239" s="6" t="s">
        <v>385</v>
      </c>
      <c r="J239" s="7" t="s">
        <v>734</v>
      </c>
      <c r="K239" s="10"/>
      <c r="L239" s="11">
        <v>3363.64</v>
      </c>
      <c r="M239" s="9"/>
      <c r="N239" s="9"/>
    </row>
    <row r="240" spans="1:14">
      <c r="A240" s="6" t="s">
        <v>728</v>
      </c>
      <c r="B240" s="6" t="s">
        <v>993</v>
      </c>
      <c r="C240" s="6" t="s">
        <v>994</v>
      </c>
      <c r="D240" s="7" t="s">
        <v>854</v>
      </c>
      <c r="E240" s="8">
        <v>3</v>
      </c>
      <c r="F240" s="7" t="s">
        <v>855</v>
      </c>
      <c r="G240" s="6" t="s">
        <v>761</v>
      </c>
      <c r="H240" s="7" t="s">
        <v>621</v>
      </c>
      <c r="I240" s="6" t="s">
        <v>14</v>
      </c>
      <c r="J240" s="7" t="s">
        <v>734</v>
      </c>
      <c r="K240" s="10"/>
      <c r="L240" s="11">
        <v>-49048.19</v>
      </c>
      <c r="M240" s="9"/>
      <c r="N240" s="9"/>
    </row>
    <row r="241" spans="1:14">
      <c r="A241" s="6" t="s">
        <v>728</v>
      </c>
      <c r="B241" s="6" t="s">
        <v>993</v>
      </c>
      <c r="C241" s="6" t="s">
        <v>994</v>
      </c>
      <c r="D241" s="7" t="s">
        <v>854</v>
      </c>
      <c r="E241" s="8">
        <v>4</v>
      </c>
      <c r="F241" s="7" t="s">
        <v>855</v>
      </c>
      <c r="G241" s="6" t="s">
        <v>761</v>
      </c>
      <c r="H241" s="7" t="s">
        <v>621</v>
      </c>
      <c r="I241" s="6" t="s">
        <v>385</v>
      </c>
      <c r="J241" s="7" t="s">
        <v>734</v>
      </c>
      <c r="K241" s="10"/>
      <c r="L241" s="11">
        <v>49048.19</v>
      </c>
      <c r="M241" s="9"/>
      <c r="N241" s="9"/>
    </row>
    <row r="242" spans="1:14">
      <c r="A242" s="6" t="s">
        <v>728</v>
      </c>
      <c r="B242" s="6" t="s">
        <v>993</v>
      </c>
      <c r="C242" s="6" t="s">
        <v>994</v>
      </c>
      <c r="D242" s="7" t="s">
        <v>854</v>
      </c>
      <c r="E242" s="8">
        <v>5</v>
      </c>
      <c r="F242" s="7" t="s">
        <v>763</v>
      </c>
      <c r="G242" s="6" t="s">
        <v>758</v>
      </c>
      <c r="H242" s="7" t="s">
        <v>759</v>
      </c>
      <c r="I242" s="6" t="s">
        <v>14</v>
      </c>
      <c r="J242" s="7" t="s">
        <v>734</v>
      </c>
      <c r="K242" s="10"/>
      <c r="L242" s="11">
        <v>-32336.080000000002</v>
      </c>
      <c r="M242" s="9"/>
      <c r="N242" s="9"/>
    </row>
    <row r="243" spans="1:14">
      <c r="A243" s="6" t="s">
        <v>728</v>
      </c>
      <c r="B243" s="6" t="s">
        <v>993</v>
      </c>
      <c r="C243" s="6" t="s">
        <v>994</v>
      </c>
      <c r="D243" s="7" t="s">
        <v>854</v>
      </c>
      <c r="E243" s="8">
        <v>6</v>
      </c>
      <c r="F243" s="7" t="s">
        <v>763</v>
      </c>
      <c r="G243" s="6" t="s">
        <v>758</v>
      </c>
      <c r="H243" s="7" t="s">
        <v>759</v>
      </c>
      <c r="I243" s="6" t="s">
        <v>15</v>
      </c>
      <c r="J243" s="7" t="s">
        <v>734</v>
      </c>
      <c r="K243" s="10"/>
      <c r="L243" s="11">
        <v>32336.080000000002</v>
      </c>
      <c r="M243" s="9"/>
      <c r="N243" s="9"/>
    </row>
    <row r="244" spans="1:14">
      <c r="A244" s="6" t="s">
        <v>728</v>
      </c>
      <c r="B244" s="6" t="s">
        <v>993</v>
      </c>
      <c r="C244" s="6" t="s">
        <v>994</v>
      </c>
      <c r="D244" s="7" t="s">
        <v>854</v>
      </c>
      <c r="E244" s="8">
        <v>7</v>
      </c>
      <c r="F244" s="7" t="s">
        <v>760</v>
      </c>
      <c r="G244" s="6" t="s">
        <v>761</v>
      </c>
      <c r="H244" s="7" t="s">
        <v>621</v>
      </c>
      <c r="I244" s="6" t="s">
        <v>14</v>
      </c>
      <c r="J244" s="7" t="s">
        <v>734</v>
      </c>
      <c r="K244" s="10"/>
      <c r="L244" s="11">
        <v>-195399.34</v>
      </c>
      <c r="M244" s="9"/>
      <c r="N244" s="9"/>
    </row>
    <row r="245" spans="1:14">
      <c r="A245" s="6" t="s">
        <v>728</v>
      </c>
      <c r="B245" s="6" t="s">
        <v>993</v>
      </c>
      <c r="C245" s="6" t="s">
        <v>994</v>
      </c>
      <c r="D245" s="7" t="s">
        <v>854</v>
      </c>
      <c r="E245" s="8">
        <v>8</v>
      </c>
      <c r="F245" s="7" t="s">
        <v>760</v>
      </c>
      <c r="G245" s="6" t="s">
        <v>761</v>
      </c>
      <c r="H245" s="7" t="s">
        <v>621</v>
      </c>
      <c r="I245" s="6" t="s">
        <v>15</v>
      </c>
      <c r="J245" s="7" t="s">
        <v>734</v>
      </c>
      <c r="K245" s="10"/>
      <c r="L245" s="11">
        <v>195399.34</v>
      </c>
      <c r="M245" s="9"/>
      <c r="N245" s="9"/>
    </row>
    <row r="246" spans="1:14">
      <c r="A246" s="6" t="s">
        <v>728</v>
      </c>
      <c r="B246" s="6" t="s">
        <v>993</v>
      </c>
      <c r="C246" s="6" t="s">
        <v>994</v>
      </c>
      <c r="D246" s="7" t="s">
        <v>854</v>
      </c>
      <c r="E246" s="8">
        <v>9</v>
      </c>
      <c r="F246" s="7" t="s">
        <v>856</v>
      </c>
      <c r="G246" s="6" t="s">
        <v>995</v>
      </c>
      <c r="H246" s="7" t="s">
        <v>857</v>
      </c>
      <c r="I246" s="6" t="s">
        <v>14</v>
      </c>
      <c r="J246" s="7" t="s">
        <v>734</v>
      </c>
      <c r="K246" s="10"/>
      <c r="L246" s="11">
        <v>-379905.03</v>
      </c>
      <c r="M246" s="9"/>
      <c r="N246" s="9"/>
    </row>
    <row r="247" spans="1:14">
      <c r="A247" s="6" t="s">
        <v>728</v>
      </c>
      <c r="B247" s="6" t="s">
        <v>993</v>
      </c>
      <c r="C247" s="6" t="s">
        <v>994</v>
      </c>
      <c r="D247" s="7" t="s">
        <v>854</v>
      </c>
      <c r="E247" s="8">
        <v>10</v>
      </c>
      <c r="F247" s="7" t="s">
        <v>856</v>
      </c>
      <c r="G247" s="6" t="s">
        <v>995</v>
      </c>
      <c r="H247" s="7" t="s">
        <v>857</v>
      </c>
      <c r="I247" s="6" t="s">
        <v>15</v>
      </c>
      <c r="J247" s="7" t="s">
        <v>734</v>
      </c>
      <c r="K247" s="10"/>
      <c r="L247" s="11">
        <v>379905.03</v>
      </c>
      <c r="M247" s="9"/>
      <c r="N247" s="9"/>
    </row>
    <row r="248" spans="1:14">
      <c r="A248" s="6" t="s">
        <v>728</v>
      </c>
      <c r="B248" s="6" t="s">
        <v>993</v>
      </c>
      <c r="C248" s="6" t="s">
        <v>994</v>
      </c>
      <c r="D248" s="7" t="s">
        <v>854</v>
      </c>
      <c r="E248" s="8">
        <v>11</v>
      </c>
      <c r="F248" s="7" t="s">
        <v>762</v>
      </c>
      <c r="G248" s="6" t="s">
        <v>761</v>
      </c>
      <c r="H248" s="7" t="s">
        <v>621</v>
      </c>
      <c r="I248" s="6" t="s">
        <v>14</v>
      </c>
      <c r="J248" s="7" t="s">
        <v>734</v>
      </c>
      <c r="K248" s="10"/>
      <c r="L248" s="11">
        <v>-60140.43</v>
      </c>
      <c r="M248" s="9"/>
      <c r="N248" s="9"/>
    </row>
    <row r="249" spans="1:14">
      <c r="A249" s="6" t="s">
        <v>728</v>
      </c>
      <c r="B249" s="6" t="s">
        <v>993</v>
      </c>
      <c r="C249" s="6" t="s">
        <v>994</v>
      </c>
      <c r="D249" s="7" t="s">
        <v>854</v>
      </c>
      <c r="E249" s="8">
        <v>12</v>
      </c>
      <c r="F249" s="7" t="s">
        <v>762</v>
      </c>
      <c r="G249" s="6" t="s">
        <v>761</v>
      </c>
      <c r="H249" s="7" t="s">
        <v>621</v>
      </c>
      <c r="I249" s="6" t="s">
        <v>15</v>
      </c>
      <c r="J249" s="7" t="s">
        <v>734</v>
      </c>
      <c r="K249" s="10"/>
      <c r="L249" s="11">
        <v>60140.43</v>
      </c>
      <c r="M249" s="9"/>
      <c r="N249" s="9"/>
    </row>
    <row r="250" spans="1:14">
      <c r="A250" s="6" t="s">
        <v>728</v>
      </c>
      <c r="B250" s="6" t="s">
        <v>993</v>
      </c>
      <c r="C250" s="6" t="s">
        <v>994</v>
      </c>
      <c r="D250" s="7" t="s">
        <v>854</v>
      </c>
      <c r="E250" s="8">
        <v>13</v>
      </c>
      <c r="F250" s="7" t="s">
        <v>858</v>
      </c>
      <c r="G250" s="6" t="s">
        <v>758</v>
      </c>
      <c r="H250" s="7" t="s">
        <v>759</v>
      </c>
      <c r="I250" s="6" t="s">
        <v>14</v>
      </c>
      <c r="J250" s="7" t="s">
        <v>734</v>
      </c>
      <c r="K250" s="10"/>
      <c r="L250" s="11">
        <v>-831.38</v>
      </c>
      <c r="M250" s="9"/>
      <c r="N250" s="9"/>
    </row>
    <row r="251" spans="1:14">
      <c r="A251" s="6" t="s">
        <v>728</v>
      </c>
      <c r="B251" s="6" t="s">
        <v>993</v>
      </c>
      <c r="C251" s="6" t="s">
        <v>994</v>
      </c>
      <c r="D251" s="7" t="s">
        <v>854</v>
      </c>
      <c r="E251" s="8">
        <v>14</v>
      </c>
      <c r="F251" s="7" t="s">
        <v>858</v>
      </c>
      <c r="G251" s="6" t="s">
        <v>758</v>
      </c>
      <c r="H251" s="7" t="s">
        <v>759</v>
      </c>
      <c r="I251" s="6" t="s">
        <v>385</v>
      </c>
      <c r="J251" s="7" t="s">
        <v>734</v>
      </c>
      <c r="K251" s="10"/>
      <c r="L251" s="11">
        <v>831.38</v>
      </c>
      <c r="M251" s="9"/>
      <c r="N251" s="9"/>
    </row>
    <row r="252" spans="1:14">
      <c r="A252" s="6" t="s">
        <v>728</v>
      </c>
      <c r="B252" s="6" t="s">
        <v>993</v>
      </c>
      <c r="C252" s="6" t="s">
        <v>994</v>
      </c>
      <c r="D252" s="7" t="s">
        <v>854</v>
      </c>
      <c r="E252" s="8">
        <v>15</v>
      </c>
      <c r="F252" s="7" t="s">
        <v>768</v>
      </c>
      <c r="G252" s="6" t="s">
        <v>761</v>
      </c>
      <c r="H252" s="7" t="s">
        <v>621</v>
      </c>
      <c r="I252" s="6" t="s">
        <v>14</v>
      </c>
      <c r="J252" s="7" t="s">
        <v>734</v>
      </c>
      <c r="K252" s="10"/>
      <c r="L252" s="11">
        <v>-118407.97</v>
      </c>
      <c r="M252" s="9"/>
      <c r="N252" s="9"/>
    </row>
    <row r="253" spans="1:14">
      <c r="A253" s="6" t="s">
        <v>728</v>
      </c>
      <c r="B253" s="6" t="s">
        <v>993</v>
      </c>
      <c r="C253" s="6" t="s">
        <v>994</v>
      </c>
      <c r="D253" s="7" t="s">
        <v>854</v>
      </c>
      <c r="E253" s="8">
        <v>16</v>
      </c>
      <c r="F253" s="7" t="s">
        <v>768</v>
      </c>
      <c r="G253" s="6" t="s">
        <v>761</v>
      </c>
      <c r="H253" s="7" t="s">
        <v>621</v>
      </c>
      <c r="I253" s="6" t="s">
        <v>15</v>
      </c>
      <c r="J253" s="7" t="s">
        <v>734</v>
      </c>
      <c r="K253" s="10"/>
      <c r="L253" s="11">
        <v>118407.97</v>
      </c>
      <c r="M253" s="9"/>
      <c r="N253" s="9"/>
    </row>
    <row r="254" spans="1:14">
      <c r="A254" s="6" t="s">
        <v>728</v>
      </c>
      <c r="B254" s="6" t="s">
        <v>993</v>
      </c>
      <c r="C254" s="6" t="s">
        <v>994</v>
      </c>
      <c r="D254" s="7" t="s">
        <v>854</v>
      </c>
      <c r="E254" s="8">
        <v>17</v>
      </c>
      <c r="F254" s="7" t="s">
        <v>775</v>
      </c>
      <c r="G254" s="6" t="s">
        <v>737</v>
      </c>
      <c r="H254" s="7" t="s">
        <v>738</v>
      </c>
      <c r="I254" s="6" t="s">
        <v>14</v>
      </c>
      <c r="J254" s="7" t="s">
        <v>739</v>
      </c>
      <c r="K254" s="10"/>
      <c r="L254" s="11">
        <v>-424633.21</v>
      </c>
      <c r="M254" s="9"/>
      <c r="N254" s="9"/>
    </row>
    <row r="255" spans="1:14">
      <c r="A255" s="6" t="s">
        <v>728</v>
      </c>
      <c r="B255" s="6" t="s">
        <v>993</v>
      </c>
      <c r="C255" s="6" t="s">
        <v>994</v>
      </c>
      <c r="D255" s="7" t="s">
        <v>854</v>
      </c>
      <c r="E255" s="8">
        <v>18</v>
      </c>
      <c r="F255" s="7" t="s">
        <v>775</v>
      </c>
      <c r="G255" s="6" t="s">
        <v>737</v>
      </c>
      <c r="H255" s="7" t="s">
        <v>738</v>
      </c>
      <c r="I255" s="6" t="s">
        <v>15</v>
      </c>
      <c r="J255" s="7" t="s">
        <v>739</v>
      </c>
      <c r="K255" s="10"/>
      <c r="L255" s="11">
        <v>424633.21</v>
      </c>
      <c r="M255" s="9"/>
      <c r="N255" s="9"/>
    </row>
    <row r="256" spans="1:14">
      <c r="A256" s="6" t="s">
        <v>728</v>
      </c>
      <c r="B256" s="6" t="s">
        <v>993</v>
      </c>
      <c r="C256" s="6" t="s">
        <v>994</v>
      </c>
      <c r="D256" s="7" t="s">
        <v>854</v>
      </c>
      <c r="E256" s="8">
        <v>19</v>
      </c>
      <c r="F256" s="7" t="s">
        <v>859</v>
      </c>
      <c r="G256" s="6" t="s">
        <v>761</v>
      </c>
      <c r="H256" s="7" t="s">
        <v>621</v>
      </c>
      <c r="I256" s="6" t="s">
        <v>9</v>
      </c>
      <c r="J256" s="7" t="s">
        <v>754</v>
      </c>
      <c r="K256" s="10"/>
      <c r="L256" s="11">
        <v>-3600</v>
      </c>
      <c r="M256" s="9"/>
      <c r="N256" s="9"/>
    </row>
    <row r="257" spans="1:14">
      <c r="A257" s="6" t="s">
        <v>728</v>
      </c>
      <c r="B257" s="6" t="s">
        <v>993</v>
      </c>
      <c r="C257" s="6" t="s">
        <v>994</v>
      </c>
      <c r="D257" s="7" t="s">
        <v>854</v>
      </c>
      <c r="E257" s="8">
        <v>20</v>
      </c>
      <c r="F257" s="7" t="s">
        <v>860</v>
      </c>
      <c r="G257" s="6" t="s">
        <v>761</v>
      </c>
      <c r="H257" s="7" t="s">
        <v>621</v>
      </c>
      <c r="I257" s="6" t="s">
        <v>8</v>
      </c>
      <c r="J257" s="7" t="s">
        <v>754</v>
      </c>
      <c r="K257" s="10"/>
      <c r="L257" s="11">
        <v>-250400</v>
      </c>
      <c r="M257" s="9"/>
      <c r="N257" s="9"/>
    </row>
    <row r="258" spans="1:14">
      <c r="A258" s="6" t="s">
        <v>728</v>
      </c>
      <c r="B258" s="6" t="s">
        <v>993</v>
      </c>
      <c r="C258" s="6" t="s">
        <v>994</v>
      </c>
      <c r="D258" s="7" t="s">
        <v>854</v>
      </c>
      <c r="E258" s="8">
        <v>21</v>
      </c>
      <c r="F258" s="7" t="s">
        <v>861</v>
      </c>
      <c r="G258" s="6" t="s">
        <v>761</v>
      </c>
      <c r="H258" s="7" t="s">
        <v>621</v>
      </c>
      <c r="I258" s="6" t="s">
        <v>14</v>
      </c>
      <c r="J258" s="7" t="s">
        <v>754</v>
      </c>
      <c r="K258" s="10"/>
      <c r="L258" s="11">
        <v>-57500</v>
      </c>
      <c r="M258" s="9"/>
      <c r="N258" s="9"/>
    </row>
    <row r="259" spans="1:14">
      <c r="A259" s="6" t="s">
        <v>728</v>
      </c>
      <c r="B259" s="6" t="s">
        <v>993</v>
      </c>
      <c r="C259" s="6" t="s">
        <v>994</v>
      </c>
      <c r="D259" s="7" t="s">
        <v>854</v>
      </c>
      <c r="E259" s="8">
        <v>22</v>
      </c>
      <c r="F259" s="7" t="s">
        <v>862</v>
      </c>
      <c r="G259" s="6" t="s">
        <v>761</v>
      </c>
      <c r="H259" s="7" t="s">
        <v>621</v>
      </c>
      <c r="I259" s="6" t="s">
        <v>6</v>
      </c>
      <c r="J259" s="7" t="s">
        <v>754</v>
      </c>
      <c r="K259" s="10"/>
      <c r="L259" s="11">
        <v>311500</v>
      </c>
      <c r="M259" s="9"/>
      <c r="N259" s="9"/>
    </row>
    <row r="260" spans="1:14">
      <c r="A260" s="6" t="s">
        <v>728</v>
      </c>
      <c r="B260" s="6" t="s">
        <v>993</v>
      </c>
      <c r="C260" s="6" t="s">
        <v>994</v>
      </c>
      <c r="D260" s="7" t="s">
        <v>854</v>
      </c>
      <c r="E260" s="8">
        <v>23</v>
      </c>
      <c r="F260" s="7" t="s">
        <v>863</v>
      </c>
      <c r="G260" s="6" t="s">
        <v>771</v>
      </c>
      <c r="H260" s="7" t="s">
        <v>123</v>
      </c>
      <c r="I260" s="6" t="s">
        <v>14</v>
      </c>
      <c r="J260" s="7" t="s">
        <v>734</v>
      </c>
      <c r="K260" s="11">
        <v>636414.80000000005</v>
      </c>
      <c r="L260" s="10"/>
      <c r="M260" s="9"/>
      <c r="N260" s="9"/>
    </row>
    <row r="261" spans="1:14">
      <c r="A261" s="6" t="s">
        <v>728</v>
      </c>
      <c r="B261" s="6" t="s">
        <v>993</v>
      </c>
      <c r="C261" s="6" t="s">
        <v>994</v>
      </c>
      <c r="D261" s="7" t="s">
        <v>854</v>
      </c>
      <c r="E261" s="8">
        <v>24</v>
      </c>
      <c r="F261" s="7" t="s">
        <v>863</v>
      </c>
      <c r="G261" s="6" t="s">
        <v>771</v>
      </c>
      <c r="H261" s="7" t="s">
        <v>123</v>
      </c>
      <c r="I261" s="6" t="s">
        <v>744</v>
      </c>
      <c r="J261" s="7" t="s">
        <v>734</v>
      </c>
      <c r="K261" s="11">
        <v>-636414.80000000005</v>
      </c>
      <c r="L261" s="10"/>
      <c r="M261" s="9"/>
      <c r="N261" s="9"/>
    </row>
    <row r="262" spans="1:14">
      <c r="A262" s="6" t="s">
        <v>728</v>
      </c>
      <c r="B262" s="6" t="s">
        <v>993</v>
      </c>
      <c r="C262" s="6" t="s">
        <v>994</v>
      </c>
      <c r="D262" s="7" t="s">
        <v>854</v>
      </c>
      <c r="E262" s="8">
        <v>25</v>
      </c>
      <c r="F262" s="7" t="s">
        <v>863</v>
      </c>
      <c r="G262" s="6" t="s">
        <v>772</v>
      </c>
      <c r="H262" s="7" t="s">
        <v>68</v>
      </c>
      <c r="I262" s="6" t="s">
        <v>385</v>
      </c>
      <c r="J262" s="7" t="s">
        <v>734</v>
      </c>
      <c r="K262" s="10"/>
      <c r="L262" s="11">
        <v>636414.80000000005</v>
      </c>
      <c r="M262" s="9"/>
      <c r="N262" s="9"/>
    </row>
    <row r="263" spans="1:14">
      <c r="A263" s="6" t="s">
        <v>728</v>
      </c>
      <c r="B263" s="6" t="s">
        <v>993</v>
      </c>
      <c r="C263" s="6" t="s">
        <v>994</v>
      </c>
      <c r="D263" s="7" t="s">
        <v>854</v>
      </c>
      <c r="E263" s="8">
        <v>26</v>
      </c>
      <c r="F263" s="7" t="s">
        <v>863</v>
      </c>
      <c r="G263" s="6" t="s">
        <v>772</v>
      </c>
      <c r="H263" s="7" t="s">
        <v>68</v>
      </c>
      <c r="I263" s="6" t="s">
        <v>744</v>
      </c>
      <c r="J263" s="7" t="s">
        <v>734</v>
      </c>
      <c r="K263" s="10"/>
      <c r="L263" s="11">
        <v>-636414.80000000005</v>
      </c>
      <c r="M263" s="9"/>
      <c r="N263" s="9"/>
    </row>
    <row r="264" spans="1:14">
      <c r="A264" s="6" t="s">
        <v>728</v>
      </c>
      <c r="B264" s="6" t="s">
        <v>993</v>
      </c>
      <c r="C264" s="6" t="s">
        <v>994</v>
      </c>
      <c r="D264" s="7" t="s">
        <v>854</v>
      </c>
      <c r="E264" s="8">
        <v>27</v>
      </c>
      <c r="F264" s="7" t="s">
        <v>864</v>
      </c>
      <c r="G264" s="6" t="s">
        <v>771</v>
      </c>
      <c r="H264" s="7" t="s">
        <v>123</v>
      </c>
      <c r="I264" s="6" t="s">
        <v>14</v>
      </c>
      <c r="J264" s="7" t="s">
        <v>734</v>
      </c>
      <c r="K264" s="11">
        <v>70208.25</v>
      </c>
      <c r="L264" s="10"/>
      <c r="M264" s="9"/>
      <c r="N264" s="9"/>
    </row>
    <row r="265" spans="1:14">
      <c r="A265" s="6" t="s">
        <v>728</v>
      </c>
      <c r="B265" s="6" t="s">
        <v>993</v>
      </c>
      <c r="C265" s="6" t="s">
        <v>994</v>
      </c>
      <c r="D265" s="7" t="s">
        <v>854</v>
      </c>
      <c r="E265" s="8">
        <v>28</v>
      </c>
      <c r="F265" s="7" t="s">
        <v>864</v>
      </c>
      <c r="G265" s="6" t="s">
        <v>771</v>
      </c>
      <c r="H265" s="7" t="s">
        <v>123</v>
      </c>
      <c r="I265" s="6" t="s">
        <v>744</v>
      </c>
      <c r="J265" s="7" t="s">
        <v>734</v>
      </c>
      <c r="K265" s="11">
        <v>-70208.25</v>
      </c>
      <c r="L265" s="10"/>
      <c r="M265" s="9"/>
      <c r="N265" s="9"/>
    </row>
    <row r="266" spans="1:14">
      <c r="A266" s="6" t="s">
        <v>728</v>
      </c>
      <c r="B266" s="6" t="s">
        <v>993</v>
      </c>
      <c r="C266" s="6" t="s">
        <v>994</v>
      </c>
      <c r="D266" s="7" t="s">
        <v>854</v>
      </c>
      <c r="E266" s="8">
        <v>29</v>
      </c>
      <c r="F266" s="7" t="s">
        <v>864</v>
      </c>
      <c r="G266" s="6" t="s">
        <v>772</v>
      </c>
      <c r="H266" s="7" t="s">
        <v>68</v>
      </c>
      <c r="I266" s="6" t="s">
        <v>385</v>
      </c>
      <c r="J266" s="7" t="s">
        <v>734</v>
      </c>
      <c r="K266" s="10"/>
      <c r="L266" s="11">
        <v>70208.25</v>
      </c>
      <c r="M266" s="9"/>
      <c r="N266" s="9"/>
    </row>
    <row r="267" spans="1:14">
      <c r="A267" s="6" t="s">
        <v>728</v>
      </c>
      <c r="B267" s="6" t="s">
        <v>993</v>
      </c>
      <c r="C267" s="6" t="s">
        <v>994</v>
      </c>
      <c r="D267" s="7" t="s">
        <v>854</v>
      </c>
      <c r="E267" s="8">
        <v>30</v>
      </c>
      <c r="F267" s="7" t="s">
        <v>864</v>
      </c>
      <c r="G267" s="6" t="s">
        <v>772</v>
      </c>
      <c r="H267" s="7" t="s">
        <v>68</v>
      </c>
      <c r="I267" s="6" t="s">
        <v>744</v>
      </c>
      <c r="J267" s="7" t="s">
        <v>734</v>
      </c>
      <c r="K267" s="10"/>
      <c r="L267" s="11">
        <v>-70208.25</v>
      </c>
      <c r="M267" s="9"/>
      <c r="N267" s="9"/>
    </row>
    <row r="268" spans="1:14">
      <c r="A268" s="6" t="s">
        <v>728</v>
      </c>
      <c r="B268" s="6" t="s">
        <v>993</v>
      </c>
      <c r="C268" s="6" t="s">
        <v>994</v>
      </c>
      <c r="D268" s="7" t="s">
        <v>865</v>
      </c>
      <c r="E268" s="8">
        <v>1</v>
      </c>
      <c r="F268" s="7" t="s">
        <v>866</v>
      </c>
      <c r="G268" s="6" t="s">
        <v>996</v>
      </c>
      <c r="H268" s="7" t="s">
        <v>3</v>
      </c>
      <c r="I268" s="6" t="s">
        <v>22</v>
      </c>
      <c r="J268" s="7" t="s">
        <v>734</v>
      </c>
      <c r="K268" s="10"/>
      <c r="L268" s="11">
        <v>-35377.360000000001</v>
      </c>
      <c r="M268" s="9"/>
      <c r="N268" s="9"/>
    </row>
    <row r="269" spans="1:14">
      <c r="A269" s="6" t="s">
        <v>728</v>
      </c>
      <c r="B269" s="6" t="s">
        <v>993</v>
      </c>
      <c r="C269" s="6" t="s">
        <v>994</v>
      </c>
      <c r="D269" s="7" t="s">
        <v>865</v>
      </c>
      <c r="E269" s="8">
        <v>2</v>
      </c>
      <c r="F269" s="7" t="s">
        <v>867</v>
      </c>
      <c r="G269" s="6" t="s">
        <v>996</v>
      </c>
      <c r="H269" s="7" t="s">
        <v>3</v>
      </c>
      <c r="I269" s="6" t="s">
        <v>744</v>
      </c>
      <c r="J269" s="7" t="s">
        <v>734</v>
      </c>
      <c r="K269" s="10"/>
      <c r="L269" s="11">
        <v>35377.360000000001</v>
      </c>
      <c r="M269" s="9"/>
      <c r="N269" s="9"/>
    </row>
    <row r="270" spans="1:14">
      <c r="A270" s="6" t="s">
        <v>728</v>
      </c>
      <c r="B270" s="6" t="s">
        <v>993</v>
      </c>
      <c r="C270" s="6" t="s">
        <v>994</v>
      </c>
      <c r="D270" s="7" t="s">
        <v>865</v>
      </c>
      <c r="E270" s="8">
        <v>3</v>
      </c>
      <c r="F270" s="7" t="s">
        <v>868</v>
      </c>
      <c r="G270" s="6" t="s">
        <v>996</v>
      </c>
      <c r="H270" s="7" t="s">
        <v>3</v>
      </c>
      <c r="I270" s="6" t="s">
        <v>22</v>
      </c>
      <c r="J270" s="7" t="s">
        <v>734</v>
      </c>
      <c r="K270" s="10"/>
      <c r="L270" s="11">
        <v>188679.25</v>
      </c>
      <c r="M270" s="9"/>
      <c r="N270" s="9"/>
    </row>
    <row r="271" spans="1:14">
      <c r="A271" s="6" t="s">
        <v>728</v>
      </c>
      <c r="B271" s="6" t="s">
        <v>993</v>
      </c>
      <c r="C271" s="6" t="s">
        <v>994</v>
      </c>
      <c r="D271" s="7" t="s">
        <v>865</v>
      </c>
      <c r="E271" s="8">
        <v>4</v>
      </c>
      <c r="F271" s="7" t="s">
        <v>869</v>
      </c>
      <c r="G271" s="6" t="s">
        <v>996</v>
      </c>
      <c r="H271" s="7" t="s">
        <v>3</v>
      </c>
      <c r="I271" s="6" t="s">
        <v>744</v>
      </c>
      <c r="J271" s="7" t="s">
        <v>734</v>
      </c>
      <c r="K271" s="10"/>
      <c r="L271" s="11">
        <v>-188679.25</v>
      </c>
      <c r="M271" s="9"/>
      <c r="N271" s="9"/>
    </row>
    <row r="272" spans="1:14">
      <c r="A272" s="6" t="s">
        <v>728</v>
      </c>
      <c r="B272" s="6" t="s">
        <v>993</v>
      </c>
      <c r="C272" s="6" t="s">
        <v>994</v>
      </c>
      <c r="D272" s="7"/>
      <c r="E272" s="8"/>
      <c r="F272" s="7" t="s">
        <v>783</v>
      </c>
      <c r="G272" s="6"/>
      <c r="H272" s="7"/>
      <c r="I272" s="6"/>
      <c r="J272" s="7"/>
      <c r="K272" s="10"/>
      <c r="L272" s="10"/>
      <c r="M272" s="9"/>
      <c r="N272" s="9"/>
    </row>
    <row r="273" spans="1:14">
      <c r="A273" s="6" t="s">
        <v>728</v>
      </c>
      <c r="B273" s="6" t="s">
        <v>993</v>
      </c>
      <c r="C273" s="6"/>
      <c r="D273" s="7"/>
      <c r="E273" s="8"/>
      <c r="F273" s="7" t="s">
        <v>784</v>
      </c>
      <c r="G273" s="6"/>
      <c r="H273" s="7"/>
      <c r="I273" s="6"/>
      <c r="J273" s="7"/>
      <c r="K273" s="10"/>
      <c r="L273" s="10"/>
      <c r="M273" s="9"/>
      <c r="N273" s="9"/>
    </row>
    <row r="274" spans="1:14">
      <c r="A274" s="6" t="s">
        <v>728</v>
      </c>
      <c r="B274" s="6" t="s">
        <v>997</v>
      </c>
      <c r="C274" s="6" t="s">
        <v>730</v>
      </c>
      <c r="D274" s="7" t="s">
        <v>870</v>
      </c>
      <c r="E274" s="8">
        <v>1</v>
      </c>
      <c r="F274" s="7" t="s">
        <v>871</v>
      </c>
      <c r="G274" s="6" t="s">
        <v>774</v>
      </c>
      <c r="H274" s="7" t="s">
        <v>129</v>
      </c>
      <c r="I274" s="6" t="s">
        <v>6</v>
      </c>
      <c r="J274" s="7" t="s">
        <v>734</v>
      </c>
      <c r="K274" s="11">
        <v>10420</v>
      </c>
      <c r="L274" s="10"/>
      <c r="M274" s="9"/>
      <c r="N274" s="9"/>
    </row>
    <row r="275" spans="1:14">
      <c r="A275" s="6" t="s">
        <v>728</v>
      </c>
      <c r="B275" s="6" t="s">
        <v>997</v>
      </c>
      <c r="C275" s="6" t="s">
        <v>730</v>
      </c>
      <c r="D275" s="7" t="s">
        <v>870</v>
      </c>
      <c r="E275" s="8">
        <v>2</v>
      </c>
      <c r="F275" s="7" t="s">
        <v>871</v>
      </c>
      <c r="G275" s="6" t="s">
        <v>774</v>
      </c>
      <c r="H275" s="7" t="s">
        <v>129</v>
      </c>
      <c r="I275" s="6" t="s">
        <v>23</v>
      </c>
      <c r="J275" s="7" t="s">
        <v>734</v>
      </c>
      <c r="K275" s="11">
        <v>11565</v>
      </c>
      <c r="L275" s="10"/>
      <c r="M275" s="9"/>
      <c r="N275" s="9"/>
    </row>
    <row r="276" spans="1:14">
      <c r="A276" s="6" t="s">
        <v>728</v>
      </c>
      <c r="B276" s="6" t="s">
        <v>997</v>
      </c>
      <c r="C276" s="6" t="s">
        <v>730</v>
      </c>
      <c r="D276" s="7" t="s">
        <v>870</v>
      </c>
      <c r="E276" s="8">
        <v>3</v>
      </c>
      <c r="F276" s="7" t="s">
        <v>871</v>
      </c>
      <c r="G276" s="6" t="s">
        <v>774</v>
      </c>
      <c r="H276" s="7" t="s">
        <v>129</v>
      </c>
      <c r="I276" s="6" t="s">
        <v>21</v>
      </c>
      <c r="J276" s="7" t="s">
        <v>734</v>
      </c>
      <c r="K276" s="11">
        <v>15460</v>
      </c>
      <c r="L276" s="10"/>
      <c r="M276" s="9"/>
      <c r="N276" s="9"/>
    </row>
    <row r="277" spans="1:14">
      <c r="A277" s="6" t="s">
        <v>728</v>
      </c>
      <c r="B277" s="6" t="s">
        <v>997</v>
      </c>
      <c r="C277" s="6" t="s">
        <v>730</v>
      </c>
      <c r="D277" s="7" t="s">
        <v>870</v>
      </c>
      <c r="E277" s="8">
        <v>4</v>
      </c>
      <c r="F277" s="7" t="s">
        <v>871</v>
      </c>
      <c r="G277" s="6" t="s">
        <v>774</v>
      </c>
      <c r="H277" s="7" t="s">
        <v>129</v>
      </c>
      <c r="I277" s="6" t="s">
        <v>385</v>
      </c>
      <c r="J277" s="7" t="s">
        <v>734</v>
      </c>
      <c r="K277" s="11">
        <v>1680</v>
      </c>
      <c r="L277" s="10"/>
      <c r="M277" s="9"/>
      <c r="N277" s="9"/>
    </row>
    <row r="278" spans="1:14">
      <c r="A278" s="6" t="s">
        <v>728</v>
      </c>
      <c r="B278" s="6" t="s">
        <v>997</v>
      </c>
      <c r="C278" s="6" t="s">
        <v>730</v>
      </c>
      <c r="D278" s="7" t="s">
        <v>870</v>
      </c>
      <c r="E278" s="8">
        <v>5</v>
      </c>
      <c r="F278" s="7" t="s">
        <v>871</v>
      </c>
      <c r="G278" s="6" t="s">
        <v>774</v>
      </c>
      <c r="H278" s="7" t="s">
        <v>129</v>
      </c>
      <c r="I278" s="6" t="s">
        <v>385</v>
      </c>
      <c r="J278" s="7" t="s">
        <v>734</v>
      </c>
      <c r="K278" s="11">
        <v>3360</v>
      </c>
      <c r="L278" s="10"/>
      <c r="M278" s="9"/>
      <c r="N278" s="9"/>
    </row>
    <row r="279" spans="1:14">
      <c r="A279" s="6" t="s">
        <v>728</v>
      </c>
      <c r="B279" s="6" t="s">
        <v>997</v>
      </c>
      <c r="C279" s="6" t="s">
        <v>730</v>
      </c>
      <c r="D279" s="7" t="s">
        <v>870</v>
      </c>
      <c r="E279" s="8">
        <v>6</v>
      </c>
      <c r="F279" s="7" t="s">
        <v>871</v>
      </c>
      <c r="G279" s="6" t="s">
        <v>774</v>
      </c>
      <c r="H279" s="7" t="s">
        <v>129</v>
      </c>
      <c r="I279" s="6" t="s">
        <v>385</v>
      </c>
      <c r="J279" s="7" t="s">
        <v>734</v>
      </c>
      <c r="K279" s="11">
        <v>3360</v>
      </c>
      <c r="L279" s="10"/>
      <c r="M279" s="9"/>
      <c r="N279" s="9"/>
    </row>
    <row r="280" spans="1:14">
      <c r="A280" s="6" t="s">
        <v>728</v>
      </c>
      <c r="B280" s="6" t="s">
        <v>997</v>
      </c>
      <c r="C280" s="6" t="s">
        <v>730</v>
      </c>
      <c r="D280" s="7" t="s">
        <v>870</v>
      </c>
      <c r="E280" s="8">
        <v>7</v>
      </c>
      <c r="F280" s="7" t="s">
        <v>871</v>
      </c>
      <c r="G280" s="6" t="s">
        <v>774</v>
      </c>
      <c r="H280" s="7" t="s">
        <v>129</v>
      </c>
      <c r="I280" s="6" t="s">
        <v>4</v>
      </c>
      <c r="J280" s="7" t="s">
        <v>734</v>
      </c>
      <c r="K280" s="11">
        <v>-45845</v>
      </c>
      <c r="L280" s="10"/>
      <c r="M280" s="9"/>
      <c r="N280" s="9"/>
    </row>
    <row r="281" spans="1:14">
      <c r="A281" s="6" t="s">
        <v>728</v>
      </c>
      <c r="B281" s="6" t="s">
        <v>997</v>
      </c>
      <c r="C281" s="6" t="s">
        <v>730</v>
      </c>
      <c r="D281" s="7" t="s">
        <v>872</v>
      </c>
      <c r="E281" s="8">
        <v>1</v>
      </c>
      <c r="F281" s="7" t="s">
        <v>821</v>
      </c>
      <c r="G281" s="6" t="s">
        <v>742</v>
      </c>
      <c r="H281" s="7" t="s">
        <v>743</v>
      </c>
      <c r="I281" s="6" t="s">
        <v>23</v>
      </c>
      <c r="J281" s="7" t="s">
        <v>734</v>
      </c>
      <c r="K281" s="10"/>
      <c r="L281" s="11">
        <v>235848.85</v>
      </c>
      <c r="M281" s="9"/>
      <c r="N281" s="9"/>
    </row>
    <row r="282" spans="1:14">
      <c r="A282" s="6" t="s">
        <v>728</v>
      </c>
      <c r="B282" s="6" t="s">
        <v>997</v>
      </c>
      <c r="C282" s="6" t="s">
        <v>730</v>
      </c>
      <c r="D282" s="7" t="s">
        <v>872</v>
      </c>
      <c r="E282" s="8">
        <v>2</v>
      </c>
      <c r="F282" s="7" t="s">
        <v>821</v>
      </c>
      <c r="G282" s="6" t="s">
        <v>742</v>
      </c>
      <c r="H282" s="7" t="s">
        <v>743</v>
      </c>
      <c r="I282" s="6" t="s">
        <v>744</v>
      </c>
      <c r="J282" s="7" t="s">
        <v>734</v>
      </c>
      <c r="K282" s="10"/>
      <c r="L282" s="11">
        <v>-235848.85</v>
      </c>
      <c r="M282" s="9"/>
      <c r="N282" s="9"/>
    </row>
    <row r="283" spans="1:14">
      <c r="A283" s="6" t="s">
        <v>728</v>
      </c>
      <c r="B283" s="6" t="s">
        <v>997</v>
      </c>
      <c r="C283" s="6" t="s">
        <v>730</v>
      </c>
      <c r="D283" s="7" t="s">
        <v>872</v>
      </c>
      <c r="E283" s="8">
        <v>3</v>
      </c>
      <c r="F283" s="7" t="s">
        <v>746</v>
      </c>
      <c r="G283" s="6" t="s">
        <v>747</v>
      </c>
      <c r="H283" s="7" t="s">
        <v>748</v>
      </c>
      <c r="I283" s="6" t="s">
        <v>10</v>
      </c>
      <c r="J283" s="7" t="s">
        <v>734</v>
      </c>
      <c r="K283" s="10"/>
      <c r="L283" s="11">
        <v>-3541645.8</v>
      </c>
      <c r="M283" s="9"/>
      <c r="N283" s="9"/>
    </row>
    <row r="284" spans="1:14">
      <c r="A284" s="6" t="s">
        <v>728</v>
      </c>
      <c r="B284" s="6" t="s">
        <v>997</v>
      </c>
      <c r="C284" s="6" t="s">
        <v>730</v>
      </c>
      <c r="D284" s="7" t="s">
        <v>872</v>
      </c>
      <c r="E284" s="8">
        <v>4</v>
      </c>
      <c r="F284" s="7" t="s">
        <v>746</v>
      </c>
      <c r="G284" s="6" t="s">
        <v>747</v>
      </c>
      <c r="H284" s="7" t="s">
        <v>748</v>
      </c>
      <c r="I284" s="6" t="s">
        <v>4</v>
      </c>
      <c r="J284" s="7" t="s">
        <v>734</v>
      </c>
      <c r="K284" s="10"/>
      <c r="L284" s="11">
        <v>3541645.8</v>
      </c>
      <c r="M284" s="9"/>
      <c r="N284" s="9"/>
    </row>
    <row r="285" spans="1:14">
      <c r="A285" s="6" t="s">
        <v>728</v>
      </c>
      <c r="B285" s="6" t="s">
        <v>997</v>
      </c>
      <c r="C285" s="6" t="s">
        <v>730</v>
      </c>
      <c r="D285" s="7" t="s">
        <v>872</v>
      </c>
      <c r="E285" s="8">
        <v>5</v>
      </c>
      <c r="F285" s="7" t="s">
        <v>749</v>
      </c>
      <c r="G285" s="6" t="s">
        <v>733</v>
      </c>
      <c r="H285" s="7" t="s">
        <v>64</v>
      </c>
      <c r="I285" s="6" t="s">
        <v>10</v>
      </c>
      <c r="J285" s="7" t="s">
        <v>734</v>
      </c>
      <c r="K285" s="10"/>
      <c r="L285" s="11">
        <v>-65097.06</v>
      </c>
      <c r="M285" s="9"/>
      <c r="N285" s="9"/>
    </row>
    <row r="286" spans="1:14">
      <c r="A286" s="6" t="s">
        <v>728</v>
      </c>
      <c r="B286" s="6" t="s">
        <v>997</v>
      </c>
      <c r="C286" s="6" t="s">
        <v>730</v>
      </c>
      <c r="D286" s="7" t="s">
        <v>872</v>
      </c>
      <c r="E286" s="8">
        <v>6</v>
      </c>
      <c r="F286" s="7" t="s">
        <v>749</v>
      </c>
      <c r="G286" s="6" t="s">
        <v>733</v>
      </c>
      <c r="H286" s="7" t="s">
        <v>64</v>
      </c>
      <c r="I286" s="6" t="s">
        <v>18</v>
      </c>
      <c r="J286" s="7" t="s">
        <v>734</v>
      </c>
      <c r="K286" s="10"/>
      <c r="L286" s="11">
        <v>65097.06</v>
      </c>
      <c r="M286" s="9"/>
      <c r="N286" s="9"/>
    </row>
    <row r="287" spans="1:14">
      <c r="A287" s="6" t="s">
        <v>728</v>
      </c>
      <c r="B287" s="6" t="s">
        <v>997</v>
      </c>
      <c r="C287" s="6" t="s">
        <v>730</v>
      </c>
      <c r="D287" s="7" t="s">
        <v>872</v>
      </c>
      <c r="E287" s="8">
        <v>7</v>
      </c>
      <c r="F287" s="7" t="s">
        <v>751</v>
      </c>
      <c r="G287" s="6" t="s">
        <v>737</v>
      </c>
      <c r="H287" s="7" t="s">
        <v>738</v>
      </c>
      <c r="I287" s="6" t="s">
        <v>10</v>
      </c>
      <c r="J287" s="7" t="s">
        <v>739</v>
      </c>
      <c r="K287" s="10"/>
      <c r="L287" s="11">
        <v>453606</v>
      </c>
      <c r="M287" s="9"/>
      <c r="N287" s="9"/>
    </row>
    <row r="288" spans="1:14">
      <c r="A288" s="6" t="s">
        <v>728</v>
      </c>
      <c r="B288" s="6" t="s">
        <v>997</v>
      </c>
      <c r="C288" s="6" t="s">
        <v>730</v>
      </c>
      <c r="D288" s="7" t="s">
        <v>872</v>
      </c>
      <c r="E288" s="8">
        <v>8</v>
      </c>
      <c r="F288" s="7" t="s">
        <v>751</v>
      </c>
      <c r="G288" s="6" t="s">
        <v>737</v>
      </c>
      <c r="H288" s="7" t="s">
        <v>738</v>
      </c>
      <c r="I288" s="6" t="s">
        <v>8</v>
      </c>
      <c r="J288" s="7" t="s">
        <v>739</v>
      </c>
      <c r="K288" s="10"/>
      <c r="L288" s="11">
        <v>-453606</v>
      </c>
      <c r="M288" s="9"/>
      <c r="N288" s="9"/>
    </row>
    <row r="289" spans="1:14">
      <c r="A289" s="6" t="s">
        <v>728</v>
      </c>
      <c r="B289" s="6" t="s">
        <v>997</v>
      </c>
      <c r="C289" s="6" t="s">
        <v>730</v>
      </c>
      <c r="D289" s="7" t="s">
        <v>872</v>
      </c>
      <c r="E289" s="8">
        <v>9</v>
      </c>
      <c r="F289" s="7" t="s">
        <v>752</v>
      </c>
      <c r="G289" s="6" t="s">
        <v>753</v>
      </c>
      <c r="H289" s="7" t="s">
        <v>621</v>
      </c>
      <c r="I289" s="6" t="s">
        <v>10</v>
      </c>
      <c r="J289" s="7" t="s">
        <v>754</v>
      </c>
      <c r="K289" s="10"/>
      <c r="L289" s="11">
        <v>-155216.63</v>
      </c>
      <c r="M289" s="9"/>
      <c r="N289" s="9"/>
    </row>
    <row r="290" spans="1:14">
      <c r="A290" s="6" t="s">
        <v>728</v>
      </c>
      <c r="B290" s="6" t="s">
        <v>997</v>
      </c>
      <c r="C290" s="6" t="s">
        <v>730</v>
      </c>
      <c r="D290" s="7" t="s">
        <v>872</v>
      </c>
      <c r="E290" s="8">
        <v>10</v>
      </c>
      <c r="F290" s="7" t="s">
        <v>752</v>
      </c>
      <c r="G290" s="6" t="s">
        <v>753</v>
      </c>
      <c r="H290" s="7" t="s">
        <v>621</v>
      </c>
      <c r="I290" s="6" t="s">
        <v>18</v>
      </c>
      <c r="J290" s="7" t="s">
        <v>754</v>
      </c>
      <c r="K290" s="10"/>
      <c r="L290" s="11">
        <v>-3303.81</v>
      </c>
      <c r="M290" s="9"/>
      <c r="N290" s="9"/>
    </row>
    <row r="291" spans="1:14">
      <c r="A291" s="6" t="s">
        <v>728</v>
      </c>
      <c r="B291" s="6" t="s">
        <v>997</v>
      </c>
      <c r="C291" s="6" t="s">
        <v>730</v>
      </c>
      <c r="D291" s="7" t="s">
        <v>872</v>
      </c>
      <c r="E291" s="8">
        <v>11</v>
      </c>
      <c r="F291" s="7" t="s">
        <v>752</v>
      </c>
      <c r="G291" s="6" t="s">
        <v>753</v>
      </c>
      <c r="H291" s="7" t="s">
        <v>621</v>
      </c>
      <c r="I291" s="6" t="s">
        <v>17</v>
      </c>
      <c r="J291" s="7" t="s">
        <v>754</v>
      </c>
      <c r="K291" s="10"/>
      <c r="L291" s="11">
        <v>-49972.94</v>
      </c>
      <c r="M291" s="9"/>
      <c r="N291" s="9"/>
    </row>
    <row r="292" spans="1:14">
      <c r="A292" s="6" t="s">
        <v>728</v>
      </c>
      <c r="B292" s="6" t="s">
        <v>997</v>
      </c>
      <c r="C292" s="6" t="s">
        <v>730</v>
      </c>
      <c r="D292" s="7" t="s">
        <v>872</v>
      </c>
      <c r="E292" s="8">
        <v>12</v>
      </c>
      <c r="F292" s="7" t="s">
        <v>752</v>
      </c>
      <c r="G292" s="6" t="s">
        <v>753</v>
      </c>
      <c r="H292" s="7" t="s">
        <v>621</v>
      </c>
      <c r="I292" s="6" t="s">
        <v>6</v>
      </c>
      <c r="J292" s="7" t="s">
        <v>754</v>
      </c>
      <c r="K292" s="10"/>
      <c r="L292" s="11">
        <v>208493.38</v>
      </c>
      <c r="M292" s="9"/>
      <c r="N292" s="9"/>
    </row>
    <row r="293" spans="1:14">
      <c r="A293" s="6" t="s">
        <v>728</v>
      </c>
      <c r="B293" s="6" t="s">
        <v>997</v>
      </c>
      <c r="C293" s="6" t="s">
        <v>730</v>
      </c>
      <c r="D293" s="7" t="s">
        <v>873</v>
      </c>
      <c r="E293" s="8">
        <v>1</v>
      </c>
      <c r="F293" s="7" t="s">
        <v>757</v>
      </c>
      <c r="G293" s="6" t="s">
        <v>758</v>
      </c>
      <c r="H293" s="7" t="s">
        <v>759</v>
      </c>
      <c r="I293" s="6" t="s">
        <v>14</v>
      </c>
      <c r="J293" s="7" t="s">
        <v>734</v>
      </c>
      <c r="K293" s="10"/>
      <c r="L293" s="11">
        <v>-462.24</v>
      </c>
      <c r="M293" s="9"/>
      <c r="N293" s="9"/>
    </row>
    <row r="294" spans="1:14">
      <c r="A294" s="6" t="s">
        <v>728</v>
      </c>
      <c r="B294" s="6" t="s">
        <v>997</v>
      </c>
      <c r="C294" s="6" t="s">
        <v>730</v>
      </c>
      <c r="D294" s="7" t="s">
        <v>873</v>
      </c>
      <c r="E294" s="8">
        <v>2</v>
      </c>
      <c r="F294" s="7" t="s">
        <v>757</v>
      </c>
      <c r="G294" s="6" t="s">
        <v>758</v>
      </c>
      <c r="H294" s="7" t="s">
        <v>759</v>
      </c>
      <c r="I294" s="6" t="s">
        <v>385</v>
      </c>
      <c r="J294" s="7" t="s">
        <v>734</v>
      </c>
      <c r="K294" s="10"/>
      <c r="L294" s="11">
        <v>462.24</v>
      </c>
      <c r="M294" s="9"/>
      <c r="N294" s="9"/>
    </row>
    <row r="295" spans="1:14">
      <c r="A295" s="6" t="s">
        <v>728</v>
      </c>
      <c r="B295" s="6" t="s">
        <v>997</v>
      </c>
      <c r="C295" s="6" t="s">
        <v>730</v>
      </c>
      <c r="D295" s="7" t="s">
        <v>873</v>
      </c>
      <c r="E295" s="8">
        <v>3</v>
      </c>
      <c r="F295" s="7" t="s">
        <v>763</v>
      </c>
      <c r="G295" s="6" t="s">
        <v>758</v>
      </c>
      <c r="H295" s="7" t="s">
        <v>759</v>
      </c>
      <c r="I295" s="6" t="s">
        <v>14</v>
      </c>
      <c r="J295" s="7" t="s">
        <v>734</v>
      </c>
      <c r="K295" s="10"/>
      <c r="L295" s="11">
        <v>-35523.58</v>
      </c>
      <c r="M295" s="9"/>
      <c r="N295" s="9"/>
    </row>
    <row r="296" spans="1:14">
      <c r="A296" s="6" t="s">
        <v>728</v>
      </c>
      <c r="B296" s="6" t="s">
        <v>997</v>
      </c>
      <c r="C296" s="6" t="s">
        <v>730</v>
      </c>
      <c r="D296" s="7" t="s">
        <v>873</v>
      </c>
      <c r="E296" s="8">
        <v>4</v>
      </c>
      <c r="F296" s="7" t="s">
        <v>763</v>
      </c>
      <c r="G296" s="6" t="s">
        <v>758</v>
      </c>
      <c r="H296" s="7" t="s">
        <v>759</v>
      </c>
      <c r="I296" s="6" t="s">
        <v>15</v>
      </c>
      <c r="J296" s="7" t="s">
        <v>734</v>
      </c>
      <c r="K296" s="10"/>
      <c r="L296" s="11">
        <v>35523.58</v>
      </c>
      <c r="M296" s="9"/>
      <c r="N296" s="9"/>
    </row>
    <row r="297" spans="1:14">
      <c r="A297" s="6" t="s">
        <v>728</v>
      </c>
      <c r="B297" s="6" t="s">
        <v>997</v>
      </c>
      <c r="C297" s="6" t="s">
        <v>730</v>
      </c>
      <c r="D297" s="7" t="s">
        <v>873</v>
      </c>
      <c r="E297" s="8">
        <v>5</v>
      </c>
      <c r="F297" s="7" t="s">
        <v>768</v>
      </c>
      <c r="G297" s="6" t="s">
        <v>761</v>
      </c>
      <c r="H297" s="7" t="s">
        <v>621</v>
      </c>
      <c r="I297" s="6" t="s">
        <v>14</v>
      </c>
      <c r="J297" s="7" t="s">
        <v>734</v>
      </c>
      <c r="K297" s="10"/>
      <c r="L297" s="11">
        <v>-122597.6</v>
      </c>
      <c r="M297" s="9"/>
      <c r="N297" s="9"/>
    </row>
    <row r="298" spans="1:14">
      <c r="A298" s="6" t="s">
        <v>728</v>
      </c>
      <c r="B298" s="6" t="s">
        <v>997</v>
      </c>
      <c r="C298" s="6" t="s">
        <v>730</v>
      </c>
      <c r="D298" s="7" t="s">
        <v>873</v>
      </c>
      <c r="E298" s="8">
        <v>6</v>
      </c>
      <c r="F298" s="7" t="s">
        <v>768</v>
      </c>
      <c r="G298" s="6" t="s">
        <v>761</v>
      </c>
      <c r="H298" s="7" t="s">
        <v>621</v>
      </c>
      <c r="I298" s="6" t="s">
        <v>15</v>
      </c>
      <c r="J298" s="7" t="s">
        <v>734</v>
      </c>
      <c r="K298" s="10"/>
      <c r="L298" s="11">
        <v>122597.6</v>
      </c>
      <c r="M298" s="9"/>
      <c r="N298" s="9"/>
    </row>
    <row r="299" spans="1:14">
      <c r="A299" s="6" t="s">
        <v>728</v>
      </c>
      <c r="B299" s="6" t="s">
        <v>997</v>
      </c>
      <c r="C299" s="6" t="s">
        <v>730</v>
      </c>
      <c r="D299" s="7" t="s">
        <v>873</v>
      </c>
      <c r="E299" s="8">
        <v>7</v>
      </c>
      <c r="F299" s="7" t="s">
        <v>775</v>
      </c>
      <c r="G299" s="6" t="s">
        <v>737</v>
      </c>
      <c r="H299" s="7" t="s">
        <v>738</v>
      </c>
      <c r="I299" s="6" t="s">
        <v>14</v>
      </c>
      <c r="J299" s="7" t="s">
        <v>739</v>
      </c>
      <c r="K299" s="10"/>
      <c r="L299" s="11">
        <v>-119195.28</v>
      </c>
      <c r="M299" s="9"/>
      <c r="N299" s="9"/>
    </row>
    <row r="300" spans="1:14">
      <c r="A300" s="6" t="s">
        <v>728</v>
      </c>
      <c r="B300" s="6" t="s">
        <v>997</v>
      </c>
      <c r="C300" s="6" t="s">
        <v>730</v>
      </c>
      <c r="D300" s="7" t="s">
        <v>873</v>
      </c>
      <c r="E300" s="8">
        <v>8</v>
      </c>
      <c r="F300" s="7" t="s">
        <v>775</v>
      </c>
      <c r="G300" s="6" t="s">
        <v>737</v>
      </c>
      <c r="H300" s="7" t="s">
        <v>738</v>
      </c>
      <c r="I300" s="6" t="s">
        <v>15</v>
      </c>
      <c r="J300" s="7" t="s">
        <v>739</v>
      </c>
      <c r="K300" s="10"/>
      <c r="L300" s="11">
        <v>119195.28</v>
      </c>
      <c r="M300" s="9"/>
      <c r="N300" s="9"/>
    </row>
    <row r="301" spans="1:14">
      <c r="A301" s="6" t="s">
        <v>728</v>
      </c>
      <c r="B301" s="6" t="s">
        <v>997</v>
      </c>
      <c r="C301" s="6" t="s">
        <v>730</v>
      </c>
      <c r="D301" s="7" t="s">
        <v>873</v>
      </c>
      <c r="E301" s="8">
        <v>9</v>
      </c>
      <c r="F301" s="7" t="s">
        <v>874</v>
      </c>
      <c r="G301" s="6" t="s">
        <v>761</v>
      </c>
      <c r="H301" s="7" t="s">
        <v>621</v>
      </c>
      <c r="I301" s="6" t="s">
        <v>9</v>
      </c>
      <c r="J301" s="7" t="s">
        <v>754</v>
      </c>
      <c r="K301" s="10"/>
      <c r="L301" s="11">
        <v>-1400</v>
      </c>
      <c r="M301" s="9"/>
      <c r="N301" s="9"/>
    </row>
    <row r="302" spans="1:14">
      <c r="A302" s="6" t="s">
        <v>728</v>
      </c>
      <c r="B302" s="6" t="s">
        <v>997</v>
      </c>
      <c r="C302" s="6" t="s">
        <v>730</v>
      </c>
      <c r="D302" s="7" t="s">
        <v>873</v>
      </c>
      <c r="E302" s="8">
        <v>10</v>
      </c>
      <c r="F302" s="7" t="s">
        <v>875</v>
      </c>
      <c r="G302" s="6" t="s">
        <v>761</v>
      </c>
      <c r="H302" s="7" t="s">
        <v>621</v>
      </c>
      <c r="I302" s="6" t="s">
        <v>8</v>
      </c>
      <c r="J302" s="7" t="s">
        <v>754</v>
      </c>
      <c r="K302" s="10"/>
      <c r="L302" s="11">
        <v>-171500</v>
      </c>
      <c r="M302" s="9"/>
      <c r="N302" s="9"/>
    </row>
    <row r="303" spans="1:14">
      <c r="A303" s="6" t="s">
        <v>728</v>
      </c>
      <c r="B303" s="6" t="s">
        <v>997</v>
      </c>
      <c r="C303" s="6" t="s">
        <v>730</v>
      </c>
      <c r="D303" s="7" t="s">
        <v>873</v>
      </c>
      <c r="E303" s="8">
        <v>11</v>
      </c>
      <c r="F303" s="7" t="s">
        <v>876</v>
      </c>
      <c r="G303" s="6" t="s">
        <v>761</v>
      </c>
      <c r="H303" s="7" t="s">
        <v>621</v>
      </c>
      <c r="I303" s="6" t="s">
        <v>14</v>
      </c>
      <c r="J303" s="7" t="s">
        <v>754</v>
      </c>
      <c r="K303" s="10"/>
      <c r="L303" s="11">
        <v>-55600</v>
      </c>
      <c r="M303" s="9"/>
      <c r="N303" s="9"/>
    </row>
    <row r="304" spans="1:14">
      <c r="A304" s="6" t="s">
        <v>728</v>
      </c>
      <c r="B304" s="6" t="s">
        <v>997</v>
      </c>
      <c r="C304" s="6" t="s">
        <v>730</v>
      </c>
      <c r="D304" s="7" t="s">
        <v>873</v>
      </c>
      <c r="E304" s="8">
        <v>12</v>
      </c>
      <c r="F304" s="7" t="s">
        <v>877</v>
      </c>
      <c r="G304" s="6" t="s">
        <v>761</v>
      </c>
      <c r="H304" s="7" t="s">
        <v>621</v>
      </c>
      <c r="I304" s="6" t="s">
        <v>6</v>
      </c>
      <c r="J304" s="7" t="s">
        <v>754</v>
      </c>
      <c r="K304" s="10"/>
      <c r="L304" s="11">
        <v>228500</v>
      </c>
      <c r="M304" s="9"/>
      <c r="N304" s="9"/>
    </row>
    <row r="305" spans="1:14">
      <c r="A305" s="6" t="s">
        <v>728</v>
      </c>
      <c r="B305" s="6" t="s">
        <v>997</v>
      </c>
      <c r="C305" s="6" t="s">
        <v>730</v>
      </c>
      <c r="D305" s="7" t="s">
        <v>873</v>
      </c>
      <c r="E305" s="8">
        <v>13</v>
      </c>
      <c r="F305" s="7" t="s">
        <v>878</v>
      </c>
      <c r="G305" s="6" t="s">
        <v>769</v>
      </c>
      <c r="H305" s="7" t="s">
        <v>621</v>
      </c>
      <c r="I305" s="6" t="s">
        <v>14</v>
      </c>
      <c r="J305" s="7" t="s">
        <v>734</v>
      </c>
      <c r="K305" s="10"/>
      <c r="L305" s="11">
        <v>-161980.20000000001</v>
      </c>
      <c r="M305" s="9"/>
      <c r="N305" s="9"/>
    </row>
    <row r="306" spans="1:14">
      <c r="A306" s="6" t="s">
        <v>728</v>
      </c>
      <c r="B306" s="6" t="s">
        <v>997</v>
      </c>
      <c r="C306" s="6" t="s">
        <v>730</v>
      </c>
      <c r="D306" s="7" t="s">
        <v>873</v>
      </c>
      <c r="E306" s="8">
        <v>14</v>
      </c>
      <c r="F306" s="7" t="s">
        <v>878</v>
      </c>
      <c r="G306" s="6" t="s">
        <v>769</v>
      </c>
      <c r="H306" s="7" t="s">
        <v>621</v>
      </c>
      <c r="I306" s="6" t="s">
        <v>6</v>
      </c>
      <c r="J306" s="7" t="s">
        <v>734</v>
      </c>
      <c r="K306" s="10"/>
      <c r="L306" s="11">
        <v>161980.20000000001</v>
      </c>
      <c r="M306" s="9"/>
      <c r="N306" s="9"/>
    </row>
    <row r="307" spans="1:14">
      <c r="A307" s="6" t="s">
        <v>728</v>
      </c>
      <c r="B307" s="6" t="s">
        <v>997</v>
      </c>
      <c r="C307" s="6" t="s">
        <v>730</v>
      </c>
      <c r="D307" s="7" t="s">
        <v>873</v>
      </c>
      <c r="E307" s="8">
        <v>15</v>
      </c>
      <c r="F307" s="7" t="s">
        <v>879</v>
      </c>
      <c r="G307" s="6" t="s">
        <v>769</v>
      </c>
      <c r="H307" s="7" t="s">
        <v>621</v>
      </c>
      <c r="I307" s="6" t="s">
        <v>14</v>
      </c>
      <c r="J307" s="7" t="s">
        <v>734</v>
      </c>
      <c r="K307" s="10"/>
      <c r="L307" s="11">
        <v>-77662.61</v>
      </c>
      <c r="M307" s="9"/>
      <c r="N307" s="9"/>
    </row>
    <row r="308" spans="1:14">
      <c r="A308" s="6" t="s">
        <v>728</v>
      </c>
      <c r="B308" s="6" t="s">
        <v>997</v>
      </c>
      <c r="C308" s="6" t="s">
        <v>730</v>
      </c>
      <c r="D308" s="7" t="s">
        <v>873</v>
      </c>
      <c r="E308" s="8">
        <v>16</v>
      </c>
      <c r="F308" s="7" t="s">
        <v>879</v>
      </c>
      <c r="G308" s="6" t="s">
        <v>769</v>
      </c>
      <c r="H308" s="7" t="s">
        <v>621</v>
      </c>
      <c r="I308" s="6" t="s">
        <v>385</v>
      </c>
      <c r="J308" s="7" t="s">
        <v>734</v>
      </c>
      <c r="K308" s="10"/>
      <c r="L308" s="11">
        <v>77662.61</v>
      </c>
      <c r="M308" s="9"/>
      <c r="N308" s="9"/>
    </row>
    <row r="309" spans="1:14">
      <c r="A309" s="6" t="s">
        <v>728</v>
      </c>
      <c r="B309" s="6" t="s">
        <v>997</v>
      </c>
      <c r="C309" s="6" t="s">
        <v>730</v>
      </c>
      <c r="D309" s="7" t="s">
        <v>873</v>
      </c>
      <c r="E309" s="8">
        <v>17</v>
      </c>
      <c r="F309" s="7" t="s">
        <v>880</v>
      </c>
      <c r="G309" s="6" t="s">
        <v>769</v>
      </c>
      <c r="H309" s="7" t="s">
        <v>621</v>
      </c>
      <c r="I309" s="6" t="s">
        <v>14</v>
      </c>
      <c r="J309" s="7" t="s">
        <v>734</v>
      </c>
      <c r="K309" s="10"/>
      <c r="L309" s="11">
        <v>-3816.66</v>
      </c>
      <c r="M309" s="9"/>
      <c r="N309" s="9"/>
    </row>
    <row r="310" spans="1:14">
      <c r="A310" s="6" t="s">
        <v>728</v>
      </c>
      <c r="B310" s="6" t="s">
        <v>997</v>
      </c>
      <c r="C310" s="6" t="s">
        <v>730</v>
      </c>
      <c r="D310" s="7" t="s">
        <v>873</v>
      </c>
      <c r="E310" s="8">
        <v>18</v>
      </c>
      <c r="F310" s="7" t="s">
        <v>880</v>
      </c>
      <c r="G310" s="6" t="s">
        <v>769</v>
      </c>
      <c r="H310" s="7" t="s">
        <v>621</v>
      </c>
      <c r="I310" s="6" t="s">
        <v>385</v>
      </c>
      <c r="J310" s="7" t="s">
        <v>734</v>
      </c>
      <c r="K310" s="10"/>
      <c r="L310" s="11">
        <v>3816.66</v>
      </c>
      <c r="M310" s="9"/>
      <c r="N310" s="9"/>
    </row>
    <row r="311" spans="1:14">
      <c r="A311" s="6" t="s">
        <v>728</v>
      </c>
      <c r="B311" s="6" t="s">
        <v>997</v>
      </c>
      <c r="C311" s="6" t="s">
        <v>730</v>
      </c>
      <c r="D311" s="7" t="s">
        <v>873</v>
      </c>
      <c r="E311" s="8">
        <v>19</v>
      </c>
      <c r="F311" s="7" t="s">
        <v>909</v>
      </c>
      <c r="G311" s="6" t="s">
        <v>769</v>
      </c>
      <c r="H311" s="7" t="s">
        <v>621</v>
      </c>
      <c r="I311" s="6" t="s">
        <v>14</v>
      </c>
      <c r="J311" s="7" t="s">
        <v>734</v>
      </c>
      <c r="K311" s="10"/>
      <c r="L311" s="11">
        <v>-4671.76</v>
      </c>
      <c r="M311" s="9"/>
      <c r="N311" s="9"/>
    </row>
    <row r="312" spans="1:14">
      <c r="A312" s="6" t="s">
        <v>728</v>
      </c>
      <c r="B312" s="6" t="s">
        <v>997</v>
      </c>
      <c r="C312" s="6" t="s">
        <v>730</v>
      </c>
      <c r="D312" s="7" t="s">
        <v>873</v>
      </c>
      <c r="E312" s="8">
        <v>20</v>
      </c>
      <c r="F312" s="7" t="s">
        <v>909</v>
      </c>
      <c r="G312" s="6" t="s">
        <v>769</v>
      </c>
      <c r="H312" s="7" t="s">
        <v>621</v>
      </c>
      <c r="I312" s="6" t="s">
        <v>385</v>
      </c>
      <c r="J312" s="7" t="s">
        <v>734</v>
      </c>
      <c r="K312" s="10"/>
      <c r="L312" s="11">
        <v>4671.76</v>
      </c>
      <c r="M312" s="9"/>
      <c r="N312" s="9"/>
    </row>
    <row r="313" spans="1:14">
      <c r="A313" s="6" t="s">
        <v>728</v>
      </c>
      <c r="B313" s="6" t="s">
        <v>997</v>
      </c>
      <c r="C313" s="6" t="s">
        <v>730</v>
      </c>
      <c r="D313" s="7" t="s">
        <v>873</v>
      </c>
      <c r="E313" s="8">
        <v>21</v>
      </c>
      <c r="F313" s="7" t="s">
        <v>910</v>
      </c>
      <c r="G313" s="6" t="s">
        <v>771</v>
      </c>
      <c r="H313" s="7" t="s">
        <v>123</v>
      </c>
      <c r="I313" s="6" t="s">
        <v>14</v>
      </c>
      <c r="J313" s="7" t="s">
        <v>734</v>
      </c>
      <c r="K313" s="11">
        <v>73864.070000000007</v>
      </c>
      <c r="L313" s="10"/>
      <c r="M313" s="9"/>
      <c r="N313" s="9"/>
    </row>
    <row r="314" spans="1:14">
      <c r="A314" s="6" t="s">
        <v>728</v>
      </c>
      <c r="B314" s="6" t="s">
        <v>997</v>
      </c>
      <c r="C314" s="6" t="s">
        <v>730</v>
      </c>
      <c r="D314" s="7" t="s">
        <v>873</v>
      </c>
      <c r="E314" s="8">
        <v>22</v>
      </c>
      <c r="F314" s="7" t="s">
        <v>910</v>
      </c>
      <c r="G314" s="6" t="s">
        <v>771</v>
      </c>
      <c r="H314" s="7" t="s">
        <v>123</v>
      </c>
      <c r="I314" s="6" t="s">
        <v>744</v>
      </c>
      <c r="J314" s="7" t="s">
        <v>734</v>
      </c>
      <c r="K314" s="11">
        <v>-73864.070000000007</v>
      </c>
      <c r="L314" s="10"/>
      <c r="M314" s="9"/>
      <c r="N314" s="9"/>
    </row>
    <row r="315" spans="1:14">
      <c r="A315" s="6" t="s">
        <v>728</v>
      </c>
      <c r="B315" s="6" t="s">
        <v>997</v>
      </c>
      <c r="C315" s="6" t="s">
        <v>730</v>
      </c>
      <c r="D315" s="7" t="s">
        <v>873</v>
      </c>
      <c r="E315" s="8">
        <v>23</v>
      </c>
      <c r="F315" s="7" t="s">
        <v>910</v>
      </c>
      <c r="G315" s="6" t="s">
        <v>772</v>
      </c>
      <c r="H315" s="7" t="s">
        <v>68</v>
      </c>
      <c r="I315" s="6" t="s">
        <v>744</v>
      </c>
      <c r="J315" s="7" t="s">
        <v>734</v>
      </c>
      <c r="K315" s="10"/>
      <c r="L315" s="11">
        <v>-73864.070000000007</v>
      </c>
      <c r="M315" s="9"/>
      <c r="N315" s="9"/>
    </row>
    <row r="316" spans="1:14">
      <c r="A316" s="6" t="s">
        <v>728</v>
      </c>
      <c r="B316" s="6" t="s">
        <v>997</v>
      </c>
      <c r="C316" s="6" t="s">
        <v>730</v>
      </c>
      <c r="D316" s="7" t="s">
        <v>873</v>
      </c>
      <c r="E316" s="8">
        <v>24</v>
      </c>
      <c r="F316" s="7" t="s">
        <v>910</v>
      </c>
      <c r="G316" s="6" t="s">
        <v>772</v>
      </c>
      <c r="H316" s="7" t="s">
        <v>68</v>
      </c>
      <c r="I316" s="6" t="s">
        <v>385</v>
      </c>
      <c r="J316" s="7" t="s">
        <v>734</v>
      </c>
      <c r="K316" s="10"/>
      <c r="L316" s="11">
        <v>73864.070000000007</v>
      </c>
      <c r="M316" s="9"/>
      <c r="N316" s="9"/>
    </row>
    <row r="317" spans="1:14">
      <c r="A317" s="6" t="s">
        <v>728</v>
      </c>
      <c r="B317" s="6" t="s">
        <v>997</v>
      </c>
      <c r="C317" s="6" t="s">
        <v>730</v>
      </c>
      <c r="D317" s="7" t="s">
        <v>873</v>
      </c>
      <c r="E317" s="8">
        <v>25</v>
      </c>
      <c r="F317" s="7" t="s">
        <v>911</v>
      </c>
      <c r="G317" s="6" t="s">
        <v>771</v>
      </c>
      <c r="H317" s="7" t="s">
        <v>123</v>
      </c>
      <c r="I317" s="6" t="s">
        <v>14</v>
      </c>
      <c r="J317" s="7" t="s">
        <v>734</v>
      </c>
      <c r="K317" s="11">
        <v>132077.76000000001</v>
      </c>
      <c r="L317" s="10"/>
      <c r="M317" s="9"/>
      <c r="N317" s="9"/>
    </row>
    <row r="318" spans="1:14">
      <c r="A318" s="6" t="s">
        <v>728</v>
      </c>
      <c r="B318" s="6" t="s">
        <v>997</v>
      </c>
      <c r="C318" s="6" t="s">
        <v>730</v>
      </c>
      <c r="D318" s="7" t="s">
        <v>873</v>
      </c>
      <c r="E318" s="8">
        <v>26</v>
      </c>
      <c r="F318" s="7" t="s">
        <v>911</v>
      </c>
      <c r="G318" s="6" t="s">
        <v>771</v>
      </c>
      <c r="H318" s="7" t="s">
        <v>123</v>
      </c>
      <c r="I318" s="6" t="s">
        <v>744</v>
      </c>
      <c r="J318" s="7" t="s">
        <v>734</v>
      </c>
      <c r="K318" s="11">
        <v>-132077.76000000001</v>
      </c>
      <c r="L318" s="10"/>
      <c r="M318" s="9"/>
      <c r="N318" s="9"/>
    </row>
    <row r="319" spans="1:14">
      <c r="A319" s="6" t="s">
        <v>728</v>
      </c>
      <c r="B319" s="6" t="s">
        <v>997</v>
      </c>
      <c r="C319" s="6" t="s">
        <v>730</v>
      </c>
      <c r="D319" s="7" t="s">
        <v>873</v>
      </c>
      <c r="E319" s="8">
        <v>27</v>
      </c>
      <c r="F319" s="7" t="s">
        <v>911</v>
      </c>
      <c r="G319" s="6" t="s">
        <v>772</v>
      </c>
      <c r="H319" s="7" t="s">
        <v>68</v>
      </c>
      <c r="I319" s="6" t="s">
        <v>744</v>
      </c>
      <c r="J319" s="7" t="s">
        <v>734</v>
      </c>
      <c r="K319" s="10"/>
      <c r="L319" s="11">
        <v>-132077.76000000001</v>
      </c>
      <c r="M319" s="9"/>
      <c r="N319" s="9"/>
    </row>
    <row r="320" spans="1:14">
      <c r="A320" s="6" t="s">
        <v>728</v>
      </c>
      <c r="B320" s="6" t="s">
        <v>997</v>
      </c>
      <c r="C320" s="6" t="s">
        <v>730</v>
      </c>
      <c r="D320" s="7" t="s">
        <v>873</v>
      </c>
      <c r="E320" s="8">
        <v>28</v>
      </c>
      <c r="F320" s="7" t="s">
        <v>911</v>
      </c>
      <c r="G320" s="6" t="s">
        <v>772</v>
      </c>
      <c r="H320" s="7" t="s">
        <v>68</v>
      </c>
      <c r="I320" s="6" t="s">
        <v>385</v>
      </c>
      <c r="J320" s="7" t="s">
        <v>734</v>
      </c>
      <c r="K320" s="10"/>
      <c r="L320" s="11">
        <v>132077.76000000001</v>
      </c>
      <c r="M320" s="9"/>
      <c r="N320" s="9"/>
    </row>
    <row r="321" spans="1:14">
      <c r="A321" s="6" t="s">
        <v>728</v>
      </c>
      <c r="B321" s="6" t="s">
        <v>997</v>
      </c>
      <c r="C321" s="6" t="s">
        <v>730</v>
      </c>
      <c r="D321" s="7" t="s">
        <v>873</v>
      </c>
      <c r="E321" s="8">
        <v>29</v>
      </c>
      <c r="F321" s="7" t="s">
        <v>912</v>
      </c>
      <c r="G321" s="6" t="s">
        <v>771</v>
      </c>
      <c r="H321" s="7" t="s">
        <v>123</v>
      </c>
      <c r="I321" s="6" t="s">
        <v>14</v>
      </c>
      <c r="J321" s="7" t="s">
        <v>734</v>
      </c>
      <c r="K321" s="11">
        <v>32396.06</v>
      </c>
      <c r="L321" s="10"/>
      <c r="M321" s="9"/>
      <c r="N321" s="9"/>
    </row>
    <row r="322" spans="1:14">
      <c r="A322" s="6" t="s">
        <v>728</v>
      </c>
      <c r="B322" s="6" t="s">
        <v>997</v>
      </c>
      <c r="C322" s="6" t="s">
        <v>730</v>
      </c>
      <c r="D322" s="7" t="s">
        <v>873</v>
      </c>
      <c r="E322" s="8">
        <v>30</v>
      </c>
      <c r="F322" s="7" t="s">
        <v>912</v>
      </c>
      <c r="G322" s="6" t="s">
        <v>774</v>
      </c>
      <c r="H322" s="7" t="s">
        <v>129</v>
      </c>
      <c r="I322" s="6" t="s">
        <v>6</v>
      </c>
      <c r="J322" s="7" t="s">
        <v>734</v>
      </c>
      <c r="K322" s="11">
        <v>-32396.06</v>
      </c>
      <c r="L322" s="10"/>
      <c r="M322" s="9"/>
      <c r="N322" s="9"/>
    </row>
    <row r="323" spans="1:14">
      <c r="A323" s="6" t="s">
        <v>728</v>
      </c>
      <c r="B323" s="6" t="s">
        <v>997</v>
      </c>
      <c r="C323" s="6" t="s">
        <v>730</v>
      </c>
      <c r="D323" s="7" t="s">
        <v>873</v>
      </c>
      <c r="E323" s="8">
        <v>31</v>
      </c>
      <c r="F323" s="7" t="s">
        <v>913</v>
      </c>
      <c r="G323" s="6" t="s">
        <v>771</v>
      </c>
      <c r="H323" s="7" t="s">
        <v>123</v>
      </c>
      <c r="I323" s="6" t="s">
        <v>14</v>
      </c>
      <c r="J323" s="7" t="s">
        <v>734</v>
      </c>
      <c r="K323" s="11">
        <v>-1008.22</v>
      </c>
      <c r="L323" s="10"/>
      <c r="M323" s="9"/>
      <c r="N323" s="9"/>
    </row>
    <row r="324" spans="1:14">
      <c r="A324" s="6" t="s">
        <v>728</v>
      </c>
      <c r="B324" s="6" t="s">
        <v>997</v>
      </c>
      <c r="C324" s="6" t="s">
        <v>730</v>
      </c>
      <c r="D324" s="7" t="s">
        <v>873</v>
      </c>
      <c r="E324" s="8">
        <v>32</v>
      </c>
      <c r="F324" s="7" t="s">
        <v>913</v>
      </c>
      <c r="G324" s="6" t="s">
        <v>771</v>
      </c>
      <c r="H324" s="7" t="s">
        <v>123</v>
      </c>
      <c r="I324" s="6" t="s">
        <v>744</v>
      </c>
      <c r="J324" s="7" t="s">
        <v>734</v>
      </c>
      <c r="K324" s="11">
        <v>1008.22</v>
      </c>
      <c r="L324" s="10"/>
      <c r="M324" s="9"/>
      <c r="N324" s="9"/>
    </row>
    <row r="325" spans="1:14">
      <c r="A325" s="6" t="s">
        <v>728</v>
      </c>
      <c r="B325" s="6" t="s">
        <v>997</v>
      </c>
      <c r="C325" s="6" t="s">
        <v>730</v>
      </c>
      <c r="D325" s="7" t="s">
        <v>873</v>
      </c>
      <c r="E325" s="8">
        <v>33</v>
      </c>
      <c r="F325" s="7" t="s">
        <v>914</v>
      </c>
      <c r="G325" s="6" t="s">
        <v>772</v>
      </c>
      <c r="H325" s="7" t="s">
        <v>68</v>
      </c>
      <c r="I325" s="6" t="s">
        <v>385</v>
      </c>
      <c r="J325" s="7" t="s">
        <v>734</v>
      </c>
      <c r="K325" s="10"/>
      <c r="L325" s="11">
        <v>-1008.22</v>
      </c>
      <c r="M325" s="9"/>
      <c r="N325" s="9"/>
    </row>
    <row r="326" spans="1:14">
      <c r="A326" s="6" t="s">
        <v>728</v>
      </c>
      <c r="B326" s="6" t="s">
        <v>997</v>
      </c>
      <c r="C326" s="6" t="s">
        <v>730</v>
      </c>
      <c r="D326" s="7" t="s">
        <v>873</v>
      </c>
      <c r="E326" s="8">
        <v>34</v>
      </c>
      <c r="F326" s="7" t="s">
        <v>914</v>
      </c>
      <c r="G326" s="6" t="s">
        <v>772</v>
      </c>
      <c r="H326" s="7" t="s">
        <v>68</v>
      </c>
      <c r="I326" s="6" t="s">
        <v>744</v>
      </c>
      <c r="J326" s="7" t="s">
        <v>734</v>
      </c>
      <c r="K326" s="10"/>
      <c r="L326" s="11">
        <v>1008.22</v>
      </c>
      <c r="M326" s="9"/>
      <c r="N326" s="9"/>
    </row>
    <row r="327" spans="1:14">
      <c r="A327" s="6" t="s">
        <v>728</v>
      </c>
      <c r="B327" s="6" t="s">
        <v>997</v>
      </c>
      <c r="C327" s="6" t="s">
        <v>730</v>
      </c>
      <c r="D327" s="7" t="s">
        <v>915</v>
      </c>
      <c r="E327" s="8">
        <v>1</v>
      </c>
      <c r="F327" s="7" t="s">
        <v>916</v>
      </c>
      <c r="G327" s="6" t="s">
        <v>996</v>
      </c>
      <c r="H327" s="7" t="s">
        <v>3</v>
      </c>
      <c r="I327" s="6" t="s">
        <v>24</v>
      </c>
      <c r="J327" s="7" t="s">
        <v>734</v>
      </c>
      <c r="K327" s="10"/>
      <c r="L327" s="11">
        <v>-212578.61</v>
      </c>
      <c r="M327" s="9"/>
      <c r="N327" s="9"/>
    </row>
    <row r="328" spans="1:14">
      <c r="A328" s="6" t="s">
        <v>728</v>
      </c>
      <c r="B328" s="6" t="s">
        <v>997</v>
      </c>
      <c r="C328" s="6" t="s">
        <v>730</v>
      </c>
      <c r="D328" s="7" t="s">
        <v>915</v>
      </c>
      <c r="E328" s="8">
        <v>2</v>
      </c>
      <c r="F328" s="7" t="s">
        <v>916</v>
      </c>
      <c r="G328" s="6" t="s">
        <v>996</v>
      </c>
      <c r="H328" s="7" t="s">
        <v>3</v>
      </c>
      <c r="I328" s="6" t="s">
        <v>744</v>
      </c>
      <c r="J328" s="7" t="s">
        <v>734</v>
      </c>
      <c r="K328" s="10"/>
      <c r="L328" s="11">
        <v>212578.61</v>
      </c>
      <c r="M328" s="9"/>
      <c r="N328" s="9"/>
    </row>
    <row r="329" spans="1:14">
      <c r="A329" s="6" t="s">
        <v>728</v>
      </c>
      <c r="B329" s="6" t="s">
        <v>997</v>
      </c>
      <c r="C329" s="6" t="s">
        <v>730</v>
      </c>
      <c r="D329" s="7" t="s">
        <v>917</v>
      </c>
      <c r="E329" s="8">
        <v>1</v>
      </c>
      <c r="F329" s="7" t="s">
        <v>732</v>
      </c>
      <c r="G329" s="6" t="s">
        <v>733</v>
      </c>
      <c r="H329" s="7" t="s">
        <v>64</v>
      </c>
      <c r="I329" s="6" t="s">
        <v>13</v>
      </c>
      <c r="J329" s="7" t="s">
        <v>734</v>
      </c>
      <c r="K329" s="10"/>
      <c r="L329" s="11">
        <v>-450124.99</v>
      </c>
      <c r="M329" s="9"/>
      <c r="N329" s="9"/>
    </row>
    <row r="330" spans="1:14">
      <c r="A330" s="6" t="s">
        <v>728</v>
      </c>
      <c r="B330" s="6" t="s">
        <v>997</v>
      </c>
      <c r="C330" s="6" t="s">
        <v>730</v>
      </c>
      <c r="D330" s="7" t="s">
        <v>917</v>
      </c>
      <c r="E330" s="8">
        <v>2</v>
      </c>
      <c r="F330" s="7" t="s">
        <v>732</v>
      </c>
      <c r="G330" s="6" t="s">
        <v>733</v>
      </c>
      <c r="H330" s="7" t="s">
        <v>64</v>
      </c>
      <c r="I330" s="6" t="s">
        <v>4</v>
      </c>
      <c r="J330" s="7" t="s">
        <v>734</v>
      </c>
      <c r="K330" s="10"/>
      <c r="L330" s="11">
        <v>450124.99</v>
      </c>
      <c r="M330" s="9"/>
      <c r="N330" s="9"/>
    </row>
    <row r="331" spans="1:14">
      <c r="A331" s="6" t="s">
        <v>728</v>
      </c>
      <c r="B331" s="6" t="s">
        <v>997</v>
      </c>
      <c r="C331" s="6" t="s">
        <v>730</v>
      </c>
      <c r="D331" s="7" t="s">
        <v>917</v>
      </c>
      <c r="E331" s="8">
        <v>3</v>
      </c>
      <c r="F331" s="7" t="s">
        <v>918</v>
      </c>
      <c r="G331" s="6" t="s">
        <v>733</v>
      </c>
      <c r="H331" s="7" t="s">
        <v>64</v>
      </c>
      <c r="I331" s="6" t="s">
        <v>12</v>
      </c>
      <c r="J331" s="7" t="s">
        <v>734</v>
      </c>
      <c r="K331" s="10"/>
      <c r="L331" s="11">
        <v>-274833.34000000003</v>
      </c>
      <c r="M331" s="9"/>
      <c r="N331" s="9"/>
    </row>
    <row r="332" spans="1:14">
      <c r="A332" s="6" t="s">
        <v>728</v>
      </c>
      <c r="B332" s="6" t="s">
        <v>997</v>
      </c>
      <c r="C332" s="6" t="s">
        <v>730</v>
      </c>
      <c r="D332" s="7" t="s">
        <v>917</v>
      </c>
      <c r="E332" s="8">
        <v>4</v>
      </c>
      <c r="F332" s="7" t="s">
        <v>918</v>
      </c>
      <c r="G332" s="6" t="s">
        <v>733</v>
      </c>
      <c r="H332" s="7" t="s">
        <v>64</v>
      </c>
      <c r="I332" s="6" t="s">
        <v>4</v>
      </c>
      <c r="J332" s="7" t="s">
        <v>734</v>
      </c>
      <c r="K332" s="10"/>
      <c r="L332" s="11">
        <v>274833.34000000003</v>
      </c>
      <c r="M332" s="9"/>
      <c r="N332" s="9"/>
    </row>
    <row r="333" spans="1:14">
      <c r="A333" s="6" t="s">
        <v>728</v>
      </c>
      <c r="B333" s="6" t="s">
        <v>997</v>
      </c>
      <c r="C333" s="6" t="s">
        <v>730</v>
      </c>
      <c r="D333" s="7" t="s">
        <v>917</v>
      </c>
      <c r="E333" s="8">
        <v>5</v>
      </c>
      <c r="F333" s="7" t="s">
        <v>919</v>
      </c>
      <c r="G333" s="6" t="s">
        <v>733</v>
      </c>
      <c r="H333" s="7" t="s">
        <v>64</v>
      </c>
      <c r="I333" s="6" t="s">
        <v>12</v>
      </c>
      <c r="J333" s="7" t="s">
        <v>734</v>
      </c>
      <c r="K333" s="10"/>
      <c r="L333" s="11">
        <v>-16620</v>
      </c>
      <c r="M333" s="9"/>
      <c r="N333" s="9"/>
    </row>
    <row r="334" spans="1:14">
      <c r="A334" s="6" t="s">
        <v>728</v>
      </c>
      <c r="B334" s="6" t="s">
        <v>997</v>
      </c>
      <c r="C334" s="6" t="s">
        <v>730</v>
      </c>
      <c r="D334" s="7" t="s">
        <v>917</v>
      </c>
      <c r="E334" s="8">
        <v>6</v>
      </c>
      <c r="F334" s="7" t="s">
        <v>919</v>
      </c>
      <c r="G334" s="6" t="s">
        <v>733</v>
      </c>
      <c r="H334" s="7" t="s">
        <v>64</v>
      </c>
      <c r="I334" s="6" t="s">
        <v>4</v>
      </c>
      <c r="J334" s="7" t="s">
        <v>734</v>
      </c>
      <c r="K334" s="10"/>
      <c r="L334" s="11">
        <v>16620</v>
      </c>
      <c r="M334" s="9"/>
      <c r="N334" s="9"/>
    </row>
    <row r="335" spans="1:14">
      <c r="A335" s="6" t="s">
        <v>728</v>
      </c>
      <c r="B335" s="6" t="s">
        <v>997</v>
      </c>
      <c r="C335" s="6" t="s">
        <v>730</v>
      </c>
      <c r="D335" s="7" t="s">
        <v>917</v>
      </c>
      <c r="E335" s="8">
        <v>7</v>
      </c>
      <c r="F335" s="7" t="s">
        <v>920</v>
      </c>
      <c r="G335" s="6" t="s">
        <v>737</v>
      </c>
      <c r="H335" s="7" t="s">
        <v>738</v>
      </c>
      <c r="I335" s="6" t="s">
        <v>12</v>
      </c>
      <c r="J335" s="7" t="s">
        <v>739</v>
      </c>
      <c r="K335" s="10"/>
      <c r="L335" s="11">
        <v>-5880</v>
      </c>
      <c r="M335" s="9"/>
      <c r="N335" s="9"/>
    </row>
    <row r="336" spans="1:14">
      <c r="A336" s="6" t="s">
        <v>728</v>
      </c>
      <c r="B336" s="6" t="s">
        <v>997</v>
      </c>
      <c r="C336" s="6" t="s">
        <v>730</v>
      </c>
      <c r="D336" s="7" t="s">
        <v>917</v>
      </c>
      <c r="E336" s="8">
        <v>8</v>
      </c>
      <c r="F336" s="7" t="s">
        <v>920</v>
      </c>
      <c r="G336" s="6" t="s">
        <v>737</v>
      </c>
      <c r="H336" s="7" t="s">
        <v>738</v>
      </c>
      <c r="I336" s="6" t="s">
        <v>4</v>
      </c>
      <c r="J336" s="7" t="s">
        <v>739</v>
      </c>
      <c r="K336" s="10"/>
      <c r="L336" s="11">
        <v>5880</v>
      </c>
      <c r="M336" s="9"/>
      <c r="N336" s="9"/>
    </row>
    <row r="337" spans="1:14">
      <c r="A337" s="6" t="s">
        <v>728</v>
      </c>
      <c r="B337" s="6" t="s">
        <v>997</v>
      </c>
      <c r="C337" s="6" t="s">
        <v>730</v>
      </c>
      <c r="D337" s="7" t="s">
        <v>917</v>
      </c>
      <c r="E337" s="8">
        <v>9</v>
      </c>
      <c r="F337" s="7" t="s">
        <v>736</v>
      </c>
      <c r="G337" s="6" t="s">
        <v>737</v>
      </c>
      <c r="H337" s="7" t="s">
        <v>738</v>
      </c>
      <c r="I337" s="6" t="s">
        <v>12</v>
      </c>
      <c r="J337" s="7" t="s">
        <v>739</v>
      </c>
      <c r="K337" s="10"/>
      <c r="L337" s="11">
        <v>4553481.18</v>
      </c>
      <c r="M337" s="9"/>
      <c r="N337" s="9"/>
    </row>
    <row r="338" spans="1:14">
      <c r="A338" s="6" t="s">
        <v>728</v>
      </c>
      <c r="B338" s="6" t="s">
        <v>997</v>
      </c>
      <c r="C338" s="6" t="s">
        <v>730</v>
      </c>
      <c r="D338" s="7" t="s">
        <v>917</v>
      </c>
      <c r="E338" s="8">
        <v>10</v>
      </c>
      <c r="F338" s="7" t="s">
        <v>736</v>
      </c>
      <c r="G338" s="6" t="s">
        <v>737</v>
      </c>
      <c r="H338" s="7" t="s">
        <v>738</v>
      </c>
      <c r="I338" s="6" t="s">
        <v>15</v>
      </c>
      <c r="J338" s="7" t="s">
        <v>739</v>
      </c>
      <c r="K338" s="10"/>
      <c r="L338" s="11">
        <v>-4553481.18</v>
      </c>
      <c r="M338" s="9"/>
      <c r="N338" s="9"/>
    </row>
    <row r="339" spans="1:14">
      <c r="A339" s="6" t="s">
        <v>728</v>
      </c>
      <c r="B339" s="6" t="s">
        <v>997</v>
      </c>
      <c r="C339" s="6" t="s">
        <v>730</v>
      </c>
      <c r="D339" s="7" t="s">
        <v>917</v>
      </c>
      <c r="E339" s="8">
        <v>11</v>
      </c>
      <c r="F339" s="7" t="s">
        <v>794</v>
      </c>
      <c r="G339" s="6" t="s">
        <v>769</v>
      </c>
      <c r="H339" s="7" t="s">
        <v>621</v>
      </c>
      <c r="I339" s="6" t="s">
        <v>13</v>
      </c>
      <c r="J339" s="7" t="s">
        <v>754</v>
      </c>
      <c r="K339" s="10"/>
      <c r="L339" s="11">
        <v>-4018.76</v>
      </c>
      <c r="M339" s="9"/>
      <c r="N339" s="9"/>
    </row>
    <row r="340" spans="1:14">
      <c r="A340" s="6" t="s">
        <v>728</v>
      </c>
      <c r="B340" s="6" t="s">
        <v>997</v>
      </c>
      <c r="C340" s="6" t="s">
        <v>730</v>
      </c>
      <c r="D340" s="7" t="s">
        <v>917</v>
      </c>
      <c r="E340" s="8">
        <v>12</v>
      </c>
      <c r="F340" s="7" t="s">
        <v>795</v>
      </c>
      <c r="G340" s="6" t="s">
        <v>769</v>
      </c>
      <c r="H340" s="7" t="s">
        <v>621</v>
      </c>
      <c r="I340" s="6" t="s">
        <v>15</v>
      </c>
      <c r="J340" s="7" t="s">
        <v>754</v>
      </c>
      <c r="K340" s="10"/>
      <c r="L340" s="11">
        <v>-1438.13</v>
      </c>
      <c r="M340" s="9"/>
      <c r="N340" s="9"/>
    </row>
    <row r="341" spans="1:14">
      <c r="A341" s="6" t="s">
        <v>728</v>
      </c>
      <c r="B341" s="6" t="s">
        <v>997</v>
      </c>
      <c r="C341" s="6" t="s">
        <v>730</v>
      </c>
      <c r="D341" s="7" t="s">
        <v>917</v>
      </c>
      <c r="E341" s="8">
        <v>13</v>
      </c>
      <c r="F341" s="7" t="s">
        <v>796</v>
      </c>
      <c r="G341" s="6" t="s">
        <v>769</v>
      </c>
      <c r="H341" s="7" t="s">
        <v>621</v>
      </c>
      <c r="I341" s="6" t="s">
        <v>6</v>
      </c>
      <c r="J341" s="7" t="s">
        <v>754</v>
      </c>
      <c r="K341" s="10"/>
      <c r="L341" s="11">
        <v>17102.86</v>
      </c>
      <c r="M341" s="9"/>
      <c r="N341" s="9"/>
    </row>
    <row r="342" spans="1:14">
      <c r="A342" s="6" t="s">
        <v>728</v>
      </c>
      <c r="B342" s="6" t="s">
        <v>997</v>
      </c>
      <c r="C342" s="6" t="s">
        <v>730</v>
      </c>
      <c r="D342" s="7" t="s">
        <v>917</v>
      </c>
      <c r="E342" s="8">
        <v>14</v>
      </c>
      <c r="F342" s="7" t="s">
        <v>793</v>
      </c>
      <c r="G342" s="6" t="s">
        <v>769</v>
      </c>
      <c r="H342" s="7" t="s">
        <v>621</v>
      </c>
      <c r="I342" s="6" t="s">
        <v>12</v>
      </c>
      <c r="J342" s="7" t="s">
        <v>754</v>
      </c>
      <c r="K342" s="10"/>
      <c r="L342" s="11">
        <v>-11645.97</v>
      </c>
      <c r="M342" s="9"/>
      <c r="N342" s="9"/>
    </row>
    <row r="343" spans="1:14">
      <c r="A343" s="6" t="s">
        <v>728</v>
      </c>
      <c r="B343" s="6" t="s">
        <v>997</v>
      </c>
      <c r="C343" s="6" t="s">
        <v>730</v>
      </c>
      <c r="D343" s="7" t="s">
        <v>921</v>
      </c>
      <c r="E343" s="8">
        <v>1</v>
      </c>
      <c r="F343" s="7" t="s">
        <v>808</v>
      </c>
      <c r="G343" s="6" t="s">
        <v>809</v>
      </c>
      <c r="H343" s="7" t="s">
        <v>810</v>
      </c>
      <c r="I343" s="6" t="s">
        <v>385</v>
      </c>
      <c r="J343" s="7" t="s">
        <v>811</v>
      </c>
      <c r="K343" s="11">
        <v>-2986333.34</v>
      </c>
      <c r="L343" s="10"/>
      <c r="M343" s="9"/>
      <c r="N343" s="9"/>
    </row>
    <row r="344" spans="1:14">
      <c r="A344" s="6" t="s">
        <v>728</v>
      </c>
      <c r="B344" s="6" t="s">
        <v>997</v>
      </c>
      <c r="C344" s="6" t="s">
        <v>730</v>
      </c>
      <c r="D344" s="7" t="s">
        <v>921</v>
      </c>
      <c r="E344" s="8">
        <v>2</v>
      </c>
      <c r="F344" s="7" t="s">
        <v>808</v>
      </c>
      <c r="G344" s="6" t="s">
        <v>809</v>
      </c>
      <c r="H344" s="7" t="s">
        <v>810</v>
      </c>
      <c r="I344" s="6" t="s">
        <v>744</v>
      </c>
      <c r="J344" s="7" t="s">
        <v>811</v>
      </c>
      <c r="K344" s="11">
        <v>2986333.34</v>
      </c>
      <c r="L344" s="10"/>
      <c r="M344" s="9"/>
      <c r="N344" s="9"/>
    </row>
    <row r="345" spans="1:14">
      <c r="A345" s="6" t="s">
        <v>728</v>
      </c>
      <c r="B345" s="6" t="s">
        <v>997</v>
      </c>
      <c r="C345" s="6" t="s">
        <v>730</v>
      </c>
      <c r="D345" s="7" t="s">
        <v>921</v>
      </c>
      <c r="E345" s="8">
        <v>3</v>
      </c>
      <c r="F345" s="7" t="s">
        <v>812</v>
      </c>
      <c r="G345" s="6" t="s">
        <v>772</v>
      </c>
      <c r="H345" s="7" t="s">
        <v>68</v>
      </c>
      <c r="I345" s="6" t="s">
        <v>385</v>
      </c>
      <c r="J345" s="7" t="s">
        <v>813</v>
      </c>
      <c r="K345" s="10"/>
      <c r="L345" s="11">
        <v>52013.17</v>
      </c>
      <c r="M345" s="9"/>
      <c r="N345" s="9"/>
    </row>
    <row r="346" spans="1:14">
      <c r="A346" s="6" t="s">
        <v>728</v>
      </c>
      <c r="B346" s="6" t="s">
        <v>997</v>
      </c>
      <c r="C346" s="6" t="s">
        <v>730</v>
      </c>
      <c r="D346" s="7" t="s">
        <v>921</v>
      </c>
      <c r="E346" s="8">
        <v>4</v>
      </c>
      <c r="F346" s="7" t="s">
        <v>812</v>
      </c>
      <c r="G346" s="6" t="s">
        <v>772</v>
      </c>
      <c r="H346" s="7" t="s">
        <v>68</v>
      </c>
      <c r="I346" s="6" t="s">
        <v>744</v>
      </c>
      <c r="J346" s="7" t="s">
        <v>813</v>
      </c>
      <c r="K346" s="10"/>
      <c r="L346" s="11">
        <v>-52013.17</v>
      </c>
      <c r="M346" s="9"/>
      <c r="N346" s="9"/>
    </row>
    <row r="347" spans="1:14">
      <c r="A347" s="6" t="s">
        <v>728</v>
      </c>
      <c r="B347" s="6" t="s">
        <v>997</v>
      </c>
      <c r="C347" s="6" t="s">
        <v>730</v>
      </c>
      <c r="D347" s="7" t="s">
        <v>921</v>
      </c>
      <c r="E347" s="8">
        <v>5</v>
      </c>
      <c r="F347" s="7" t="s">
        <v>814</v>
      </c>
      <c r="G347" s="6" t="s">
        <v>815</v>
      </c>
      <c r="H347" s="7" t="s">
        <v>157</v>
      </c>
      <c r="I347" s="6" t="s">
        <v>385</v>
      </c>
      <c r="J347" s="7" t="s">
        <v>816</v>
      </c>
      <c r="K347" s="11">
        <v>-10930.68</v>
      </c>
      <c r="L347" s="10"/>
      <c r="M347" s="9"/>
      <c r="N347" s="9"/>
    </row>
    <row r="348" spans="1:14">
      <c r="A348" s="6" t="s">
        <v>728</v>
      </c>
      <c r="B348" s="6" t="s">
        <v>997</v>
      </c>
      <c r="C348" s="6" t="s">
        <v>730</v>
      </c>
      <c r="D348" s="7" t="s">
        <v>921</v>
      </c>
      <c r="E348" s="8">
        <v>6</v>
      </c>
      <c r="F348" s="7" t="s">
        <v>814</v>
      </c>
      <c r="G348" s="6" t="s">
        <v>815</v>
      </c>
      <c r="H348" s="7" t="s">
        <v>157</v>
      </c>
      <c r="I348" s="6" t="s">
        <v>28</v>
      </c>
      <c r="J348" s="7" t="s">
        <v>816</v>
      </c>
      <c r="K348" s="11">
        <v>10930.68</v>
      </c>
      <c r="L348" s="10"/>
      <c r="M348" s="9"/>
      <c r="N348" s="9"/>
    </row>
    <row r="349" spans="1:14">
      <c r="A349" s="6" t="s">
        <v>728</v>
      </c>
      <c r="B349" s="6" t="s">
        <v>997</v>
      </c>
      <c r="C349" s="6" t="s">
        <v>730</v>
      </c>
      <c r="D349" s="7" t="s">
        <v>921</v>
      </c>
      <c r="E349" s="8">
        <v>7</v>
      </c>
      <c r="F349" s="7" t="s">
        <v>817</v>
      </c>
      <c r="G349" s="6" t="s">
        <v>818</v>
      </c>
      <c r="H349" s="7" t="s">
        <v>155</v>
      </c>
      <c r="I349" s="6" t="s">
        <v>385</v>
      </c>
      <c r="J349" s="7" t="s">
        <v>734</v>
      </c>
      <c r="K349" s="11">
        <v>833333.34</v>
      </c>
      <c r="L349" s="10"/>
      <c r="M349" s="9"/>
      <c r="N349" s="9"/>
    </row>
    <row r="350" spans="1:14">
      <c r="A350" s="6" t="s">
        <v>728</v>
      </c>
      <c r="B350" s="6" t="s">
        <v>997</v>
      </c>
      <c r="C350" s="6" t="s">
        <v>730</v>
      </c>
      <c r="D350" s="7" t="s">
        <v>921</v>
      </c>
      <c r="E350" s="8">
        <v>8</v>
      </c>
      <c r="F350" s="7" t="s">
        <v>817</v>
      </c>
      <c r="G350" s="6" t="s">
        <v>818</v>
      </c>
      <c r="H350" s="7" t="s">
        <v>155</v>
      </c>
      <c r="I350" s="6" t="s">
        <v>744</v>
      </c>
      <c r="J350" s="7" t="s">
        <v>734</v>
      </c>
      <c r="K350" s="11">
        <v>-833333.34</v>
      </c>
      <c r="L350" s="10"/>
      <c r="M350" s="9"/>
      <c r="N350" s="9"/>
    </row>
    <row r="351" spans="1:14">
      <c r="A351" s="6" t="s">
        <v>728</v>
      </c>
      <c r="B351" s="6" t="s">
        <v>997</v>
      </c>
      <c r="C351" s="6" t="s">
        <v>730</v>
      </c>
      <c r="D351" s="7" t="s">
        <v>921</v>
      </c>
      <c r="E351" s="8">
        <v>9</v>
      </c>
      <c r="F351" s="7" t="s">
        <v>846</v>
      </c>
      <c r="G351" s="6" t="s">
        <v>847</v>
      </c>
      <c r="H351" s="7" t="s">
        <v>125</v>
      </c>
      <c r="I351" s="6" t="s">
        <v>385</v>
      </c>
      <c r="J351" s="7" t="s">
        <v>734</v>
      </c>
      <c r="K351" s="11">
        <v>-3586.33</v>
      </c>
      <c r="L351" s="10"/>
      <c r="M351" s="9"/>
      <c r="N351" s="9"/>
    </row>
    <row r="352" spans="1:14">
      <c r="A352" s="6" t="s">
        <v>728</v>
      </c>
      <c r="B352" s="6" t="s">
        <v>997</v>
      </c>
      <c r="C352" s="6" t="s">
        <v>730</v>
      </c>
      <c r="D352" s="7" t="s">
        <v>921</v>
      </c>
      <c r="E352" s="8">
        <v>10</v>
      </c>
      <c r="F352" s="7" t="s">
        <v>846</v>
      </c>
      <c r="G352" s="6" t="s">
        <v>847</v>
      </c>
      <c r="H352" s="7" t="s">
        <v>125</v>
      </c>
      <c r="I352" s="6" t="s">
        <v>744</v>
      </c>
      <c r="J352" s="7" t="s">
        <v>734</v>
      </c>
      <c r="K352" s="11">
        <v>3586.33</v>
      </c>
      <c r="L352" s="10"/>
      <c r="M352" s="9"/>
      <c r="N352" s="9"/>
    </row>
    <row r="353" spans="1:14">
      <c r="A353" s="6" t="s">
        <v>728</v>
      </c>
      <c r="B353" s="6" t="s">
        <v>997</v>
      </c>
      <c r="C353" s="6" t="s">
        <v>730</v>
      </c>
      <c r="D353" s="7" t="s">
        <v>921</v>
      </c>
      <c r="E353" s="8">
        <v>11</v>
      </c>
      <c r="F353" s="7" t="s">
        <v>846</v>
      </c>
      <c r="G353" s="6" t="s">
        <v>848</v>
      </c>
      <c r="H353" s="7" t="s">
        <v>44</v>
      </c>
      <c r="I353" s="6" t="s">
        <v>385</v>
      </c>
      <c r="J353" s="7" t="s">
        <v>734</v>
      </c>
      <c r="K353" s="11">
        <v>-1475.53</v>
      </c>
      <c r="L353" s="10"/>
      <c r="M353" s="9"/>
      <c r="N353" s="9"/>
    </row>
    <row r="354" spans="1:14">
      <c r="A354" s="6" t="s">
        <v>728</v>
      </c>
      <c r="B354" s="6" t="s">
        <v>997</v>
      </c>
      <c r="C354" s="6" t="s">
        <v>730</v>
      </c>
      <c r="D354" s="7" t="s">
        <v>921</v>
      </c>
      <c r="E354" s="8">
        <v>12</v>
      </c>
      <c r="F354" s="7" t="s">
        <v>846</v>
      </c>
      <c r="G354" s="6" t="s">
        <v>848</v>
      </c>
      <c r="H354" s="7" t="s">
        <v>44</v>
      </c>
      <c r="I354" s="6" t="s">
        <v>744</v>
      </c>
      <c r="J354" s="7" t="s">
        <v>734</v>
      </c>
      <c r="K354" s="11">
        <v>1475.53</v>
      </c>
      <c r="L354" s="10"/>
      <c r="M354" s="9"/>
      <c r="N354" s="9"/>
    </row>
    <row r="355" spans="1:14">
      <c r="A355" s="6" t="s">
        <v>728</v>
      </c>
      <c r="B355" s="6" t="s">
        <v>997</v>
      </c>
      <c r="C355" s="6" t="s">
        <v>730</v>
      </c>
      <c r="D355" s="7"/>
      <c r="E355" s="8"/>
      <c r="F355" s="7" t="s">
        <v>783</v>
      </c>
      <c r="G355" s="6"/>
      <c r="H355" s="7"/>
      <c r="I355" s="6"/>
      <c r="J355" s="7"/>
      <c r="K355" s="10"/>
      <c r="L355" s="10"/>
      <c r="M355" s="9"/>
      <c r="N355" s="9"/>
    </row>
    <row r="356" spans="1:14">
      <c r="A356" s="6" t="s">
        <v>728</v>
      </c>
      <c r="B356" s="6" t="s">
        <v>997</v>
      </c>
      <c r="C356" s="6"/>
      <c r="D356" s="7"/>
      <c r="E356" s="8"/>
      <c r="F356" s="7" t="s">
        <v>784</v>
      </c>
      <c r="G356" s="6"/>
      <c r="H356" s="7"/>
      <c r="I356" s="6"/>
      <c r="J356" s="7"/>
      <c r="K356" s="10"/>
      <c r="L356" s="10"/>
      <c r="M356" s="9"/>
      <c r="N356" s="9"/>
    </row>
    <row r="357" spans="1:14">
      <c r="A357" s="6" t="s">
        <v>728</v>
      </c>
      <c r="B357" s="6" t="s">
        <v>998</v>
      </c>
      <c r="C357" s="6" t="s">
        <v>999</v>
      </c>
      <c r="D357" s="7" t="s">
        <v>922</v>
      </c>
      <c r="E357" s="8">
        <v>1</v>
      </c>
      <c r="F357" s="7" t="s">
        <v>808</v>
      </c>
      <c r="G357" s="6" t="s">
        <v>809</v>
      </c>
      <c r="H357" s="7" t="s">
        <v>810</v>
      </c>
      <c r="I357" s="6" t="s">
        <v>385</v>
      </c>
      <c r="J357" s="7" t="s">
        <v>811</v>
      </c>
      <c r="K357" s="11">
        <v>-1406009.76</v>
      </c>
      <c r="L357" s="10"/>
      <c r="M357" s="9"/>
      <c r="N357" s="9"/>
    </row>
    <row r="358" spans="1:14">
      <c r="A358" s="6" t="s">
        <v>728</v>
      </c>
      <c r="B358" s="6" t="s">
        <v>998</v>
      </c>
      <c r="C358" s="6" t="s">
        <v>999</v>
      </c>
      <c r="D358" s="7" t="s">
        <v>922</v>
      </c>
      <c r="E358" s="8">
        <v>2</v>
      </c>
      <c r="F358" s="7" t="s">
        <v>808</v>
      </c>
      <c r="G358" s="6" t="s">
        <v>809</v>
      </c>
      <c r="H358" s="7" t="s">
        <v>810</v>
      </c>
      <c r="I358" s="6" t="s">
        <v>744</v>
      </c>
      <c r="J358" s="7" t="s">
        <v>811</v>
      </c>
      <c r="K358" s="11">
        <v>1406009.76</v>
      </c>
      <c r="L358" s="10"/>
      <c r="M358" s="9"/>
      <c r="N358" s="9"/>
    </row>
    <row r="359" spans="1:14">
      <c r="A359" s="6" t="s">
        <v>728</v>
      </c>
      <c r="B359" s="6" t="s">
        <v>998</v>
      </c>
      <c r="C359" s="6" t="s">
        <v>999</v>
      </c>
      <c r="D359" s="7" t="s">
        <v>922</v>
      </c>
      <c r="E359" s="8">
        <v>3</v>
      </c>
      <c r="F359" s="7" t="s">
        <v>812</v>
      </c>
      <c r="G359" s="6" t="s">
        <v>772</v>
      </c>
      <c r="H359" s="7" t="s">
        <v>68</v>
      </c>
      <c r="I359" s="6" t="s">
        <v>385</v>
      </c>
      <c r="J359" s="7" t="s">
        <v>813</v>
      </c>
      <c r="K359" s="10"/>
      <c r="L359" s="11">
        <v>53644.59</v>
      </c>
      <c r="M359" s="9"/>
      <c r="N359" s="9"/>
    </row>
    <row r="360" spans="1:14">
      <c r="A360" s="6" t="s">
        <v>728</v>
      </c>
      <c r="B360" s="6" t="s">
        <v>998</v>
      </c>
      <c r="C360" s="6" t="s">
        <v>999</v>
      </c>
      <c r="D360" s="7" t="s">
        <v>922</v>
      </c>
      <c r="E360" s="8">
        <v>4</v>
      </c>
      <c r="F360" s="7" t="s">
        <v>812</v>
      </c>
      <c r="G360" s="6" t="s">
        <v>772</v>
      </c>
      <c r="H360" s="7" t="s">
        <v>68</v>
      </c>
      <c r="I360" s="6" t="s">
        <v>744</v>
      </c>
      <c r="J360" s="7" t="s">
        <v>813</v>
      </c>
      <c r="K360" s="10"/>
      <c r="L360" s="11">
        <v>-53644.59</v>
      </c>
      <c r="M360" s="9"/>
      <c r="N360" s="9"/>
    </row>
    <row r="361" spans="1:14">
      <c r="A361" s="6" t="s">
        <v>728</v>
      </c>
      <c r="B361" s="6" t="s">
        <v>998</v>
      </c>
      <c r="C361" s="6" t="s">
        <v>999</v>
      </c>
      <c r="D361" s="7" t="s">
        <v>922</v>
      </c>
      <c r="E361" s="8">
        <v>5</v>
      </c>
      <c r="F361" s="7" t="s">
        <v>814</v>
      </c>
      <c r="G361" s="6" t="s">
        <v>815</v>
      </c>
      <c r="H361" s="7" t="s">
        <v>157</v>
      </c>
      <c r="I361" s="6" t="s">
        <v>385</v>
      </c>
      <c r="J361" s="7" t="s">
        <v>816</v>
      </c>
      <c r="K361" s="11">
        <v>-10930.68</v>
      </c>
      <c r="L361" s="10"/>
      <c r="M361" s="9"/>
      <c r="N361" s="9"/>
    </row>
    <row r="362" spans="1:14">
      <c r="A362" s="6" t="s">
        <v>728</v>
      </c>
      <c r="B362" s="6" t="s">
        <v>998</v>
      </c>
      <c r="C362" s="6" t="s">
        <v>999</v>
      </c>
      <c r="D362" s="7" t="s">
        <v>922</v>
      </c>
      <c r="E362" s="8">
        <v>6</v>
      </c>
      <c r="F362" s="7" t="s">
        <v>814</v>
      </c>
      <c r="G362" s="6" t="s">
        <v>815</v>
      </c>
      <c r="H362" s="7" t="s">
        <v>157</v>
      </c>
      <c r="I362" s="6" t="s">
        <v>28</v>
      </c>
      <c r="J362" s="7" t="s">
        <v>816</v>
      </c>
      <c r="K362" s="11">
        <v>10930.68</v>
      </c>
      <c r="L362" s="10"/>
      <c r="M362" s="9"/>
      <c r="N362" s="9"/>
    </row>
    <row r="363" spans="1:14">
      <c r="A363" s="6" t="s">
        <v>728</v>
      </c>
      <c r="B363" s="6" t="s">
        <v>998</v>
      </c>
      <c r="C363" s="6" t="s">
        <v>999</v>
      </c>
      <c r="D363" s="7" t="s">
        <v>922</v>
      </c>
      <c r="E363" s="8">
        <v>7</v>
      </c>
      <c r="F363" s="7" t="s">
        <v>817</v>
      </c>
      <c r="G363" s="6" t="s">
        <v>818</v>
      </c>
      <c r="H363" s="7" t="s">
        <v>155</v>
      </c>
      <c r="I363" s="6" t="s">
        <v>385</v>
      </c>
      <c r="J363" s="7" t="s">
        <v>734</v>
      </c>
      <c r="K363" s="11">
        <v>833333.33</v>
      </c>
      <c r="L363" s="10"/>
      <c r="M363" s="9"/>
      <c r="N363" s="9"/>
    </row>
    <row r="364" spans="1:14">
      <c r="A364" s="6" t="s">
        <v>728</v>
      </c>
      <c r="B364" s="6" t="s">
        <v>998</v>
      </c>
      <c r="C364" s="6" t="s">
        <v>999</v>
      </c>
      <c r="D364" s="7" t="s">
        <v>922</v>
      </c>
      <c r="E364" s="8">
        <v>8</v>
      </c>
      <c r="F364" s="7" t="s">
        <v>817</v>
      </c>
      <c r="G364" s="6" t="s">
        <v>818</v>
      </c>
      <c r="H364" s="7" t="s">
        <v>155</v>
      </c>
      <c r="I364" s="6" t="s">
        <v>744</v>
      </c>
      <c r="J364" s="7" t="s">
        <v>734</v>
      </c>
      <c r="K364" s="11">
        <v>-833333.33</v>
      </c>
      <c r="L364" s="10"/>
      <c r="M364" s="9"/>
      <c r="N364" s="9"/>
    </row>
    <row r="365" spans="1:14">
      <c r="A365" s="6" t="s">
        <v>728</v>
      </c>
      <c r="B365" s="6" t="s">
        <v>998</v>
      </c>
      <c r="C365" s="6" t="s">
        <v>999</v>
      </c>
      <c r="D365" s="7" t="s">
        <v>922</v>
      </c>
      <c r="E365" s="8">
        <v>9</v>
      </c>
      <c r="F365" s="7" t="s">
        <v>844</v>
      </c>
      <c r="G365" s="6" t="s">
        <v>772</v>
      </c>
      <c r="H365" s="7" t="s">
        <v>68</v>
      </c>
      <c r="I365" s="6" t="s">
        <v>385</v>
      </c>
      <c r="J365" s="7" t="s">
        <v>792</v>
      </c>
      <c r="K365" s="10"/>
      <c r="L365" s="11">
        <v>832075.47</v>
      </c>
      <c r="M365" s="9"/>
      <c r="N365" s="9"/>
    </row>
    <row r="366" spans="1:14">
      <c r="A366" s="6" t="s">
        <v>728</v>
      </c>
      <c r="B366" s="6" t="s">
        <v>998</v>
      </c>
      <c r="C366" s="6" t="s">
        <v>999</v>
      </c>
      <c r="D366" s="7" t="s">
        <v>922</v>
      </c>
      <c r="E366" s="8">
        <v>10</v>
      </c>
      <c r="F366" s="7" t="s">
        <v>844</v>
      </c>
      <c r="G366" s="6" t="s">
        <v>772</v>
      </c>
      <c r="H366" s="7" t="s">
        <v>68</v>
      </c>
      <c r="I366" s="6" t="s">
        <v>744</v>
      </c>
      <c r="J366" s="7" t="s">
        <v>792</v>
      </c>
      <c r="K366" s="10"/>
      <c r="L366" s="11">
        <v>-832075.47</v>
      </c>
      <c r="M366" s="9"/>
      <c r="N366" s="9"/>
    </row>
    <row r="367" spans="1:14">
      <c r="A367" s="6" t="s">
        <v>728</v>
      </c>
      <c r="B367" s="6" t="s">
        <v>998</v>
      </c>
      <c r="C367" s="6" t="s">
        <v>999</v>
      </c>
      <c r="D367" s="7" t="s">
        <v>922</v>
      </c>
      <c r="E367" s="8">
        <v>11</v>
      </c>
      <c r="F367" s="7" t="s">
        <v>845</v>
      </c>
      <c r="G367" s="6" t="s">
        <v>772</v>
      </c>
      <c r="H367" s="7" t="s">
        <v>68</v>
      </c>
      <c r="I367" s="6" t="s">
        <v>385</v>
      </c>
      <c r="J367" s="7" t="s">
        <v>792</v>
      </c>
      <c r="K367" s="10"/>
      <c r="L367" s="11">
        <v>90566.04</v>
      </c>
      <c r="M367" s="9"/>
      <c r="N367" s="9"/>
    </row>
    <row r="368" spans="1:14">
      <c r="A368" s="6" t="s">
        <v>728</v>
      </c>
      <c r="B368" s="6" t="s">
        <v>998</v>
      </c>
      <c r="C368" s="6" t="s">
        <v>999</v>
      </c>
      <c r="D368" s="7" t="s">
        <v>922</v>
      </c>
      <c r="E368" s="8">
        <v>12</v>
      </c>
      <c r="F368" s="7" t="s">
        <v>845</v>
      </c>
      <c r="G368" s="6" t="s">
        <v>772</v>
      </c>
      <c r="H368" s="7" t="s">
        <v>68</v>
      </c>
      <c r="I368" s="6" t="s">
        <v>744</v>
      </c>
      <c r="J368" s="7" t="s">
        <v>792</v>
      </c>
      <c r="K368" s="10"/>
      <c r="L368" s="11">
        <v>-90566.04</v>
      </c>
      <c r="M368" s="9"/>
      <c r="N368" s="9"/>
    </row>
    <row r="369" spans="1:14">
      <c r="A369" s="6" t="s">
        <v>728</v>
      </c>
      <c r="B369" s="6" t="s">
        <v>998</v>
      </c>
      <c r="C369" s="6" t="s">
        <v>999</v>
      </c>
      <c r="D369" s="7" t="s">
        <v>922</v>
      </c>
      <c r="E369" s="8">
        <v>13</v>
      </c>
      <c r="F369" s="7" t="s">
        <v>846</v>
      </c>
      <c r="G369" s="6" t="s">
        <v>847</v>
      </c>
      <c r="H369" s="7" t="s">
        <v>125</v>
      </c>
      <c r="I369" s="6" t="s">
        <v>385</v>
      </c>
      <c r="J369" s="7" t="s">
        <v>734</v>
      </c>
      <c r="K369" s="11">
        <v>-4002.36</v>
      </c>
      <c r="L369" s="10"/>
      <c r="M369" s="9"/>
      <c r="N369" s="9"/>
    </row>
    <row r="370" spans="1:14">
      <c r="A370" s="6" t="s">
        <v>728</v>
      </c>
      <c r="B370" s="6" t="s">
        <v>998</v>
      </c>
      <c r="C370" s="6" t="s">
        <v>999</v>
      </c>
      <c r="D370" s="7" t="s">
        <v>922</v>
      </c>
      <c r="E370" s="8">
        <v>14</v>
      </c>
      <c r="F370" s="7" t="s">
        <v>846</v>
      </c>
      <c r="G370" s="6" t="s">
        <v>847</v>
      </c>
      <c r="H370" s="7" t="s">
        <v>125</v>
      </c>
      <c r="I370" s="6" t="s">
        <v>744</v>
      </c>
      <c r="J370" s="7" t="s">
        <v>734</v>
      </c>
      <c r="K370" s="11">
        <v>4002.36</v>
      </c>
      <c r="L370" s="10"/>
      <c r="M370" s="9"/>
      <c r="N370" s="9"/>
    </row>
    <row r="371" spans="1:14">
      <c r="A371" s="6" t="s">
        <v>728</v>
      </c>
      <c r="B371" s="6" t="s">
        <v>998</v>
      </c>
      <c r="C371" s="6" t="s">
        <v>999</v>
      </c>
      <c r="D371" s="7" t="s">
        <v>922</v>
      </c>
      <c r="E371" s="8">
        <v>15</v>
      </c>
      <c r="F371" s="7" t="s">
        <v>846</v>
      </c>
      <c r="G371" s="6" t="s">
        <v>848</v>
      </c>
      <c r="H371" s="7" t="s">
        <v>44</v>
      </c>
      <c r="I371" s="6" t="s">
        <v>385</v>
      </c>
      <c r="J371" s="7" t="s">
        <v>734</v>
      </c>
      <c r="K371" s="11">
        <v>-1646.69</v>
      </c>
      <c r="L371" s="10"/>
      <c r="M371" s="9"/>
      <c r="N371" s="9"/>
    </row>
    <row r="372" spans="1:14">
      <c r="A372" s="6" t="s">
        <v>728</v>
      </c>
      <c r="B372" s="6" t="s">
        <v>998</v>
      </c>
      <c r="C372" s="6" t="s">
        <v>999</v>
      </c>
      <c r="D372" s="7" t="s">
        <v>922</v>
      </c>
      <c r="E372" s="8">
        <v>16</v>
      </c>
      <c r="F372" s="7" t="s">
        <v>846</v>
      </c>
      <c r="G372" s="6" t="s">
        <v>848</v>
      </c>
      <c r="H372" s="7" t="s">
        <v>44</v>
      </c>
      <c r="I372" s="6" t="s">
        <v>744</v>
      </c>
      <c r="J372" s="7" t="s">
        <v>734</v>
      </c>
      <c r="K372" s="11">
        <v>1646.69</v>
      </c>
      <c r="L372" s="10"/>
      <c r="M372" s="9"/>
      <c r="N372" s="9"/>
    </row>
    <row r="373" spans="1:14">
      <c r="A373" s="6" t="s">
        <v>728</v>
      </c>
      <c r="B373" s="6" t="s">
        <v>998</v>
      </c>
      <c r="C373" s="6" t="s">
        <v>999</v>
      </c>
      <c r="D373" s="7" t="s">
        <v>922</v>
      </c>
      <c r="E373" s="8">
        <v>17</v>
      </c>
      <c r="F373" s="7" t="s">
        <v>923</v>
      </c>
      <c r="G373" s="6" t="s">
        <v>772</v>
      </c>
      <c r="H373" s="7" t="s">
        <v>68</v>
      </c>
      <c r="I373" s="6" t="s">
        <v>385</v>
      </c>
      <c r="J373" s="7" t="s">
        <v>792</v>
      </c>
      <c r="K373" s="10"/>
      <c r="L373" s="11">
        <v>37735.85</v>
      </c>
      <c r="M373" s="9"/>
      <c r="N373" s="9"/>
    </row>
    <row r="374" spans="1:14">
      <c r="A374" s="6" t="s">
        <v>728</v>
      </c>
      <c r="B374" s="6" t="s">
        <v>998</v>
      </c>
      <c r="C374" s="6" t="s">
        <v>999</v>
      </c>
      <c r="D374" s="7" t="s">
        <v>922</v>
      </c>
      <c r="E374" s="8">
        <v>18</v>
      </c>
      <c r="F374" s="7" t="s">
        <v>923</v>
      </c>
      <c r="G374" s="6" t="s">
        <v>772</v>
      </c>
      <c r="H374" s="7" t="s">
        <v>68</v>
      </c>
      <c r="I374" s="6" t="s">
        <v>744</v>
      </c>
      <c r="J374" s="7" t="s">
        <v>792</v>
      </c>
      <c r="K374" s="10"/>
      <c r="L374" s="11">
        <v>-37735.85</v>
      </c>
      <c r="M374" s="9"/>
      <c r="N374" s="9"/>
    </row>
    <row r="375" spans="1:14">
      <c r="A375" s="6" t="s">
        <v>728</v>
      </c>
      <c r="B375" s="6" t="s">
        <v>998</v>
      </c>
      <c r="C375" s="6" t="s">
        <v>999</v>
      </c>
      <c r="D375" s="7"/>
      <c r="E375" s="8"/>
      <c r="F375" s="7" t="s">
        <v>783</v>
      </c>
      <c r="G375" s="6"/>
      <c r="H375" s="7"/>
      <c r="I375" s="6"/>
      <c r="J375" s="7"/>
      <c r="K375" s="10"/>
      <c r="L375" s="10"/>
      <c r="M375" s="9"/>
      <c r="N375" s="9"/>
    </row>
    <row r="376" spans="1:14">
      <c r="A376" s="6" t="s">
        <v>728</v>
      </c>
      <c r="B376" s="6" t="s">
        <v>998</v>
      </c>
      <c r="C376" s="6" t="s">
        <v>994</v>
      </c>
      <c r="D376" s="7" t="s">
        <v>924</v>
      </c>
      <c r="E376" s="8">
        <v>1</v>
      </c>
      <c r="F376" s="7" t="s">
        <v>757</v>
      </c>
      <c r="G376" s="6" t="s">
        <v>758</v>
      </c>
      <c r="H376" s="7" t="s">
        <v>759</v>
      </c>
      <c r="I376" s="6" t="s">
        <v>14</v>
      </c>
      <c r="J376" s="7" t="s">
        <v>734</v>
      </c>
      <c r="K376" s="10"/>
      <c r="L376" s="11">
        <v>-35.4</v>
      </c>
      <c r="M376" s="9"/>
      <c r="N376" s="9"/>
    </row>
    <row r="377" spans="1:14">
      <c r="A377" s="6" t="s">
        <v>728</v>
      </c>
      <c r="B377" s="6" t="s">
        <v>998</v>
      </c>
      <c r="C377" s="6" t="s">
        <v>994</v>
      </c>
      <c r="D377" s="7" t="s">
        <v>924</v>
      </c>
      <c r="E377" s="8">
        <v>2</v>
      </c>
      <c r="F377" s="7" t="s">
        <v>757</v>
      </c>
      <c r="G377" s="6" t="s">
        <v>758</v>
      </c>
      <c r="H377" s="7" t="s">
        <v>759</v>
      </c>
      <c r="I377" s="6" t="s">
        <v>385</v>
      </c>
      <c r="J377" s="7" t="s">
        <v>734</v>
      </c>
      <c r="K377" s="10"/>
      <c r="L377" s="11">
        <v>35.4</v>
      </c>
      <c r="M377" s="9"/>
      <c r="N377" s="9"/>
    </row>
    <row r="378" spans="1:14">
      <c r="A378" s="6" t="s">
        <v>728</v>
      </c>
      <c r="B378" s="6" t="s">
        <v>998</v>
      </c>
      <c r="C378" s="6" t="s">
        <v>994</v>
      </c>
      <c r="D378" s="7" t="s">
        <v>924</v>
      </c>
      <c r="E378" s="8">
        <v>3</v>
      </c>
      <c r="F378" s="7" t="s">
        <v>763</v>
      </c>
      <c r="G378" s="6" t="s">
        <v>758</v>
      </c>
      <c r="H378" s="7" t="s">
        <v>759</v>
      </c>
      <c r="I378" s="6" t="s">
        <v>14</v>
      </c>
      <c r="J378" s="7" t="s">
        <v>734</v>
      </c>
      <c r="K378" s="10"/>
      <c r="L378" s="11">
        <v>-52860.19</v>
      </c>
      <c r="M378" s="9"/>
      <c r="N378" s="9"/>
    </row>
    <row r="379" spans="1:14">
      <c r="A379" s="6" t="s">
        <v>728</v>
      </c>
      <c r="B379" s="6" t="s">
        <v>998</v>
      </c>
      <c r="C379" s="6" t="s">
        <v>994</v>
      </c>
      <c r="D379" s="7" t="s">
        <v>924</v>
      </c>
      <c r="E379" s="8">
        <v>4</v>
      </c>
      <c r="F379" s="7" t="s">
        <v>763</v>
      </c>
      <c r="G379" s="6" t="s">
        <v>758</v>
      </c>
      <c r="H379" s="7" t="s">
        <v>759</v>
      </c>
      <c r="I379" s="6" t="s">
        <v>15</v>
      </c>
      <c r="J379" s="7" t="s">
        <v>734</v>
      </c>
      <c r="K379" s="10"/>
      <c r="L379" s="11">
        <v>52860.19</v>
      </c>
      <c r="M379" s="9"/>
      <c r="N379" s="9"/>
    </row>
    <row r="380" spans="1:14">
      <c r="A380" s="6" t="s">
        <v>728</v>
      </c>
      <c r="B380" s="6" t="s">
        <v>998</v>
      </c>
      <c r="C380" s="6" t="s">
        <v>994</v>
      </c>
      <c r="D380" s="7" t="s">
        <v>924</v>
      </c>
      <c r="E380" s="8">
        <v>5</v>
      </c>
      <c r="F380" s="7" t="s">
        <v>764</v>
      </c>
      <c r="G380" s="6" t="s">
        <v>758</v>
      </c>
      <c r="H380" s="7" t="s">
        <v>759</v>
      </c>
      <c r="I380" s="6" t="s">
        <v>14</v>
      </c>
      <c r="J380" s="7" t="s">
        <v>734</v>
      </c>
      <c r="K380" s="10"/>
      <c r="L380" s="11">
        <v>-49466.32</v>
      </c>
      <c r="M380" s="9"/>
      <c r="N380" s="9"/>
    </row>
    <row r="381" spans="1:14">
      <c r="A381" s="6" t="s">
        <v>728</v>
      </c>
      <c r="B381" s="6" t="s">
        <v>998</v>
      </c>
      <c r="C381" s="6" t="s">
        <v>994</v>
      </c>
      <c r="D381" s="7" t="s">
        <v>924</v>
      </c>
      <c r="E381" s="8">
        <v>6</v>
      </c>
      <c r="F381" s="7" t="s">
        <v>764</v>
      </c>
      <c r="G381" s="6" t="s">
        <v>758</v>
      </c>
      <c r="H381" s="7" t="s">
        <v>759</v>
      </c>
      <c r="I381" s="6" t="s">
        <v>15</v>
      </c>
      <c r="J381" s="7" t="s">
        <v>734</v>
      </c>
      <c r="K381" s="10"/>
      <c r="L381" s="11">
        <v>49466.32</v>
      </c>
      <c r="M381" s="9"/>
      <c r="N381" s="9"/>
    </row>
    <row r="382" spans="1:14">
      <c r="A382" s="6" t="s">
        <v>728</v>
      </c>
      <c r="B382" s="6" t="s">
        <v>998</v>
      </c>
      <c r="C382" s="6" t="s">
        <v>994</v>
      </c>
      <c r="D382" s="7" t="s">
        <v>924</v>
      </c>
      <c r="E382" s="8">
        <v>7</v>
      </c>
      <c r="F382" s="7" t="s">
        <v>858</v>
      </c>
      <c r="G382" s="6" t="s">
        <v>758</v>
      </c>
      <c r="H382" s="7" t="s">
        <v>759</v>
      </c>
      <c r="I382" s="6" t="s">
        <v>14</v>
      </c>
      <c r="J382" s="7" t="s">
        <v>734</v>
      </c>
      <c r="K382" s="10"/>
      <c r="L382" s="11">
        <v>-56.48</v>
      </c>
      <c r="M382" s="9"/>
      <c r="N382" s="9"/>
    </row>
    <row r="383" spans="1:14">
      <c r="A383" s="6" t="s">
        <v>728</v>
      </c>
      <c r="B383" s="6" t="s">
        <v>998</v>
      </c>
      <c r="C383" s="6" t="s">
        <v>994</v>
      </c>
      <c r="D383" s="7" t="s">
        <v>924</v>
      </c>
      <c r="E383" s="8">
        <v>8</v>
      </c>
      <c r="F383" s="7" t="s">
        <v>858</v>
      </c>
      <c r="G383" s="6" t="s">
        <v>758</v>
      </c>
      <c r="H383" s="7" t="s">
        <v>759</v>
      </c>
      <c r="I383" s="6" t="s">
        <v>385</v>
      </c>
      <c r="J383" s="7" t="s">
        <v>734</v>
      </c>
      <c r="K383" s="10"/>
      <c r="L383" s="11">
        <v>56.48</v>
      </c>
      <c r="M383" s="9"/>
      <c r="N383" s="9"/>
    </row>
    <row r="384" spans="1:14">
      <c r="A384" s="6" t="s">
        <v>728</v>
      </c>
      <c r="B384" s="6" t="s">
        <v>998</v>
      </c>
      <c r="C384" s="6" t="s">
        <v>994</v>
      </c>
      <c r="D384" s="7" t="s">
        <v>924</v>
      </c>
      <c r="E384" s="8">
        <v>9</v>
      </c>
      <c r="F384" s="7" t="s">
        <v>925</v>
      </c>
      <c r="G384" s="6" t="s">
        <v>761</v>
      </c>
      <c r="H384" s="7" t="s">
        <v>621</v>
      </c>
      <c r="I384" s="6" t="s">
        <v>14</v>
      </c>
      <c r="J384" s="7" t="s">
        <v>734</v>
      </c>
      <c r="K384" s="10"/>
      <c r="L384" s="11">
        <v>19536.36</v>
      </c>
      <c r="M384" s="9"/>
      <c r="N384" s="9"/>
    </row>
    <row r="385" spans="1:14">
      <c r="A385" s="6" t="s">
        <v>728</v>
      </c>
      <c r="B385" s="6" t="s">
        <v>998</v>
      </c>
      <c r="C385" s="6" t="s">
        <v>994</v>
      </c>
      <c r="D385" s="7" t="s">
        <v>924</v>
      </c>
      <c r="E385" s="8">
        <v>10</v>
      </c>
      <c r="F385" s="7" t="s">
        <v>925</v>
      </c>
      <c r="G385" s="6" t="s">
        <v>761</v>
      </c>
      <c r="H385" s="7" t="s">
        <v>621</v>
      </c>
      <c r="I385" s="6" t="s">
        <v>15</v>
      </c>
      <c r="J385" s="7" t="s">
        <v>734</v>
      </c>
      <c r="K385" s="10"/>
      <c r="L385" s="11">
        <v>-19536.36</v>
      </c>
      <c r="M385" s="9"/>
      <c r="N385" s="9"/>
    </row>
    <row r="386" spans="1:14">
      <c r="A386" s="6" t="s">
        <v>728</v>
      </c>
      <c r="B386" s="6" t="s">
        <v>998</v>
      </c>
      <c r="C386" s="6" t="s">
        <v>994</v>
      </c>
      <c r="D386" s="7" t="s">
        <v>924</v>
      </c>
      <c r="E386" s="8">
        <v>11</v>
      </c>
      <c r="F386" s="7" t="s">
        <v>926</v>
      </c>
      <c r="G386" s="6" t="s">
        <v>769</v>
      </c>
      <c r="H386" s="7" t="s">
        <v>621</v>
      </c>
      <c r="I386" s="6" t="s">
        <v>14</v>
      </c>
      <c r="J386" s="7" t="s">
        <v>734</v>
      </c>
      <c r="K386" s="10"/>
      <c r="L386" s="11">
        <v>-16535.419999999998</v>
      </c>
      <c r="M386" s="9"/>
      <c r="N386" s="9"/>
    </row>
    <row r="387" spans="1:14">
      <c r="A387" s="6" t="s">
        <v>728</v>
      </c>
      <c r="B387" s="6" t="s">
        <v>998</v>
      </c>
      <c r="C387" s="6" t="s">
        <v>994</v>
      </c>
      <c r="D387" s="7" t="s">
        <v>924</v>
      </c>
      <c r="E387" s="8">
        <v>12</v>
      </c>
      <c r="F387" s="7" t="s">
        <v>926</v>
      </c>
      <c r="G387" s="6" t="s">
        <v>769</v>
      </c>
      <c r="H387" s="7" t="s">
        <v>621</v>
      </c>
      <c r="I387" s="6" t="s">
        <v>385</v>
      </c>
      <c r="J387" s="7" t="s">
        <v>734</v>
      </c>
      <c r="K387" s="10"/>
      <c r="L387" s="11">
        <v>16535.419999999998</v>
      </c>
      <c r="M387" s="9"/>
      <c r="N387" s="9"/>
    </row>
    <row r="388" spans="1:14">
      <c r="A388" s="6" t="s">
        <v>728</v>
      </c>
      <c r="B388" s="6" t="s">
        <v>998</v>
      </c>
      <c r="C388" s="6" t="s">
        <v>994</v>
      </c>
      <c r="D388" s="7" t="s">
        <v>924</v>
      </c>
      <c r="E388" s="8">
        <v>13</v>
      </c>
      <c r="F388" s="7" t="s">
        <v>927</v>
      </c>
      <c r="G388" s="6" t="s">
        <v>771</v>
      </c>
      <c r="H388" s="7" t="s">
        <v>123</v>
      </c>
      <c r="I388" s="6" t="s">
        <v>14</v>
      </c>
      <c r="J388" s="7" t="s">
        <v>734</v>
      </c>
      <c r="K388" s="11">
        <v>-12397.62</v>
      </c>
      <c r="L388" s="10"/>
      <c r="M388" s="9"/>
      <c r="N388" s="9"/>
    </row>
    <row r="389" spans="1:14">
      <c r="A389" s="6" t="s">
        <v>728</v>
      </c>
      <c r="B389" s="6" t="s">
        <v>998</v>
      </c>
      <c r="C389" s="6" t="s">
        <v>994</v>
      </c>
      <c r="D389" s="7" t="s">
        <v>924</v>
      </c>
      <c r="E389" s="8">
        <v>14</v>
      </c>
      <c r="F389" s="7" t="s">
        <v>927</v>
      </c>
      <c r="G389" s="6" t="s">
        <v>771</v>
      </c>
      <c r="H389" s="7" t="s">
        <v>123</v>
      </c>
      <c r="I389" s="6" t="s">
        <v>385</v>
      </c>
      <c r="J389" s="7" t="s">
        <v>734</v>
      </c>
      <c r="K389" s="11">
        <v>12397.62</v>
      </c>
      <c r="L389" s="10"/>
      <c r="M389" s="9"/>
      <c r="N389" s="9"/>
    </row>
    <row r="390" spans="1:14">
      <c r="A390" s="6" t="s">
        <v>728</v>
      </c>
      <c r="B390" s="6" t="s">
        <v>998</v>
      </c>
      <c r="C390" s="6" t="s">
        <v>994</v>
      </c>
      <c r="D390" s="7" t="s">
        <v>924</v>
      </c>
      <c r="E390" s="8">
        <v>15</v>
      </c>
      <c r="F390" s="7" t="s">
        <v>928</v>
      </c>
      <c r="G390" s="6" t="s">
        <v>771</v>
      </c>
      <c r="H390" s="7" t="s">
        <v>123</v>
      </c>
      <c r="I390" s="6" t="s">
        <v>14</v>
      </c>
      <c r="J390" s="7" t="s">
        <v>734</v>
      </c>
      <c r="K390" s="11">
        <v>190704.62</v>
      </c>
      <c r="L390" s="10"/>
      <c r="M390" s="9"/>
      <c r="N390" s="9"/>
    </row>
    <row r="391" spans="1:14">
      <c r="A391" s="6" t="s">
        <v>728</v>
      </c>
      <c r="B391" s="6" t="s">
        <v>998</v>
      </c>
      <c r="C391" s="6" t="s">
        <v>994</v>
      </c>
      <c r="D391" s="7" t="s">
        <v>924</v>
      </c>
      <c r="E391" s="8">
        <v>16</v>
      </c>
      <c r="F391" s="7" t="s">
        <v>928</v>
      </c>
      <c r="G391" s="6" t="s">
        <v>771</v>
      </c>
      <c r="H391" s="7" t="s">
        <v>123</v>
      </c>
      <c r="I391" s="6" t="s">
        <v>744</v>
      </c>
      <c r="J391" s="7" t="s">
        <v>734</v>
      </c>
      <c r="K391" s="11">
        <v>-190704.62</v>
      </c>
      <c r="L391" s="10"/>
      <c r="M391" s="9"/>
      <c r="N391" s="9"/>
    </row>
    <row r="392" spans="1:14">
      <c r="A392" s="6" t="s">
        <v>728</v>
      </c>
      <c r="B392" s="6" t="s">
        <v>998</v>
      </c>
      <c r="C392" s="6" t="s">
        <v>994</v>
      </c>
      <c r="D392" s="7" t="s">
        <v>924</v>
      </c>
      <c r="E392" s="8">
        <v>17</v>
      </c>
      <c r="F392" s="7" t="s">
        <v>928</v>
      </c>
      <c r="G392" s="6" t="s">
        <v>772</v>
      </c>
      <c r="H392" s="7" t="s">
        <v>68</v>
      </c>
      <c r="I392" s="6" t="s">
        <v>385</v>
      </c>
      <c r="J392" s="7" t="s">
        <v>734</v>
      </c>
      <c r="K392" s="10"/>
      <c r="L392" s="11">
        <v>190704.62</v>
      </c>
      <c r="M392" s="9"/>
      <c r="N392" s="9"/>
    </row>
    <row r="393" spans="1:14">
      <c r="A393" s="6" t="s">
        <v>728</v>
      </c>
      <c r="B393" s="6" t="s">
        <v>998</v>
      </c>
      <c r="C393" s="6" t="s">
        <v>994</v>
      </c>
      <c r="D393" s="7" t="s">
        <v>924</v>
      </c>
      <c r="E393" s="8">
        <v>18</v>
      </c>
      <c r="F393" s="7" t="s">
        <v>928</v>
      </c>
      <c r="G393" s="6" t="s">
        <v>772</v>
      </c>
      <c r="H393" s="7" t="s">
        <v>68</v>
      </c>
      <c r="I393" s="6" t="s">
        <v>744</v>
      </c>
      <c r="J393" s="7" t="s">
        <v>734</v>
      </c>
      <c r="K393" s="10"/>
      <c r="L393" s="11">
        <v>-190704.62</v>
      </c>
      <c r="M393" s="9"/>
      <c r="N393" s="9"/>
    </row>
    <row r="394" spans="1:14">
      <c r="A394" s="6" t="s">
        <v>728</v>
      </c>
      <c r="B394" s="6" t="s">
        <v>998</v>
      </c>
      <c r="C394" s="6" t="s">
        <v>994</v>
      </c>
      <c r="D394" s="7" t="s">
        <v>924</v>
      </c>
      <c r="E394" s="8">
        <v>19</v>
      </c>
      <c r="F394" s="7" t="s">
        <v>929</v>
      </c>
      <c r="G394" s="6" t="s">
        <v>771</v>
      </c>
      <c r="H394" s="7" t="s">
        <v>123</v>
      </c>
      <c r="I394" s="6" t="s">
        <v>14</v>
      </c>
      <c r="J394" s="7" t="s">
        <v>734</v>
      </c>
      <c r="K394" s="11">
        <v>38001.760000000002</v>
      </c>
      <c r="L394" s="10"/>
      <c r="M394" s="9"/>
      <c r="N394" s="9"/>
    </row>
    <row r="395" spans="1:14">
      <c r="A395" s="6" t="s">
        <v>728</v>
      </c>
      <c r="B395" s="6" t="s">
        <v>998</v>
      </c>
      <c r="C395" s="6" t="s">
        <v>994</v>
      </c>
      <c r="D395" s="7" t="s">
        <v>924</v>
      </c>
      <c r="E395" s="8">
        <v>20</v>
      </c>
      <c r="F395" s="7" t="s">
        <v>929</v>
      </c>
      <c r="G395" s="6" t="s">
        <v>771</v>
      </c>
      <c r="H395" s="7" t="s">
        <v>123</v>
      </c>
      <c r="I395" s="6" t="s">
        <v>744</v>
      </c>
      <c r="J395" s="7" t="s">
        <v>734</v>
      </c>
      <c r="K395" s="11">
        <v>-38001.760000000002</v>
      </c>
      <c r="L395" s="10"/>
      <c r="M395" s="9"/>
      <c r="N395" s="9"/>
    </row>
    <row r="396" spans="1:14">
      <c r="A396" s="6" t="s">
        <v>728</v>
      </c>
      <c r="B396" s="6" t="s">
        <v>998</v>
      </c>
      <c r="C396" s="6" t="s">
        <v>994</v>
      </c>
      <c r="D396" s="7" t="s">
        <v>924</v>
      </c>
      <c r="E396" s="8">
        <v>21</v>
      </c>
      <c r="F396" s="7" t="s">
        <v>929</v>
      </c>
      <c r="G396" s="6" t="s">
        <v>772</v>
      </c>
      <c r="H396" s="7" t="s">
        <v>68</v>
      </c>
      <c r="I396" s="6" t="s">
        <v>385</v>
      </c>
      <c r="J396" s="7" t="s">
        <v>734</v>
      </c>
      <c r="K396" s="10"/>
      <c r="L396" s="11">
        <v>38001.760000000002</v>
      </c>
      <c r="M396" s="9"/>
      <c r="N396" s="9"/>
    </row>
    <row r="397" spans="1:14">
      <c r="A397" s="6" t="s">
        <v>728</v>
      </c>
      <c r="B397" s="6" t="s">
        <v>998</v>
      </c>
      <c r="C397" s="6" t="s">
        <v>994</v>
      </c>
      <c r="D397" s="7" t="s">
        <v>924</v>
      </c>
      <c r="E397" s="8">
        <v>22</v>
      </c>
      <c r="F397" s="7" t="s">
        <v>929</v>
      </c>
      <c r="G397" s="6" t="s">
        <v>772</v>
      </c>
      <c r="H397" s="7" t="s">
        <v>68</v>
      </c>
      <c r="I397" s="6" t="s">
        <v>744</v>
      </c>
      <c r="J397" s="7" t="s">
        <v>734</v>
      </c>
      <c r="K397" s="10"/>
      <c r="L397" s="11">
        <v>-38001.760000000002</v>
      </c>
      <c r="M397" s="9"/>
      <c r="N397" s="9"/>
    </row>
    <row r="398" spans="1:14">
      <c r="A398" s="6" t="s">
        <v>728</v>
      </c>
      <c r="B398" s="6" t="s">
        <v>998</v>
      </c>
      <c r="C398" s="6" t="s">
        <v>994</v>
      </c>
      <c r="D398" s="7" t="s">
        <v>924</v>
      </c>
      <c r="E398" s="8">
        <v>23</v>
      </c>
      <c r="F398" s="7" t="s">
        <v>775</v>
      </c>
      <c r="G398" s="6" t="s">
        <v>737</v>
      </c>
      <c r="H398" s="7" t="s">
        <v>738</v>
      </c>
      <c r="I398" s="6" t="s">
        <v>14</v>
      </c>
      <c r="J398" s="7" t="s">
        <v>739</v>
      </c>
      <c r="K398" s="10"/>
      <c r="L398" s="11">
        <v>-104295.88</v>
      </c>
      <c r="M398" s="9"/>
      <c r="N398" s="9"/>
    </row>
    <row r="399" spans="1:14">
      <c r="A399" s="6" t="s">
        <v>728</v>
      </c>
      <c r="B399" s="6" t="s">
        <v>998</v>
      </c>
      <c r="C399" s="6" t="s">
        <v>994</v>
      </c>
      <c r="D399" s="7" t="s">
        <v>924</v>
      </c>
      <c r="E399" s="8">
        <v>24</v>
      </c>
      <c r="F399" s="7" t="s">
        <v>775</v>
      </c>
      <c r="G399" s="6" t="s">
        <v>737</v>
      </c>
      <c r="H399" s="7" t="s">
        <v>738</v>
      </c>
      <c r="I399" s="6" t="s">
        <v>15</v>
      </c>
      <c r="J399" s="7" t="s">
        <v>739</v>
      </c>
      <c r="K399" s="10"/>
      <c r="L399" s="11">
        <v>104295.88</v>
      </c>
      <c r="M399" s="9"/>
      <c r="N399" s="9"/>
    </row>
    <row r="400" spans="1:14">
      <c r="A400" s="6" t="s">
        <v>728</v>
      </c>
      <c r="B400" s="6" t="s">
        <v>998</v>
      </c>
      <c r="C400" s="6" t="s">
        <v>994</v>
      </c>
      <c r="D400" s="7" t="s">
        <v>924</v>
      </c>
      <c r="E400" s="8">
        <v>25</v>
      </c>
      <c r="F400" s="7" t="s">
        <v>930</v>
      </c>
      <c r="G400" s="6" t="s">
        <v>761</v>
      </c>
      <c r="H400" s="7" t="s">
        <v>621</v>
      </c>
      <c r="I400" s="6" t="s">
        <v>9</v>
      </c>
      <c r="J400" s="7" t="s">
        <v>754</v>
      </c>
      <c r="K400" s="10"/>
      <c r="L400" s="11">
        <v>-82000</v>
      </c>
      <c r="M400" s="9"/>
      <c r="N400" s="9"/>
    </row>
    <row r="401" spans="1:14">
      <c r="A401" s="6" t="s">
        <v>728</v>
      </c>
      <c r="B401" s="6" t="s">
        <v>998</v>
      </c>
      <c r="C401" s="6" t="s">
        <v>994</v>
      </c>
      <c r="D401" s="7" t="s">
        <v>924</v>
      </c>
      <c r="E401" s="8">
        <v>26</v>
      </c>
      <c r="F401" s="7" t="s">
        <v>931</v>
      </c>
      <c r="G401" s="6" t="s">
        <v>761</v>
      </c>
      <c r="H401" s="7" t="s">
        <v>621</v>
      </c>
      <c r="I401" s="6" t="s">
        <v>8</v>
      </c>
      <c r="J401" s="7" t="s">
        <v>754</v>
      </c>
      <c r="K401" s="10"/>
      <c r="L401" s="11">
        <v>-427400</v>
      </c>
      <c r="M401" s="9"/>
      <c r="N401" s="9"/>
    </row>
    <row r="402" spans="1:14">
      <c r="A402" s="6" t="s">
        <v>728</v>
      </c>
      <c r="B402" s="6" t="s">
        <v>998</v>
      </c>
      <c r="C402" s="6" t="s">
        <v>994</v>
      </c>
      <c r="D402" s="7" t="s">
        <v>924</v>
      </c>
      <c r="E402" s="8">
        <v>27</v>
      </c>
      <c r="F402" s="7" t="s">
        <v>932</v>
      </c>
      <c r="G402" s="6" t="s">
        <v>761</v>
      </c>
      <c r="H402" s="7" t="s">
        <v>621</v>
      </c>
      <c r="I402" s="6" t="s">
        <v>14</v>
      </c>
      <c r="J402" s="7" t="s">
        <v>754</v>
      </c>
      <c r="K402" s="10"/>
      <c r="L402" s="11">
        <v>-107900</v>
      </c>
      <c r="M402" s="9"/>
      <c r="N402" s="9"/>
    </row>
    <row r="403" spans="1:14">
      <c r="A403" s="6" t="s">
        <v>728</v>
      </c>
      <c r="B403" s="6" t="s">
        <v>998</v>
      </c>
      <c r="C403" s="6" t="s">
        <v>994</v>
      </c>
      <c r="D403" s="7" t="s">
        <v>924</v>
      </c>
      <c r="E403" s="8">
        <v>28</v>
      </c>
      <c r="F403" s="7" t="s">
        <v>933</v>
      </c>
      <c r="G403" s="6" t="s">
        <v>761</v>
      </c>
      <c r="H403" s="7" t="s">
        <v>621</v>
      </c>
      <c r="I403" s="6" t="s">
        <v>6</v>
      </c>
      <c r="J403" s="7" t="s">
        <v>754</v>
      </c>
      <c r="K403" s="10"/>
      <c r="L403" s="11">
        <v>617300</v>
      </c>
      <c r="M403" s="9"/>
      <c r="N403" s="9"/>
    </row>
    <row r="404" spans="1:14">
      <c r="A404" s="6" t="s">
        <v>728</v>
      </c>
      <c r="B404" s="6" t="s">
        <v>998</v>
      </c>
      <c r="C404" s="6" t="s">
        <v>994</v>
      </c>
      <c r="D404" s="7" t="s">
        <v>924</v>
      </c>
      <c r="E404" s="8">
        <v>29</v>
      </c>
      <c r="F404" s="7" t="s">
        <v>934</v>
      </c>
      <c r="G404" s="6" t="s">
        <v>761</v>
      </c>
      <c r="H404" s="7" t="s">
        <v>621</v>
      </c>
      <c r="I404" s="6" t="s">
        <v>6</v>
      </c>
      <c r="J404" s="7" t="s">
        <v>734</v>
      </c>
      <c r="K404" s="10"/>
      <c r="L404" s="11">
        <v>-16996.849999999999</v>
      </c>
      <c r="M404" s="9"/>
      <c r="N404" s="9"/>
    </row>
    <row r="405" spans="1:14">
      <c r="A405" s="6" t="s">
        <v>728</v>
      </c>
      <c r="B405" s="6" t="s">
        <v>998</v>
      </c>
      <c r="C405" s="6" t="s">
        <v>994</v>
      </c>
      <c r="D405" s="7" t="s">
        <v>924</v>
      </c>
      <c r="E405" s="8">
        <v>30</v>
      </c>
      <c r="F405" s="7" t="s">
        <v>934</v>
      </c>
      <c r="G405" s="6" t="s">
        <v>761</v>
      </c>
      <c r="H405" s="7" t="s">
        <v>621</v>
      </c>
      <c r="I405" s="6" t="s">
        <v>385</v>
      </c>
      <c r="J405" s="7" t="s">
        <v>734</v>
      </c>
      <c r="K405" s="10"/>
      <c r="L405" s="11">
        <v>16996.849999999999</v>
      </c>
      <c r="M405" s="9"/>
      <c r="N405" s="9"/>
    </row>
    <row r="406" spans="1:14">
      <c r="A406" s="6" t="s">
        <v>728</v>
      </c>
      <c r="B406" s="6" t="s">
        <v>998</v>
      </c>
      <c r="C406" s="6" t="s">
        <v>994</v>
      </c>
      <c r="D406" s="7" t="s">
        <v>924</v>
      </c>
      <c r="E406" s="8">
        <v>31</v>
      </c>
      <c r="F406" s="7" t="s">
        <v>935</v>
      </c>
      <c r="G406" s="6" t="s">
        <v>761</v>
      </c>
      <c r="H406" s="7" t="s">
        <v>621</v>
      </c>
      <c r="I406" s="6" t="s">
        <v>6</v>
      </c>
      <c r="J406" s="7" t="s">
        <v>734</v>
      </c>
      <c r="K406" s="10"/>
      <c r="L406" s="11">
        <v>-433962.26</v>
      </c>
      <c r="M406" s="9"/>
      <c r="N406" s="9"/>
    </row>
    <row r="407" spans="1:14">
      <c r="A407" s="6" t="s">
        <v>728</v>
      </c>
      <c r="B407" s="6" t="s">
        <v>998</v>
      </c>
      <c r="C407" s="6" t="s">
        <v>994</v>
      </c>
      <c r="D407" s="7" t="s">
        <v>924</v>
      </c>
      <c r="E407" s="8">
        <v>32</v>
      </c>
      <c r="F407" s="7" t="s">
        <v>935</v>
      </c>
      <c r="G407" s="6" t="s">
        <v>761</v>
      </c>
      <c r="H407" s="7" t="s">
        <v>621</v>
      </c>
      <c r="I407" s="6" t="s">
        <v>385</v>
      </c>
      <c r="J407" s="7" t="s">
        <v>734</v>
      </c>
      <c r="K407" s="10"/>
      <c r="L407" s="11">
        <v>433962.26</v>
      </c>
      <c r="M407" s="9"/>
      <c r="N407" s="9"/>
    </row>
    <row r="408" spans="1:14">
      <c r="A408" s="6" t="s">
        <v>728</v>
      </c>
      <c r="B408" s="6" t="s">
        <v>998</v>
      </c>
      <c r="C408" s="6" t="s">
        <v>994</v>
      </c>
      <c r="D408" s="7" t="s">
        <v>924</v>
      </c>
      <c r="E408" s="8">
        <v>33</v>
      </c>
      <c r="F408" s="7" t="s">
        <v>837</v>
      </c>
      <c r="G408" s="6" t="s">
        <v>761</v>
      </c>
      <c r="H408" s="7" t="s">
        <v>621</v>
      </c>
      <c r="I408" s="6" t="s">
        <v>6</v>
      </c>
      <c r="J408" s="7" t="s">
        <v>734</v>
      </c>
      <c r="K408" s="10"/>
      <c r="L408" s="11">
        <v>-330712.78000000003</v>
      </c>
      <c r="M408" s="9"/>
      <c r="N408" s="9"/>
    </row>
    <row r="409" spans="1:14">
      <c r="A409" s="6" t="s">
        <v>728</v>
      </c>
      <c r="B409" s="6" t="s">
        <v>998</v>
      </c>
      <c r="C409" s="6" t="s">
        <v>994</v>
      </c>
      <c r="D409" s="7" t="s">
        <v>924</v>
      </c>
      <c r="E409" s="8">
        <v>34</v>
      </c>
      <c r="F409" s="7" t="s">
        <v>837</v>
      </c>
      <c r="G409" s="6" t="s">
        <v>761</v>
      </c>
      <c r="H409" s="7" t="s">
        <v>621</v>
      </c>
      <c r="I409" s="6" t="s">
        <v>385</v>
      </c>
      <c r="J409" s="7" t="s">
        <v>734</v>
      </c>
      <c r="K409" s="10"/>
      <c r="L409" s="11">
        <v>330712.78000000003</v>
      </c>
      <c r="M409" s="9"/>
      <c r="N409" s="9"/>
    </row>
    <row r="410" spans="1:14">
      <c r="A410" s="6" t="s">
        <v>728</v>
      </c>
      <c r="B410" s="6" t="s">
        <v>998</v>
      </c>
      <c r="C410" s="6" t="s">
        <v>994</v>
      </c>
      <c r="D410" s="7" t="s">
        <v>924</v>
      </c>
      <c r="E410" s="8">
        <v>35</v>
      </c>
      <c r="F410" s="7" t="s">
        <v>936</v>
      </c>
      <c r="G410" s="6" t="s">
        <v>761</v>
      </c>
      <c r="H410" s="7" t="s">
        <v>621</v>
      </c>
      <c r="I410" s="6" t="s">
        <v>6</v>
      </c>
      <c r="J410" s="7" t="s">
        <v>734</v>
      </c>
      <c r="K410" s="10"/>
      <c r="L410" s="11">
        <v>-172574.31</v>
      </c>
      <c r="M410" s="9"/>
      <c r="N410" s="9"/>
    </row>
    <row r="411" spans="1:14">
      <c r="A411" s="6" t="s">
        <v>728</v>
      </c>
      <c r="B411" s="6" t="s">
        <v>998</v>
      </c>
      <c r="C411" s="6" t="s">
        <v>994</v>
      </c>
      <c r="D411" s="7" t="s">
        <v>924</v>
      </c>
      <c r="E411" s="8">
        <v>36</v>
      </c>
      <c r="F411" s="7" t="s">
        <v>936</v>
      </c>
      <c r="G411" s="6" t="s">
        <v>761</v>
      </c>
      <c r="H411" s="7" t="s">
        <v>621</v>
      </c>
      <c r="I411" s="6" t="s">
        <v>385</v>
      </c>
      <c r="J411" s="7" t="s">
        <v>734</v>
      </c>
      <c r="K411" s="10"/>
      <c r="L411" s="11">
        <v>172574.31</v>
      </c>
      <c r="M411" s="9"/>
      <c r="N411" s="9"/>
    </row>
    <row r="412" spans="1:14">
      <c r="A412" s="6" t="s">
        <v>728</v>
      </c>
      <c r="B412" s="6" t="s">
        <v>998</v>
      </c>
      <c r="C412" s="6" t="s">
        <v>994</v>
      </c>
      <c r="D412" s="7" t="s">
        <v>924</v>
      </c>
      <c r="E412" s="8">
        <v>37</v>
      </c>
      <c r="F412" s="7" t="s">
        <v>937</v>
      </c>
      <c r="G412" s="6" t="s">
        <v>761</v>
      </c>
      <c r="H412" s="7" t="s">
        <v>621</v>
      </c>
      <c r="I412" s="6" t="s">
        <v>6</v>
      </c>
      <c r="J412" s="7" t="s">
        <v>734</v>
      </c>
      <c r="K412" s="10"/>
      <c r="L412" s="11">
        <v>-32623.08</v>
      </c>
      <c r="M412" s="9"/>
      <c r="N412" s="9"/>
    </row>
    <row r="413" spans="1:14">
      <c r="A413" s="6" t="s">
        <v>728</v>
      </c>
      <c r="B413" s="6" t="s">
        <v>998</v>
      </c>
      <c r="C413" s="6" t="s">
        <v>994</v>
      </c>
      <c r="D413" s="7" t="s">
        <v>924</v>
      </c>
      <c r="E413" s="8">
        <v>38</v>
      </c>
      <c r="F413" s="7" t="s">
        <v>937</v>
      </c>
      <c r="G413" s="6" t="s">
        <v>761</v>
      </c>
      <c r="H413" s="7" t="s">
        <v>621</v>
      </c>
      <c r="I413" s="6" t="s">
        <v>385</v>
      </c>
      <c r="J413" s="7" t="s">
        <v>734</v>
      </c>
      <c r="K413" s="10"/>
      <c r="L413" s="11">
        <v>32623.08</v>
      </c>
      <c r="M413" s="9"/>
      <c r="N413" s="9"/>
    </row>
    <row r="414" spans="1:14">
      <c r="A414" s="6" t="s">
        <v>728</v>
      </c>
      <c r="B414" s="6" t="s">
        <v>998</v>
      </c>
      <c r="C414" s="6" t="s">
        <v>994</v>
      </c>
      <c r="D414" s="7" t="s">
        <v>924</v>
      </c>
      <c r="E414" s="8">
        <v>39</v>
      </c>
      <c r="F414" s="7" t="s">
        <v>938</v>
      </c>
      <c r="G414" s="6" t="s">
        <v>761</v>
      </c>
      <c r="H414" s="7" t="s">
        <v>621</v>
      </c>
      <c r="I414" s="6" t="s">
        <v>6</v>
      </c>
      <c r="J414" s="7" t="s">
        <v>734</v>
      </c>
      <c r="K414" s="10"/>
      <c r="L414" s="11">
        <v>-31555.31</v>
      </c>
      <c r="M414" s="9"/>
      <c r="N414" s="9"/>
    </row>
    <row r="415" spans="1:14">
      <c r="A415" s="6" t="s">
        <v>728</v>
      </c>
      <c r="B415" s="6" t="s">
        <v>998</v>
      </c>
      <c r="C415" s="6" t="s">
        <v>994</v>
      </c>
      <c r="D415" s="7" t="s">
        <v>924</v>
      </c>
      <c r="E415" s="8">
        <v>40</v>
      </c>
      <c r="F415" s="7" t="s">
        <v>938</v>
      </c>
      <c r="G415" s="6" t="s">
        <v>761</v>
      </c>
      <c r="H415" s="7" t="s">
        <v>621</v>
      </c>
      <c r="I415" s="6" t="s">
        <v>385</v>
      </c>
      <c r="J415" s="7" t="s">
        <v>734</v>
      </c>
      <c r="K415" s="10"/>
      <c r="L415" s="11">
        <v>31555.31</v>
      </c>
      <c r="M415" s="9"/>
      <c r="N415" s="9"/>
    </row>
    <row r="416" spans="1:14">
      <c r="A416" s="6" t="s">
        <v>728</v>
      </c>
      <c r="B416" s="6" t="s">
        <v>998</v>
      </c>
      <c r="C416" s="6" t="s">
        <v>994</v>
      </c>
      <c r="D416" s="7" t="s">
        <v>939</v>
      </c>
      <c r="E416" s="8">
        <v>1</v>
      </c>
      <c r="F416" s="7" t="s">
        <v>732</v>
      </c>
      <c r="G416" s="6" t="s">
        <v>733</v>
      </c>
      <c r="H416" s="7" t="s">
        <v>64</v>
      </c>
      <c r="I416" s="6" t="s">
        <v>13</v>
      </c>
      <c r="J416" s="7" t="s">
        <v>734</v>
      </c>
      <c r="K416" s="10"/>
      <c r="L416" s="11">
        <v>-894645.05</v>
      </c>
      <c r="M416" s="9"/>
      <c r="N416" s="9"/>
    </row>
    <row r="417" spans="1:14">
      <c r="A417" s="6" t="s">
        <v>728</v>
      </c>
      <c r="B417" s="6" t="s">
        <v>998</v>
      </c>
      <c r="C417" s="6" t="s">
        <v>994</v>
      </c>
      <c r="D417" s="7" t="s">
        <v>939</v>
      </c>
      <c r="E417" s="8">
        <v>2</v>
      </c>
      <c r="F417" s="7" t="s">
        <v>732</v>
      </c>
      <c r="G417" s="6" t="s">
        <v>733</v>
      </c>
      <c r="H417" s="7" t="s">
        <v>64</v>
      </c>
      <c r="I417" s="6" t="s">
        <v>4</v>
      </c>
      <c r="J417" s="7" t="s">
        <v>734</v>
      </c>
      <c r="K417" s="10"/>
      <c r="L417" s="11">
        <v>894645.05</v>
      </c>
      <c r="M417" s="9"/>
      <c r="N417" s="9"/>
    </row>
    <row r="418" spans="1:14">
      <c r="A418" s="6" t="s">
        <v>728</v>
      </c>
      <c r="B418" s="6" t="s">
        <v>998</v>
      </c>
      <c r="C418" s="6" t="s">
        <v>994</v>
      </c>
      <c r="D418" s="7" t="s">
        <v>939</v>
      </c>
      <c r="E418" s="8">
        <v>3</v>
      </c>
      <c r="F418" s="7" t="s">
        <v>918</v>
      </c>
      <c r="G418" s="6" t="s">
        <v>733</v>
      </c>
      <c r="H418" s="7" t="s">
        <v>64</v>
      </c>
      <c r="I418" s="6" t="s">
        <v>12</v>
      </c>
      <c r="J418" s="7" t="s">
        <v>734</v>
      </c>
      <c r="K418" s="10"/>
      <c r="L418" s="11">
        <v>-364393.84</v>
      </c>
      <c r="M418" s="9"/>
      <c r="N418" s="9"/>
    </row>
    <row r="419" spans="1:14">
      <c r="A419" s="6" t="s">
        <v>728</v>
      </c>
      <c r="B419" s="6" t="s">
        <v>998</v>
      </c>
      <c r="C419" s="6" t="s">
        <v>994</v>
      </c>
      <c r="D419" s="7" t="s">
        <v>939</v>
      </c>
      <c r="E419" s="8">
        <v>4</v>
      </c>
      <c r="F419" s="7" t="s">
        <v>918</v>
      </c>
      <c r="G419" s="6" t="s">
        <v>733</v>
      </c>
      <c r="H419" s="7" t="s">
        <v>64</v>
      </c>
      <c r="I419" s="6" t="s">
        <v>4</v>
      </c>
      <c r="J419" s="7" t="s">
        <v>734</v>
      </c>
      <c r="K419" s="10"/>
      <c r="L419" s="11">
        <v>364393.84</v>
      </c>
      <c r="M419" s="9"/>
      <c r="N419" s="9"/>
    </row>
    <row r="420" spans="1:14">
      <c r="A420" s="6" t="s">
        <v>728</v>
      </c>
      <c r="B420" s="6" t="s">
        <v>998</v>
      </c>
      <c r="C420" s="6" t="s">
        <v>994</v>
      </c>
      <c r="D420" s="7" t="s">
        <v>939</v>
      </c>
      <c r="E420" s="8">
        <v>5</v>
      </c>
      <c r="F420" s="7" t="s">
        <v>919</v>
      </c>
      <c r="G420" s="6" t="s">
        <v>733</v>
      </c>
      <c r="H420" s="7" t="s">
        <v>64</v>
      </c>
      <c r="I420" s="6" t="s">
        <v>12</v>
      </c>
      <c r="J420" s="7" t="s">
        <v>734</v>
      </c>
      <c r="K420" s="10"/>
      <c r="L420" s="11">
        <v>-73580.44</v>
      </c>
      <c r="M420" s="9"/>
      <c r="N420" s="9"/>
    </row>
    <row r="421" spans="1:14">
      <c r="A421" s="6" t="s">
        <v>728</v>
      </c>
      <c r="B421" s="6" t="s">
        <v>998</v>
      </c>
      <c r="C421" s="6" t="s">
        <v>994</v>
      </c>
      <c r="D421" s="7" t="s">
        <v>939</v>
      </c>
      <c r="E421" s="8">
        <v>6</v>
      </c>
      <c r="F421" s="7" t="s">
        <v>919</v>
      </c>
      <c r="G421" s="6" t="s">
        <v>733</v>
      </c>
      <c r="H421" s="7" t="s">
        <v>64</v>
      </c>
      <c r="I421" s="6" t="s">
        <v>4</v>
      </c>
      <c r="J421" s="7" t="s">
        <v>734</v>
      </c>
      <c r="K421" s="10"/>
      <c r="L421" s="11">
        <v>73580.44</v>
      </c>
      <c r="M421" s="9"/>
      <c r="N421" s="9"/>
    </row>
    <row r="422" spans="1:14">
      <c r="A422" s="6" t="s">
        <v>728</v>
      </c>
      <c r="B422" s="6" t="s">
        <v>998</v>
      </c>
      <c r="C422" s="6" t="s">
        <v>994</v>
      </c>
      <c r="D422" s="7" t="s">
        <v>939</v>
      </c>
      <c r="E422" s="8">
        <v>7</v>
      </c>
      <c r="F422" s="7" t="s">
        <v>920</v>
      </c>
      <c r="G422" s="6" t="s">
        <v>737</v>
      </c>
      <c r="H422" s="7" t="s">
        <v>738</v>
      </c>
      <c r="I422" s="6" t="s">
        <v>12</v>
      </c>
      <c r="J422" s="7" t="s">
        <v>739</v>
      </c>
      <c r="K422" s="10"/>
      <c r="L422" s="11">
        <v>-17740</v>
      </c>
      <c r="M422" s="9"/>
      <c r="N422" s="9"/>
    </row>
    <row r="423" spans="1:14">
      <c r="A423" s="6" t="s">
        <v>728</v>
      </c>
      <c r="B423" s="6" t="s">
        <v>998</v>
      </c>
      <c r="C423" s="6" t="s">
        <v>994</v>
      </c>
      <c r="D423" s="7" t="s">
        <v>939</v>
      </c>
      <c r="E423" s="8">
        <v>8</v>
      </c>
      <c r="F423" s="7" t="s">
        <v>920</v>
      </c>
      <c r="G423" s="6" t="s">
        <v>737</v>
      </c>
      <c r="H423" s="7" t="s">
        <v>738</v>
      </c>
      <c r="I423" s="6" t="s">
        <v>4</v>
      </c>
      <c r="J423" s="7" t="s">
        <v>739</v>
      </c>
      <c r="K423" s="10"/>
      <c r="L423" s="11">
        <v>17740</v>
      </c>
      <c r="M423" s="9"/>
      <c r="N423" s="9"/>
    </row>
    <row r="424" spans="1:14">
      <c r="A424" s="6" t="s">
        <v>728</v>
      </c>
      <c r="B424" s="6" t="s">
        <v>998</v>
      </c>
      <c r="C424" s="6" t="s">
        <v>994</v>
      </c>
      <c r="D424" s="7" t="s">
        <v>939</v>
      </c>
      <c r="E424" s="8">
        <v>9</v>
      </c>
      <c r="F424" s="7" t="s">
        <v>736</v>
      </c>
      <c r="G424" s="6" t="s">
        <v>737</v>
      </c>
      <c r="H424" s="7" t="s">
        <v>738</v>
      </c>
      <c r="I424" s="6" t="s">
        <v>12</v>
      </c>
      <c r="J424" s="7" t="s">
        <v>739</v>
      </c>
      <c r="K424" s="10"/>
      <c r="L424" s="11">
        <v>-4549361.54</v>
      </c>
      <c r="M424" s="9"/>
      <c r="N424" s="9"/>
    </row>
    <row r="425" spans="1:14">
      <c r="A425" s="6" t="s">
        <v>728</v>
      </c>
      <c r="B425" s="6" t="s">
        <v>998</v>
      </c>
      <c r="C425" s="6" t="s">
        <v>994</v>
      </c>
      <c r="D425" s="7" t="s">
        <v>939</v>
      </c>
      <c r="E425" s="8">
        <v>10</v>
      </c>
      <c r="F425" s="7" t="s">
        <v>736</v>
      </c>
      <c r="G425" s="6" t="s">
        <v>737</v>
      </c>
      <c r="H425" s="7" t="s">
        <v>738</v>
      </c>
      <c r="I425" s="6" t="s">
        <v>15</v>
      </c>
      <c r="J425" s="7" t="s">
        <v>739</v>
      </c>
      <c r="K425" s="10"/>
      <c r="L425" s="11">
        <v>4549361.54</v>
      </c>
      <c r="M425" s="9"/>
      <c r="N425" s="9"/>
    </row>
    <row r="426" spans="1:14">
      <c r="A426" s="6" t="s">
        <v>728</v>
      </c>
      <c r="B426" s="6" t="s">
        <v>998</v>
      </c>
      <c r="C426" s="6" t="s">
        <v>994</v>
      </c>
      <c r="D426" s="7" t="s">
        <v>939</v>
      </c>
      <c r="E426" s="8">
        <v>11</v>
      </c>
      <c r="F426" s="7" t="s">
        <v>794</v>
      </c>
      <c r="G426" s="6" t="s">
        <v>769</v>
      </c>
      <c r="H426" s="7" t="s">
        <v>621</v>
      </c>
      <c r="I426" s="6" t="s">
        <v>13</v>
      </c>
      <c r="J426" s="7" t="s">
        <v>754</v>
      </c>
      <c r="K426" s="10"/>
      <c r="L426" s="11">
        <v>-4067.51</v>
      </c>
      <c r="M426" s="9"/>
      <c r="N426" s="9"/>
    </row>
    <row r="427" spans="1:14">
      <c r="A427" s="6" t="s">
        <v>728</v>
      </c>
      <c r="B427" s="6" t="s">
        <v>998</v>
      </c>
      <c r="C427" s="6" t="s">
        <v>994</v>
      </c>
      <c r="D427" s="7" t="s">
        <v>939</v>
      </c>
      <c r="E427" s="8">
        <v>12</v>
      </c>
      <c r="F427" s="7" t="s">
        <v>795</v>
      </c>
      <c r="G427" s="6" t="s">
        <v>769</v>
      </c>
      <c r="H427" s="7" t="s">
        <v>621</v>
      </c>
      <c r="I427" s="6" t="s">
        <v>15</v>
      </c>
      <c r="J427" s="7" t="s">
        <v>754</v>
      </c>
      <c r="K427" s="10"/>
      <c r="L427" s="11">
        <v>-1434.33</v>
      </c>
      <c r="M427" s="9"/>
      <c r="N427" s="9"/>
    </row>
    <row r="428" spans="1:14">
      <c r="A428" s="6" t="s">
        <v>728</v>
      </c>
      <c r="B428" s="6" t="s">
        <v>998</v>
      </c>
      <c r="C428" s="6" t="s">
        <v>994</v>
      </c>
      <c r="D428" s="7" t="s">
        <v>939</v>
      </c>
      <c r="E428" s="8">
        <v>13</v>
      </c>
      <c r="F428" s="7" t="s">
        <v>796</v>
      </c>
      <c r="G428" s="6" t="s">
        <v>769</v>
      </c>
      <c r="H428" s="7" t="s">
        <v>621</v>
      </c>
      <c r="I428" s="6" t="s">
        <v>6</v>
      </c>
      <c r="J428" s="7" t="s">
        <v>754</v>
      </c>
      <c r="K428" s="10"/>
      <c r="L428" s="11">
        <v>17103.02</v>
      </c>
      <c r="M428" s="9"/>
      <c r="N428" s="9"/>
    </row>
    <row r="429" spans="1:14">
      <c r="A429" s="6" t="s">
        <v>728</v>
      </c>
      <c r="B429" s="6" t="s">
        <v>998</v>
      </c>
      <c r="C429" s="6" t="s">
        <v>994</v>
      </c>
      <c r="D429" s="7" t="s">
        <v>939</v>
      </c>
      <c r="E429" s="8">
        <v>14</v>
      </c>
      <c r="F429" s="7" t="s">
        <v>793</v>
      </c>
      <c r="G429" s="6" t="s">
        <v>769</v>
      </c>
      <c r="H429" s="7" t="s">
        <v>621</v>
      </c>
      <c r="I429" s="6" t="s">
        <v>12</v>
      </c>
      <c r="J429" s="7" t="s">
        <v>754</v>
      </c>
      <c r="K429" s="10"/>
      <c r="L429" s="11">
        <v>-11601.18</v>
      </c>
      <c r="M429" s="9"/>
      <c r="N429" s="9"/>
    </row>
    <row r="430" spans="1:14">
      <c r="A430" s="6" t="s">
        <v>728</v>
      </c>
      <c r="B430" s="6" t="s">
        <v>998</v>
      </c>
      <c r="C430" s="6" t="s">
        <v>994</v>
      </c>
      <c r="D430" s="7" t="s">
        <v>939</v>
      </c>
      <c r="E430" s="8">
        <v>15</v>
      </c>
      <c r="F430" s="7" t="s">
        <v>940</v>
      </c>
      <c r="G430" s="6" t="s">
        <v>733</v>
      </c>
      <c r="H430" s="7" t="s">
        <v>64</v>
      </c>
      <c r="I430" s="6" t="s">
        <v>13</v>
      </c>
      <c r="J430" s="7" t="s">
        <v>734</v>
      </c>
      <c r="K430" s="10"/>
      <c r="L430" s="11">
        <v>-723287.67</v>
      </c>
      <c r="M430" s="9"/>
      <c r="N430" s="9"/>
    </row>
    <row r="431" spans="1:14">
      <c r="A431" s="6" t="s">
        <v>728</v>
      </c>
      <c r="B431" s="6" t="s">
        <v>998</v>
      </c>
      <c r="C431" s="6" t="s">
        <v>994</v>
      </c>
      <c r="D431" s="7" t="s">
        <v>939</v>
      </c>
      <c r="E431" s="8">
        <v>16</v>
      </c>
      <c r="F431" s="7" t="s">
        <v>940</v>
      </c>
      <c r="G431" s="6" t="s">
        <v>733</v>
      </c>
      <c r="H431" s="7" t="s">
        <v>64</v>
      </c>
      <c r="I431" s="6" t="s">
        <v>10</v>
      </c>
      <c r="J431" s="7" t="s">
        <v>734</v>
      </c>
      <c r="K431" s="10"/>
      <c r="L431" s="11">
        <v>723287.67</v>
      </c>
      <c r="M431" s="9"/>
      <c r="N431" s="9"/>
    </row>
    <row r="432" spans="1:14">
      <c r="A432" s="6" t="s">
        <v>728</v>
      </c>
      <c r="B432" s="6" t="s">
        <v>998</v>
      </c>
      <c r="C432" s="6" t="s">
        <v>994</v>
      </c>
      <c r="D432" s="7" t="s">
        <v>939</v>
      </c>
      <c r="E432" s="8">
        <v>17</v>
      </c>
      <c r="F432" s="7" t="s">
        <v>941</v>
      </c>
      <c r="G432" s="6" t="s">
        <v>1000</v>
      </c>
      <c r="H432" s="7" t="s">
        <v>942</v>
      </c>
      <c r="I432" s="6" t="s">
        <v>21</v>
      </c>
      <c r="J432" s="7" t="s">
        <v>734</v>
      </c>
      <c r="K432" s="10"/>
      <c r="L432" s="11">
        <v>416666.67</v>
      </c>
      <c r="M432" s="9"/>
      <c r="N432" s="9"/>
    </row>
    <row r="433" spans="1:14">
      <c r="A433" s="6" t="s">
        <v>728</v>
      </c>
      <c r="B433" s="6" t="s">
        <v>998</v>
      </c>
      <c r="C433" s="6" t="s">
        <v>994</v>
      </c>
      <c r="D433" s="7" t="s">
        <v>939</v>
      </c>
      <c r="E433" s="8">
        <v>18</v>
      </c>
      <c r="F433" s="7" t="s">
        <v>941</v>
      </c>
      <c r="G433" s="6" t="s">
        <v>1000</v>
      </c>
      <c r="H433" s="7" t="s">
        <v>942</v>
      </c>
      <c r="I433" s="6" t="s">
        <v>4</v>
      </c>
      <c r="J433" s="7" t="s">
        <v>734</v>
      </c>
      <c r="K433" s="10"/>
      <c r="L433" s="11">
        <v>-416666.67</v>
      </c>
      <c r="M433" s="9"/>
      <c r="N433" s="9"/>
    </row>
    <row r="434" spans="1:14">
      <c r="A434" s="6" t="s">
        <v>728</v>
      </c>
      <c r="B434" s="6" t="s">
        <v>998</v>
      </c>
      <c r="C434" s="6" t="s">
        <v>994</v>
      </c>
      <c r="D434" s="7" t="s">
        <v>943</v>
      </c>
      <c r="E434" s="8">
        <v>1</v>
      </c>
      <c r="F434" s="7" t="s">
        <v>821</v>
      </c>
      <c r="G434" s="6" t="s">
        <v>742</v>
      </c>
      <c r="H434" s="7" t="s">
        <v>743</v>
      </c>
      <c r="I434" s="6" t="s">
        <v>23</v>
      </c>
      <c r="J434" s="7" t="s">
        <v>734</v>
      </c>
      <c r="K434" s="10"/>
      <c r="L434" s="11">
        <v>-377358.49</v>
      </c>
      <c r="M434" s="9"/>
      <c r="N434" s="9"/>
    </row>
    <row r="435" spans="1:14">
      <c r="A435" s="6" t="s">
        <v>728</v>
      </c>
      <c r="B435" s="6" t="s">
        <v>998</v>
      </c>
      <c r="C435" s="6" t="s">
        <v>994</v>
      </c>
      <c r="D435" s="7" t="s">
        <v>943</v>
      </c>
      <c r="E435" s="8">
        <v>2</v>
      </c>
      <c r="F435" s="7" t="s">
        <v>821</v>
      </c>
      <c r="G435" s="6" t="s">
        <v>742</v>
      </c>
      <c r="H435" s="7" t="s">
        <v>743</v>
      </c>
      <c r="I435" s="6" t="s">
        <v>744</v>
      </c>
      <c r="J435" s="7" t="s">
        <v>734</v>
      </c>
      <c r="K435" s="10"/>
      <c r="L435" s="11">
        <v>377358.49</v>
      </c>
      <c r="M435" s="9"/>
      <c r="N435" s="9"/>
    </row>
    <row r="436" spans="1:14">
      <c r="A436" s="6" t="s">
        <v>728</v>
      </c>
      <c r="B436" s="6" t="s">
        <v>998</v>
      </c>
      <c r="C436" s="6" t="s">
        <v>994</v>
      </c>
      <c r="D436" s="7" t="s">
        <v>943</v>
      </c>
      <c r="E436" s="8">
        <v>3</v>
      </c>
      <c r="F436" s="7" t="s">
        <v>746</v>
      </c>
      <c r="G436" s="6" t="s">
        <v>747</v>
      </c>
      <c r="H436" s="7" t="s">
        <v>748</v>
      </c>
      <c r="I436" s="6" t="s">
        <v>10</v>
      </c>
      <c r="J436" s="7" t="s">
        <v>734</v>
      </c>
      <c r="K436" s="10"/>
      <c r="L436" s="11">
        <v>-1235495.3500000001</v>
      </c>
      <c r="M436" s="9"/>
      <c r="N436" s="9"/>
    </row>
    <row r="437" spans="1:14">
      <c r="A437" s="6" t="s">
        <v>728</v>
      </c>
      <c r="B437" s="6" t="s">
        <v>998</v>
      </c>
      <c r="C437" s="6" t="s">
        <v>994</v>
      </c>
      <c r="D437" s="7" t="s">
        <v>943</v>
      </c>
      <c r="E437" s="8">
        <v>4</v>
      </c>
      <c r="F437" s="7" t="s">
        <v>746</v>
      </c>
      <c r="G437" s="6" t="s">
        <v>747</v>
      </c>
      <c r="H437" s="7" t="s">
        <v>748</v>
      </c>
      <c r="I437" s="6" t="s">
        <v>4</v>
      </c>
      <c r="J437" s="7" t="s">
        <v>734</v>
      </c>
      <c r="K437" s="10"/>
      <c r="L437" s="11">
        <v>1235495.3500000001</v>
      </c>
      <c r="M437" s="9"/>
      <c r="N437" s="9"/>
    </row>
    <row r="438" spans="1:14">
      <c r="A438" s="6" t="s">
        <v>728</v>
      </c>
      <c r="B438" s="6" t="s">
        <v>998</v>
      </c>
      <c r="C438" s="6" t="s">
        <v>994</v>
      </c>
      <c r="D438" s="7" t="s">
        <v>943</v>
      </c>
      <c r="E438" s="8">
        <v>5</v>
      </c>
      <c r="F438" s="7" t="s">
        <v>749</v>
      </c>
      <c r="G438" s="6" t="s">
        <v>733</v>
      </c>
      <c r="H438" s="7" t="s">
        <v>64</v>
      </c>
      <c r="I438" s="6" t="s">
        <v>10</v>
      </c>
      <c r="J438" s="7" t="s">
        <v>734</v>
      </c>
      <c r="K438" s="10"/>
      <c r="L438" s="11">
        <v>825132.14</v>
      </c>
      <c r="M438" s="9"/>
      <c r="N438" s="9"/>
    </row>
    <row r="439" spans="1:14">
      <c r="A439" s="6" t="s">
        <v>728</v>
      </c>
      <c r="B439" s="6" t="s">
        <v>998</v>
      </c>
      <c r="C439" s="6" t="s">
        <v>994</v>
      </c>
      <c r="D439" s="7" t="s">
        <v>943</v>
      </c>
      <c r="E439" s="8">
        <v>6</v>
      </c>
      <c r="F439" s="7" t="s">
        <v>749</v>
      </c>
      <c r="G439" s="6" t="s">
        <v>733</v>
      </c>
      <c r="H439" s="7" t="s">
        <v>64</v>
      </c>
      <c r="I439" s="6" t="s">
        <v>18</v>
      </c>
      <c r="J439" s="7" t="s">
        <v>734</v>
      </c>
      <c r="K439" s="10"/>
      <c r="L439" s="11">
        <v>-870415.16</v>
      </c>
      <c r="M439" s="9"/>
      <c r="N439" s="9"/>
    </row>
    <row r="440" spans="1:14">
      <c r="A440" s="6" t="s">
        <v>728</v>
      </c>
      <c r="B440" s="6" t="s">
        <v>998</v>
      </c>
      <c r="C440" s="6" t="s">
        <v>994</v>
      </c>
      <c r="D440" s="7" t="s">
        <v>943</v>
      </c>
      <c r="E440" s="8">
        <v>7</v>
      </c>
      <c r="F440" s="7" t="s">
        <v>751</v>
      </c>
      <c r="G440" s="6" t="s">
        <v>737</v>
      </c>
      <c r="H440" s="7" t="s">
        <v>738</v>
      </c>
      <c r="I440" s="6" t="s">
        <v>10</v>
      </c>
      <c r="J440" s="7" t="s">
        <v>739</v>
      </c>
      <c r="K440" s="10"/>
      <c r="L440" s="11">
        <v>2687814.5</v>
      </c>
      <c r="M440" s="9"/>
      <c r="N440" s="9"/>
    </row>
    <row r="441" spans="1:14">
      <c r="A441" s="6" t="s">
        <v>728</v>
      </c>
      <c r="B441" s="6" t="s">
        <v>998</v>
      </c>
      <c r="C441" s="6" t="s">
        <v>994</v>
      </c>
      <c r="D441" s="7" t="s">
        <v>943</v>
      </c>
      <c r="E441" s="8">
        <v>8</v>
      </c>
      <c r="F441" s="7" t="s">
        <v>751</v>
      </c>
      <c r="G441" s="6" t="s">
        <v>737</v>
      </c>
      <c r="H441" s="7" t="s">
        <v>738</v>
      </c>
      <c r="I441" s="6" t="s">
        <v>8</v>
      </c>
      <c r="J441" s="7" t="s">
        <v>739</v>
      </c>
      <c r="K441" s="10"/>
      <c r="L441" s="11">
        <v>-2687814.5</v>
      </c>
      <c r="M441" s="9"/>
      <c r="N441" s="9"/>
    </row>
    <row r="442" spans="1:14">
      <c r="A442" s="6" t="s">
        <v>728</v>
      </c>
      <c r="B442" s="6" t="s">
        <v>998</v>
      </c>
      <c r="C442" s="6" t="s">
        <v>994</v>
      </c>
      <c r="D442" s="7" t="s">
        <v>943</v>
      </c>
      <c r="E442" s="8">
        <v>9</v>
      </c>
      <c r="F442" s="7" t="s">
        <v>752</v>
      </c>
      <c r="G442" s="6" t="s">
        <v>753</v>
      </c>
      <c r="H442" s="7" t="s">
        <v>621</v>
      </c>
      <c r="I442" s="6" t="s">
        <v>10</v>
      </c>
      <c r="J442" s="7" t="s">
        <v>754</v>
      </c>
      <c r="K442" s="10"/>
      <c r="L442" s="11">
        <v>-155347.69</v>
      </c>
      <c r="M442" s="9"/>
      <c r="N442" s="9"/>
    </row>
    <row r="443" spans="1:14">
      <c r="A443" s="6" t="s">
        <v>728</v>
      </c>
      <c r="B443" s="6" t="s">
        <v>998</v>
      </c>
      <c r="C443" s="6" t="s">
        <v>994</v>
      </c>
      <c r="D443" s="7" t="s">
        <v>943</v>
      </c>
      <c r="E443" s="8">
        <v>10</v>
      </c>
      <c r="F443" s="7" t="s">
        <v>752</v>
      </c>
      <c r="G443" s="6" t="s">
        <v>753</v>
      </c>
      <c r="H443" s="7" t="s">
        <v>621</v>
      </c>
      <c r="I443" s="6" t="s">
        <v>18</v>
      </c>
      <c r="J443" s="7" t="s">
        <v>754</v>
      </c>
      <c r="K443" s="10"/>
      <c r="L443" s="11">
        <v>-3318.36</v>
      </c>
      <c r="M443" s="9"/>
      <c r="N443" s="9"/>
    </row>
    <row r="444" spans="1:14">
      <c r="A444" s="6" t="s">
        <v>728</v>
      </c>
      <c r="B444" s="6" t="s">
        <v>998</v>
      </c>
      <c r="C444" s="6" t="s">
        <v>994</v>
      </c>
      <c r="D444" s="7" t="s">
        <v>943</v>
      </c>
      <c r="E444" s="8">
        <v>11</v>
      </c>
      <c r="F444" s="7" t="s">
        <v>752</v>
      </c>
      <c r="G444" s="6" t="s">
        <v>753</v>
      </c>
      <c r="H444" s="7" t="s">
        <v>621</v>
      </c>
      <c r="I444" s="6" t="s">
        <v>17</v>
      </c>
      <c r="J444" s="7" t="s">
        <v>754</v>
      </c>
      <c r="K444" s="10"/>
      <c r="L444" s="11">
        <v>-50265.75</v>
      </c>
      <c r="M444" s="9"/>
      <c r="N444" s="9"/>
    </row>
    <row r="445" spans="1:14">
      <c r="A445" s="6" t="s">
        <v>728</v>
      </c>
      <c r="B445" s="6" t="s">
        <v>998</v>
      </c>
      <c r="C445" s="6" t="s">
        <v>994</v>
      </c>
      <c r="D445" s="7" t="s">
        <v>943</v>
      </c>
      <c r="E445" s="8">
        <v>12</v>
      </c>
      <c r="F445" s="7" t="s">
        <v>752</v>
      </c>
      <c r="G445" s="6" t="s">
        <v>753</v>
      </c>
      <c r="H445" s="7" t="s">
        <v>621</v>
      </c>
      <c r="I445" s="6" t="s">
        <v>6</v>
      </c>
      <c r="J445" s="7" t="s">
        <v>754</v>
      </c>
      <c r="K445" s="10"/>
      <c r="L445" s="11">
        <v>208931.8</v>
      </c>
      <c r="M445" s="9"/>
      <c r="N445" s="9"/>
    </row>
    <row r="446" spans="1:14">
      <c r="A446" s="6" t="s">
        <v>728</v>
      </c>
      <c r="B446" s="6" t="s">
        <v>998</v>
      </c>
      <c r="C446" s="6" t="s">
        <v>994</v>
      </c>
      <c r="D446" s="7" t="s">
        <v>943</v>
      </c>
      <c r="E446" s="8">
        <v>13</v>
      </c>
      <c r="F446" s="7" t="s">
        <v>749</v>
      </c>
      <c r="G446" s="6" t="s">
        <v>733</v>
      </c>
      <c r="H446" s="7" t="s">
        <v>64</v>
      </c>
      <c r="I446" s="6" t="s">
        <v>12</v>
      </c>
      <c r="J446" s="7" t="s">
        <v>734</v>
      </c>
      <c r="K446" s="10"/>
      <c r="L446" s="11">
        <v>45283.02</v>
      </c>
      <c r="M446" s="9"/>
      <c r="N446" s="9"/>
    </row>
    <row r="447" spans="1:14">
      <c r="A447" s="6" t="s">
        <v>728</v>
      </c>
      <c r="B447" s="6" t="s">
        <v>998</v>
      </c>
      <c r="C447" s="6" t="s">
        <v>994</v>
      </c>
      <c r="D447" s="7" t="s">
        <v>943</v>
      </c>
      <c r="E447" s="8">
        <v>14</v>
      </c>
      <c r="F447" s="7" t="s">
        <v>823</v>
      </c>
      <c r="G447" s="6" t="s">
        <v>733</v>
      </c>
      <c r="H447" s="7" t="s">
        <v>64</v>
      </c>
      <c r="I447" s="6" t="s">
        <v>18</v>
      </c>
      <c r="J447" s="7" t="s">
        <v>734</v>
      </c>
      <c r="K447" s="10"/>
      <c r="L447" s="11">
        <v>-137630.39999999999</v>
      </c>
      <c r="M447" s="9"/>
      <c r="N447" s="9"/>
    </row>
    <row r="448" spans="1:14">
      <c r="A448" s="6" t="s">
        <v>728</v>
      </c>
      <c r="B448" s="6" t="s">
        <v>998</v>
      </c>
      <c r="C448" s="6" t="s">
        <v>994</v>
      </c>
      <c r="D448" s="7" t="s">
        <v>943</v>
      </c>
      <c r="E448" s="8">
        <v>15</v>
      </c>
      <c r="F448" s="7" t="s">
        <v>823</v>
      </c>
      <c r="G448" s="6" t="s">
        <v>733</v>
      </c>
      <c r="H448" s="7" t="s">
        <v>64</v>
      </c>
      <c r="I448" s="6" t="s">
        <v>385</v>
      </c>
      <c r="J448" s="7" t="s">
        <v>792</v>
      </c>
      <c r="K448" s="10"/>
      <c r="L448" s="11">
        <v>137630.39999999999</v>
      </c>
      <c r="M448" s="9"/>
      <c r="N448" s="9"/>
    </row>
    <row r="449" spans="1:14">
      <c r="A449" s="6" t="s">
        <v>728</v>
      </c>
      <c r="B449" s="6" t="s">
        <v>998</v>
      </c>
      <c r="C449" s="6" t="s">
        <v>994</v>
      </c>
      <c r="D449" s="7" t="s">
        <v>943</v>
      </c>
      <c r="E449" s="8">
        <v>16</v>
      </c>
      <c r="F449" s="7" t="s">
        <v>944</v>
      </c>
      <c r="G449" s="6" t="s">
        <v>771</v>
      </c>
      <c r="H449" s="7" t="s">
        <v>123</v>
      </c>
      <c r="I449" s="6" t="s">
        <v>744</v>
      </c>
      <c r="J449" s="7" t="s">
        <v>734</v>
      </c>
      <c r="K449" s="11">
        <v>692982</v>
      </c>
      <c r="L449" s="10"/>
      <c r="M449" s="9"/>
      <c r="N449" s="9"/>
    </row>
    <row r="450" spans="1:14">
      <c r="A450" s="6" t="s">
        <v>728</v>
      </c>
      <c r="B450" s="6" t="s">
        <v>998</v>
      </c>
      <c r="C450" s="6" t="s">
        <v>994</v>
      </c>
      <c r="D450" s="7" t="s">
        <v>943</v>
      </c>
      <c r="E450" s="8">
        <v>17</v>
      </c>
      <c r="F450" s="7" t="s">
        <v>944</v>
      </c>
      <c r="G450" s="6" t="s">
        <v>771</v>
      </c>
      <c r="H450" s="7" t="s">
        <v>123</v>
      </c>
      <c r="I450" s="6" t="s">
        <v>23</v>
      </c>
      <c r="J450" s="7" t="s">
        <v>734</v>
      </c>
      <c r="K450" s="11">
        <v>-692982</v>
      </c>
      <c r="L450" s="10"/>
      <c r="M450" s="9"/>
      <c r="N450" s="9"/>
    </row>
    <row r="451" spans="1:14">
      <c r="A451" s="6" t="s">
        <v>728</v>
      </c>
      <c r="B451" s="6" t="s">
        <v>998</v>
      </c>
      <c r="C451" s="6" t="s">
        <v>994</v>
      </c>
      <c r="D451" s="7"/>
      <c r="E451" s="8"/>
      <c r="F451" s="7" t="s">
        <v>783</v>
      </c>
      <c r="G451" s="6"/>
      <c r="H451" s="7"/>
      <c r="I451" s="6"/>
      <c r="J451" s="7"/>
      <c r="K451" s="10"/>
      <c r="L451" s="10"/>
      <c r="M451" s="9"/>
      <c r="N451" s="9"/>
    </row>
    <row r="452" spans="1:14">
      <c r="A452" s="6" t="s">
        <v>728</v>
      </c>
      <c r="B452" s="6" t="s">
        <v>998</v>
      </c>
      <c r="C452" s="6"/>
      <c r="D452" s="7"/>
      <c r="E452" s="8"/>
      <c r="F452" s="7" t="s">
        <v>784</v>
      </c>
      <c r="G452" s="6"/>
      <c r="H452" s="7"/>
      <c r="I452" s="6"/>
      <c r="J452" s="7"/>
      <c r="K452" s="10"/>
      <c r="L452" s="10"/>
      <c r="M452" s="9"/>
      <c r="N452" s="9"/>
    </row>
    <row r="453" spans="1:14">
      <c r="A453" s="6" t="s">
        <v>728</v>
      </c>
      <c r="B453" s="6" t="s">
        <v>1001</v>
      </c>
      <c r="C453" s="6" t="s">
        <v>730</v>
      </c>
      <c r="D453" s="7" t="s">
        <v>945</v>
      </c>
      <c r="E453" s="8">
        <v>1</v>
      </c>
      <c r="F453" s="7" t="s">
        <v>946</v>
      </c>
      <c r="G453" s="6" t="s">
        <v>742</v>
      </c>
      <c r="H453" s="7" t="s">
        <v>743</v>
      </c>
      <c r="I453" s="6" t="s">
        <v>24</v>
      </c>
      <c r="J453" s="7" t="s">
        <v>734</v>
      </c>
      <c r="K453" s="10"/>
      <c r="L453" s="11">
        <v>106918.24</v>
      </c>
      <c r="M453" s="9"/>
      <c r="N453" s="9"/>
    </row>
    <row r="454" spans="1:14">
      <c r="A454" s="6" t="s">
        <v>728</v>
      </c>
      <c r="B454" s="6" t="s">
        <v>1001</v>
      </c>
      <c r="C454" s="6" t="s">
        <v>730</v>
      </c>
      <c r="D454" s="7" t="s">
        <v>945</v>
      </c>
      <c r="E454" s="8">
        <v>2</v>
      </c>
      <c r="F454" s="7" t="s">
        <v>946</v>
      </c>
      <c r="G454" s="6" t="s">
        <v>742</v>
      </c>
      <c r="H454" s="7" t="s">
        <v>743</v>
      </c>
      <c r="I454" s="6" t="s">
        <v>744</v>
      </c>
      <c r="J454" s="7" t="s">
        <v>734</v>
      </c>
      <c r="K454" s="10"/>
      <c r="L454" s="11">
        <v>-106918.24</v>
      </c>
      <c r="M454" s="9"/>
      <c r="N454" s="9"/>
    </row>
    <row r="455" spans="1:14">
      <c r="A455" s="6" t="s">
        <v>728</v>
      </c>
      <c r="B455" s="6" t="s">
        <v>1001</v>
      </c>
      <c r="C455" s="6" t="s">
        <v>730</v>
      </c>
      <c r="D455" s="7" t="s">
        <v>947</v>
      </c>
      <c r="E455" s="8">
        <v>1</v>
      </c>
      <c r="F455" s="7" t="s">
        <v>757</v>
      </c>
      <c r="G455" s="6" t="s">
        <v>758</v>
      </c>
      <c r="H455" s="7" t="s">
        <v>759</v>
      </c>
      <c r="I455" s="6" t="s">
        <v>14</v>
      </c>
      <c r="J455" s="7" t="s">
        <v>734</v>
      </c>
      <c r="K455" s="10"/>
      <c r="L455" s="11">
        <v>-1373.02</v>
      </c>
      <c r="M455" s="9"/>
      <c r="N455" s="9"/>
    </row>
    <row r="456" spans="1:14">
      <c r="A456" s="6" t="s">
        <v>728</v>
      </c>
      <c r="B456" s="6" t="s">
        <v>1001</v>
      </c>
      <c r="C456" s="6" t="s">
        <v>730</v>
      </c>
      <c r="D456" s="7" t="s">
        <v>947</v>
      </c>
      <c r="E456" s="8">
        <v>2</v>
      </c>
      <c r="F456" s="7" t="s">
        <v>757</v>
      </c>
      <c r="G456" s="6" t="s">
        <v>758</v>
      </c>
      <c r="H456" s="7" t="s">
        <v>759</v>
      </c>
      <c r="I456" s="6" t="s">
        <v>385</v>
      </c>
      <c r="J456" s="7" t="s">
        <v>734</v>
      </c>
      <c r="K456" s="10"/>
      <c r="L456" s="11">
        <v>1373.02</v>
      </c>
      <c r="M456" s="9"/>
      <c r="N456" s="9"/>
    </row>
    <row r="457" spans="1:14">
      <c r="A457" s="6" t="s">
        <v>728</v>
      </c>
      <c r="B457" s="6" t="s">
        <v>1001</v>
      </c>
      <c r="C457" s="6" t="s">
        <v>730</v>
      </c>
      <c r="D457" s="7" t="s">
        <v>947</v>
      </c>
      <c r="E457" s="8">
        <v>3</v>
      </c>
      <c r="F457" s="7" t="s">
        <v>760</v>
      </c>
      <c r="G457" s="6" t="s">
        <v>761</v>
      </c>
      <c r="H457" s="7" t="s">
        <v>621</v>
      </c>
      <c r="I457" s="6" t="s">
        <v>14</v>
      </c>
      <c r="J457" s="7" t="s">
        <v>734</v>
      </c>
      <c r="K457" s="10"/>
      <c r="L457" s="11">
        <v>-111811.47</v>
      </c>
      <c r="M457" s="9"/>
      <c r="N457" s="9"/>
    </row>
    <row r="458" spans="1:14">
      <c r="A458" s="6" t="s">
        <v>728</v>
      </c>
      <c r="B458" s="6" t="s">
        <v>1001</v>
      </c>
      <c r="C458" s="6" t="s">
        <v>730</v>
      </c>
      <c r="D458" s="7" t="s">
        <v>947</v>
      </c>
      <c r="E458" s="8">
        <v>4</v>
      </c>
      <c r="F458" s="7" t="s">
        <v>760</v>
      </c>
      <c r="G458" s="6" t="s">
        <v>761</v>
      </c>
      <c r="H458" s="7" t="s">
        <v>621</v>
      </c>
      <c r="I458" s="6" t="s">
        <v>15</v>
      </c>
      <c r="J458" s="7" t="s">
        <v>734</v>
      </c>
      <c r="K458" s="10"/>
      <c r="L458" s="11">
        <v>111811.47</v>
      </c>
      <c r="M458" s="9"/>
      <c r="N458" s="9"/>
    </row>
    <row r="459" spans="1:14">
      <c r="A459" s="6" t="s">
        <v>728</v>
      </c>
      <c r="B459" s="6" t="s">
        <v>1001</v>
      </c>
      <c r="C459" s="6" t="s">
        <v>730</v>
      </c>
      <c r="D459" s="7" t="s">
        <v>947</v>
      </c>
      <c r="E459" s="8">
        <v>5</v>
      </c>
      <c r="F459" s="7" t="s">
        <v>762</v>
      </c>
      <c r="G459" s="6" t="s">
        <v>761</v>
      </c>
      <c r="H459" s="7" t="s">
        <v>621</v>
      </c>
      <c r="I459" s="6" t="s">
        <v>14</v>
      </c>
      <c r="J459" s="7" t="s">
        <v>734</v>
      </c>
      <c r="K459" s="10"/>
      <c r="L459" s="11">
        <v>-77032.899999999994</v>
      </c>
      <c r="M459" s="9"/>
      <c r="N459" s="9"/>
    </row>
    <row r="460" spans="1:14">
      <c r="A460" s="6" t="s">
        <v>728</v>
      </c>
      <c r="B460" s="6" t="s">
        <v>1001</v>
      </c>
      <c r="C460" s="6" t="s">
        <v>730</v>
      </c>
      <c r="D460" s="7" t="s">
        <v>947</v>
      </c>
      <c r="E460" s="8">
        <v>6</v>
      </c>
      <c r="F460" s="7" t="s">
        <v>762</v>
      </c>
      <c r="G460" s="6" t="s">
        <v>761</v>
      </c>
      <c r="H460" s="7" t="s">
        <v>621</v>
      </c>
      <c r="I460" s="6" t="s">
        <v>15</v>
      </c>
      <c r="J460" s="7" t="s">
        <v>734</v>
      </c>
      <c r="K460" s="10"/>
      <c r="L460" s="11">
        <v>77032.899999999994</v>
      </c>
      <c r="M460" s="9"/>
      <c r="N460" s="9"/>
    </row>
    <row r="461" spans="1:14">
      <c r="A461" s="6" t="s">
        <v>728</v>
      </c>
      <c r="B461" s="6" t="s">
        <v>1001</v>
      </c>
      <c r="C461" s="6" t="s">
        <v>730</v>
      </c>
      <c r="D461" s="7" t="s">
        <v>947</v>
      </c>
      <c r="E461" s="8">
        <v>7</v>
      </c>
      <c r="F461" s="7" t="s">
        <v>763</v>
      </c>
      <c r="G461" s="6" t="s">
        <v>758</v>
      </c>
      <c r="H461" s="7" t="s">
        <v>759</v>
      </c>
      <c r="I461" s="6" t="s">
        <v>14</v>
      </c>
      <c r="J461" s="7" t="s">
        <v>734</v>
      </c>
      <c r="K461" s="10"/>
      <c r="L461" s="11">
        <v>-20797.169999999998</v>
      </c>
      <c r="M461" s="9"/>
      <c r="N461" s="9"/>
    </row>
    <row r="462" spans="1:14">
      <c r="A462" s="6" t="s">
        <v>728</v>
      </c>
      <c r="B462" s="6" t="s">
        <v>1001</v>
      </c>
      <c r="C462" s="6" t="s">
        <v>730</v>
      </c>
      <c r="D462" s="7" t="s">
        <v>947</v>
      </c>
      <c r="E462" s="8">
        <v>8</v>
      </c>
      <c r="F462" s="7" t="s">
        <v>763</v>
      </c>
      <c r="G462" s="6" t="s">
        <v>758</v>
      </c>
      <c r="H462" s="7" t="s">
        <v>759</v>
      </c>
      <c r="I462" s="6" t="s">
        <v>15</v>
      </c>
      <c r="J462" s="7" t="s">
        <v>734</v>
      </c>
      <c r="K462" s="10"/>
      <c r="L462" s="11">
        <v>20797.169999999998</v>
      </c>
      <c r="M462" s="9"/>
      <c r="N462" s="9"/>
    </row>
    <row r="463" spans="1:14">
      <c r="A463" s="6" t="s">
        <v>728</v>
      </c>
      <c r="B463" s="6" t="s">
        <v>1001</v>
      </c>
      <c r="C463" s="6" t="s">
        <v>730</v>
      </c>
      <c r="D463" s="7" t="s">
        <v>947</v>
      </c>
      <c r="E463" s="8">
        <v>9</v>
      </c>
      <c r="F463" s="7" t="s">
        <v>764</v>
      </c>
      <c r="G463" s="6" t="s">
        <v>758</v>
      </c>
      <c r="H463" s="7" t="s">
        <v>759</v>
      </c>
      <c r="I463" s="6" t="s">
        <v>14</v>
      </c>
      <c r="J463" s="7" t="s">
        <v>734</v>
      </c>
      <c r="K463" s="10"/>
      <c r="L463" s="11">
        <v>-5528.3</v>
      </c>
      <c r="M463" s="9"/>
      <c r="N463" s="9"/>
    </row>
    <row r="464" spans="1:14">
      <c r="A464" s="6" t="s">
        <v>728</v>
      </c>
      <c r="B464" s="6" t="s">
        <v>1001</v>
      </c>
      <c r="C464" s="6" t="s">
        <v>730</v>
      </c>
      <c r="D464" s="7" t="s">
        <v>947</v>
      </c>
      <c r="E464" s="8">
        <v>10</v>
      </c>
      <c r="F464" s="7" t="s">
        <v>764</v>
      </c>
      <c r="G464" s="6" t="s">
        <v>758</v>
      </c>
      <c r="H464" s="7" t="s">
        <v>759</v>
      </c>
      <c r="I464" s="6" t="s">
        <v>15</v>
      </c>
      <c r="J464" s="7" t="s">
        <v>734</v>
      </c>
      <c r="K464" s="10"/>
      <c r="L464" s="11">
        <v>5528.3</v>
      </c>
      <c r="M464" s="9"/>
      <c r="N464" s="9"/>
    </row>
    <row r="465" spans="1:14">
      <c r="A465" s="6" t="s">
        <v>728</v>
      </c>
      <c r="B465" s="6" t="s">
        <v>1001</v>
      </c>
      <c r="C465" s="6" t="s">
        <v>730</v>
      </c>
      <c r="D465" s="7" t="s">
        <v>947</v>
      </c>
      <c r="E465" s="8">
        <v>11</v>
      </c>
      <c r="F465" s="7" t="s">
        <v>948</v>
      </c>
      <c r="G465" s="6" t="s">
        <v>758</v>
      </c>
      <c r="H465" s="7" t="s">
        <v>759</v>
      </c>
      <c r="I465" s="6" t="s">
        <v>14</v>
      </c>
      <c r="J465" s="7" t="s">
        <v>734</v>
      </c>
      <c r="K465" s="10"/>
      <c r="L465" s="11">
        <v>-48288.98</v>
      </c>
      <c r="M465" s="9"/>
      <c r="N465" s="9"/>
    </row>
    <row r="466" spans="1:14">
      <c r="A466" s="6" t="s">
        <v>728</v>
      </c>
      <c r="B466" s="6" t="s">
        <v>1001</v>
      </c>
      <c r="C466" s="6" t="s">
        <v>730</v>
      </c>
      <c r="D466" s="7" t="s">
        <v>947</v>
      </c>
      <c r="E466" s="8">
        <v>12</v>
      </c>
      <c r="F466" s="7" t="s">
        <v>948</v>
      </c>
      <c r="G466" s="6" t="s">
        <v>758</v>
      </c>
      <c r="H466" s="7" t="s">
        <v>759</v>
      </c>
      <c r="I466" s="6" t="s">
        <v>385</v>
      </c>
      <c r="J466" s="7" t="s">
        <v>734</v>
      </c>
      <c r="K466" s="10"/>
      <c r="L466" s="11">
        <v>48288.98</v>
      </c>
      <c r="M466" s="9"/>
      <c r="N466" s="9"/>
    </row>
    <row r="467" spans="1:14">
      <c r="A467" s="6" t="s">
        <v>728</v>
      </c>
      <c r="B467" s="6" t="s">
        <v>1001</v>
      </c>
      <c r="C467" s="6" t="s">
        <v>730</v>
      </c>
      <c r="D467" s="7" t="s">
        <v>947</v>
      </c>
      <c r="E467" s="8">
        <v>13</v>
      </c>
      <c r="F467" s="7" t="s">
        <v>768</v>
      </c>
      <c r="G467" s="6" t="s">
        <v>761</v>
      </c>
      <c r="H467" s="7" t="s">
        <v>621</v>
      </c>
      <c r="I467" s="6" t="s">
        <v>14</v>
      </c>
      <c r="J467" s="7" t="s">
        <v>734</v>
      </c>
      <c r="K467" s="10"/>
      <c r="L467" s="11">
        <v>-52578.98</v>
      </c>
      <c r="M467" s="9"/>
      <c r="N467" s="9"/>
    </row>
    <row r="468" spans="1:14">
      <c r="A468" s="6" t="s">
        <v>728</v>
      </c>
      <c r="B468" s="6" t="s">
        <v>1001</v>
      </c>
      <c r="C468" s="6" t="s">
        <v>730</v>
      </c>
      <c r="D468" s="7" t="s">
        <v>947</v>
      </c>
      <c r="E468" s="8">
        <v>14</v>
      </c>
      <c r="F468" s="7" t="s">
        <v>768</v>
      </c>
      <c r="G468" s="6" t="s">
        <v>761</v>
      </c>
      <c r="H468" s="7" t="s">
        <v>621</v>
      </c>
      <c r="I468" s="6" t="s">
        <v>15</v>
      </c>
      <c r="J468" s="7" t="s">
        <v>734</v>
      </c>
      <c r="K468" s="10"/>
      <c r="L468" s="11">
        <v>52578.98</v>
      </c>
      <c r="M468" s="9"/>
      <c r="N468" s="9"/>
    </row>
    <row r="469" spans="1:14">
      <c r="A469" s="6" t="s">
        <v>728</v>
      </c>
      <c r="B469" s="6" t="s">
        <v>1001</v>
      </c>
      <c r="C469" s="6" t="s">
        <v>730</v>
      </c>
      <c r="D469" s="7" t="s">
        <v>947</v>
      </c>
      <c r="E469" s="8">
        <v>15</v>
      </c>
      <c r="F469" s="7" t="s">
        <v>775</v>
      </c>
      <c r="G469" s="6" t="s">
        <v>737</v>
      </c>
      <c r="H469" s="7" t="s">
        <v>738</v>
      </c>
      <c r="I469" s="6" t="s">
        <v>14</v>
      </c>
      <c r="J469" s="7" t="s">
        <v>739</v>
      </c>
      <c r="K469" s="10"/>
      <c r="L469" s="11">
        <v>588526.72</v>
      </c>
      <c r="M469" s="9"/>
      <c r="N469" s="9"/>
    </row>
    <row r="470" spans="1:14">
      <c r="A470" s="6" t="s">
        <v>728</v>
      </c>
      <c r="B470" s="6" t="s">
        <v>1001</v>
      </c>
      <c r="C470" s="6" t="s">
        <v>730</v>
      </c>
      <c r="D470" s="7" t="s">
        <v>947</v>
      </c>
      <c r="E470" s="8">
        <v>16</v>
      </c>
      <c r="F470" s="7" t="s">
        <v>775</v>
      </c>
      <c r="G470" s="6" t="s">
        <v>737</v>
      </c>
      <c r="H470" s="7" t="s">
        <v>738</v>
      </c>
      <c r="I470" s="6" t="s">
        <v>15</v>
      </c>
      <c r="J470" s="7" t="s">
        <v>739</v>
      </c>
      <c r="K470" s="10"/>
      <c r="L470" s="11">
        <v>-588526.72</v>
      </c>
      <c r="M470" s="9"/>
      <c r="N470" s="9"/>
    </row>
    <row r="471" spans="1:14">
      <c r="A471" s="6" t="s">
        <v>728</v>
      </c>
      <c r="B471" s="6" t="s">
        <v>1001</v>
      </c>
      <c r="C471" s="6" t="s">
        <v>730</v>
      </c>
      <c r="D471" s="7" t="s">
        <v>947</v>
      </c>
      <c r="E471" s="8">
        <v>17</v>
      </c>
      <c r="F471" s="7" t="s">
        <v>949</v>
      </c>
      <c r="G471" s="6" t="s">
        <v>761</v>
      </c>
      <c r="H471" s="7" t="s">
        <v>621</v>
      </c>
      <c r="I471" s="6" t="s">
        <v>8</v>
      </c>
      <c r="J471" s="7" t="s">
        <v>754</v>
      </c>
      <c r="K471" s="10"/>
      <c r="L471" s="11">
        <v>-469000</v>
      </c>
      <c r="M471" s="9"/>
      <c r="N471" s="9"/>
    </row>
    <row r="472" spans="1:14">
      <c r="A472" s="6" t="s">
        <v>728</v>
      </c>
      <c r="B472" s="6" t="s">
        <v>1001</v>
      </c>
      <c r="C472" s="6" t="s">
        <v>730</v>
      </c>
      <c r="D472" s="7" t="s">
        <v>947</v>
      </c>
      <c r="E472" s="8">
        <v>18</v>
      </c>
      <c r="F472" s="7" t="s">
        <v>950</v>
      </c>
      <c r="G472" s="6" t="s">
        <v>761</v>
      </c>
      <c r="H472" s="7" t="s">
        <v>621</v>
      </c>
      <c r="I472" s="6" t="s">
        <v>14</v>
      </c>
      <c r="J472" s="7" t="s">
        <v>754</v>
      </c>
      <c r="K472" s="10"/>
      <c r="L472" s="11">
        <v>-122300</v>
      </c>
      <c r="M472" s="9"/>
      <c r="N472" s="9"/>
    </row>
    <row r="473" spans="1:14">
      <c r="A473" s="6" t="s">
        <v>728</v>
      </c>
      <c r="B473" s="6" t="s">
        <v>1001</v>
      </c>
      <c r="C473" s="6" t="s">
        <v>730</v>
      </c>
      <c r="D473" s="7" t="s">
        <v>947</v>
      </c>
      <c r="E473" s="8">
        <v>19</v>
      </c>
      <c r="F473" s="7" t="s">
        <v>951</v>
      </c>
      <c r="G473" s="6" t="s">
        <v>761</v>
      </c>
      <c r="H473" s="7" t="s">
        <v>621</v>
      </c>
      <c r="I473" s="6" t="s">
        <v>6</v>
      </c>
      <c r="J473" s="7" t="s">
        <v>754</v>
      </c>
      <c r="K473" s="10"/>
      <c r="L473" s="11">
        <v>591300</v>
      </c>
      <c r="M473" s="9"/>
      <c r="N473" s="9"/>
    </row>
    <row r="474" spans="1:14">
      <c r="A474" s="6" t="s">
        <v>728</v>
      </c>
      <c r="B474" s="6" t="s">
        <v>1001</v>
      </c>
      <c r="C474" s="6" t="s">
        <v>730</v>
      </c>
      <c r="D474" s="7" t="s">
        <v>947</v>
      </c>
      <c r="E474" s="8">
        <v>20</v>
      </c>
      <c r="F474" s="7" t="s">
        <v>952</v>
      </c>
      <c r="G474" s="6" t="s">
        <v>995</v>
      </c>
      <c r="H474" s="7" t="s">
        <v>857</v>
      </c>
      <c r="I474" s="6" t="s">
        <v>6</v>
      </c>
      <c r="J474" s="7" t="s">
        <v>734</v>
      </c>
      <c r="K474" s="10"/>
      <c r="L474" s="11">
        <v>-63108.56</v>
      </c>
      <c r="M474" s="9"/>
      <c r="N474" s="9"/>
    </row>
    <row r="475" spans="1:14">
      <c r="A475" s="6" t="s">
        <v>728</v>
      </c>
      <c r="B475" s="6" t="s">
        <v>1001</v>
      </c>
      <c r="C475" s="6" t="s">
        <v>730</v>
      </c>
      <c r="D475" s="7" t="s">
        <v>947</v>
      </c>
      <c r="E475" s="8">
        <v>21</v>
      </c>
      <c r="F475" s="7" t="s">
        <v>953</v>
      </c>
      <c r="G475" s="6" t="s">
        <v>995</v>
      </c>
      <c r="H475" s="7" t="s">
        <v>857</v>
      </c>
      <c r="I475" s="6" t="s">
        <v>8</v>
      </c>
      <c r="J475" s="7" t="s">
        <v>734</v>
      </c>
      <c r="K475" s="10"/>
      <c r="L475" s="11">
        <v>15777.14</v>
      </c>
      <c r="M475" s="9"/>
      <c r="N475" s="9"/>
    </row>
    <row r="476" spans="1:14">
      <c r="A476" s="6" t="s">
        <v>728</v>
      </c>
      <c r="B476" s="6" t="s">
        <v>1001</v>
      </c>
      <c r="C476" s="6" t="s">
        <v>730</v>
      </c>
      <c r="D476" s="7" t="s">
        <v>947</v>
      </c>
      <c r="E476" s="8">
        <v>22</v>
      </c>
      <c r="F476" s="7" t="s">
        <v>954</v>
      </c>
      <c r="G476" s="6" t="s">
        <v>995</v>
      </c>
      <c r="H476" s="7" t="s">
        <v>857</v>
      </c>
      <c r="I476" s="6" t="s">
        <v>385</v>
      </c>
      <c r="J476" s="7" t="s">
        <v>734</v>
      </c>
      <c r="K476" s="10"/>
      <c r="L476" s="11">
        <v>47331.42</v>
      </c>
      <c r="M476" s="9"/>
      <c r="N476" s="9"/>
    </row>
    <row r="477" spans="1:14">
      <c r="A477" s="6" t="s">
        <v>728</v>
      </c>
      <c r="B477" s="6" t="s">
        <v>1001</v>
      </c>
      <c r="C477" s="6" t="s">
        <v>730</v>
      </c>
      <c r="D477" s="7" t="s">
        <v>947</v>
      </c>
      <c r="E477" s="8">
        <v>23</v>
      </c>
      <c r="F477" s="7" t="s">
        <v>955</v>
      </c>
      <c r="G477" s="6" t="s">
        <v>761</v>
      </c>
      <c r="H477" s="7" t="s">
        <v>621</v>
      </c>
      <c r="I477" s="6" t="s">
        <v>6</v>
      </c>
      <c r="J477" s="7" t="s">
        <v>734</v>
      </c>
      <c r="K477" s="10"/>
      <c r="L477" s="11">
        <v>-3799.79</v>
      </c>
      <c r="M477" s="9"/>
      <c r="N477" s="9"/>
    </row>
    <row r="478" spans="1:14">
      <c r="A478" s="6" t="s">
        <v>728</v>
      </c>
      <c r="B478" s="6" t="s">
        <v>1001</v>
      </c>
      <c r="C478" s="6" t="s">
        <v>730</v>
      </c>
      <c r="D478" s="7" t="s">
        <v>947</v>
      </c>
      <c r="E478" s="8">
        <v>24</v>
      </c>
      <c r="F478" s="7" t="s">
        <v>955</v>
      </c>
      <c r="G478" s="6" t="s">
        <v>761</v>
      </c>
      <c r="H478" s="7" t="s">
        <v>621</v>
      </c>
      <c r="I478" s="6" t="s">
        <v>385</v>
      </c>
      <c r="J478" s="7" t="s">
        <v>734</v>
      </c>
      <c r="K478" s="10"/>
      <c r="L478" s="11">
        <v>3799.79</v>
      </c>
      <c r="M478" s="9"/>
      <c r="N478" s="9"/>
    </row>
    <row r="479" spans="1:14">
      <c r="A479" s="6" t="s">
        <v>728</v>
      </c>
      <c r="B479" s="6" t="s">
        <v>1001</v>
      </c>
      <c r="C479" s="6" t="s">
        <v>730</v>
      </c>
      <c r="D479" s="7" t="s">
        <v>947</v>
      </c>
      <c r="E479" s="8">
        <v>25</v>
      </c>
      <c r="F479" s="7" t="s">
        <v>956</v>
      </c>
      <c r="G479" s="6" t="s">
        <v>769</v>
      </c>
      <c r="H479" s="7" t="s">
        <v>621</v>
      </c>
      <c r="I479" s="6" t="s">
        <v>14</v>
      </c>
      <c r="J479" s="7" t="s">
        <v>734</v>
      </c>
      <c r="K479" s="10"/>
      <c r="L479" s="11">
        <v>-90335.98</v>
      </c>
      <c r="M479" s="9"/>
      <c r="N479" s="9"/>
    </row>
    <row r="480" spans="1:14">
      <c r="A480" s="6" t="s">
        <v>728</v>
      </c>
      <c r="B480" s="6" t="s">
        <v>1001</v>
      </c>
      <c r="C480" s="6" t="s">
        <v>730</v>
      </c>
      <c r="D480" s="7" t="s">
        <v>947</v>
      </c>
      <c r="E480" s="8">
        <v>26</v>
      </c>
      <c r="F480" s="7" t="s">
        <v>956</v>
      </c>
      <c r="G480" s="6" t="s">
        <v>769</v>
      </c>
      <c r="H480" s="7" t="s">
        <v>621</v>
      </c>
      <c r="I480" s="6" t="s">
        <v>6</v>
      </c>
      <c r="J480" s="7" t="s">
        <v>734</v>
      </c>
      <c r="K480" s="10"/>
      <c r="L480" s="11">
        <v>90335.98</v>
      </c>
      <c r="M480" s="9"/>
      <c r="N480" s="9"/>
    </row>
    <row r="481" spans="1:14">
      <c r="A481" s="6" t="s">
        <v>728</v>
      </c>
      <c r="B481" s="6" t="s">
        <v>1001</v>
      </c>
      <c r="C481" s="6" t="s">
        <v>730</v>
      </c>
      <c r="D481" s="7" t="s">
        <v>947</v>
      </c>
      <c r="E481" s="8">
        <v>27</v>
      </c>
      <c r="F481" s="7" t="s">
        <v>957</v>
      </c>
      <c r="G481" s="6" t="s">
        <v>769</v>
      </c>
      <c r="H481" s="7" t="s">
        <v>621</v>
      </c>
      <c r="I481" s="6" t="s">
        <v>14</v>
      </c>
      <c r="J481" s="7" t="s">
        <v>734</v>
      </c>
      <c r="K481" s="10"/>
      <c r="L481" s="11">
        <v>-60952.75</v>
      </c>
      <c r="M481" s="9"/>
      <c r="N481" s="9"/>
    </row>
    <row r="482" spans="1:14">
      <c r="A482" s="6" t="s">
        <v>728</v>
      </c>
      <c r="B482" s="6" t="s">
        <v>1001</v>
      </c>
      <c r="C482" s="6" t="s">
        <v>730</v>
      </c>
      <c r="D482" s="7" t="s">
        <v>947</v>
      </c>
      <c r="E482" s="8">
        <v>28</v>
      </c>
      <c r="F482" s="7" t="s">
        <v>957</v>
      </c>
      <c r="G482" s="6" t="s">
        <v>769</v>
      </c>
      <c r="H482" s="7" t="s">
        <v>621</v>
      </c>
      <c r="I482" s="6" t="s">
        <v>385</v>
      </c>
      <c r="J482" s="7" t="s">
        <v>734</v>
      </c>
      <c r="K482" s="10"/>
      <c r="L482" s="11">
        <v>60952.75</v>
      </c>
      <c r="M482" s="9"/>
      <c r="N482" s="9"/>
    </row>
    <row r="483" spans="1:14">
      <c r="A483" s="6" t="s">
        <v>728</v>
      </c>
      <c r="B483" s="6" t="s">
        <v>1001</v>
      </c>
      <c r="C483" s="6" t="s">
        <v>730</v>
      </c>
      <c r="D483" s="7" t="s">
        <v>947</v>
      </c>
      <c r="E483" s="8">
        <v>29</v>
      </c>
      <c r="F483" s="7" t="s">
        <v>958</v>
      </c>
      <c r="G483" s="6" t="s">
        <v>769</v>
      </c>
      <c r="H483" s="7" t="s">
        <v>621</v>
      </c>
      <c r="I483" s="6" t="s">
        <v>14</v>
      </c>
      <c r="J483" s="7" t="s">
        <v>734</v>
      </c>
      <c r="K483" s="10"/>
      <c r="L483" s="11">
        <v>-17549.72</v>
      </c>
      <c r="M483" s="9"/>
      <c r="N483" s="9"/>
    </row>
    <row r="484" spans="1:14">
      <c r="A484" s="6" t="s">
        <v>728</v>
      </c>
      <c r="B484" s="6" t="s">
        <v>1001</v>
      </c>
      <c r="C484" s="6" t="s">
        <v>730</v>
      </c>
      <c r="D484" s="7" t="s">
        <v>947</v>
      </c>
      <c r="E484" s="8">
        <v>30</v>
      </c>
      <c r="F484" s="7" t="s">
        <v>958</v>
      </c>
      <c r="G484" s="6" t="s">
        <v>769</v>
      </c>
      <c r="H484" s="7" t="s">
        <v>621</v>
      </c>
      <c r="I484" s="6" t="s">
        <v>385</v>
      </c>
      <c r="J484" s="7" t="s">
        <v>734</v>
      </c>
      <c r="K484" s="10"/>
      <c r="L484" s="11">
        <v>17549.72</v>
      </c>
      <c r="M484" s="9"/>
      <c r="N484" s="9"/>
    </row>
    <row r="485" spans="1:14">
      <c r="A485" s="6" t="s">
        <v>728</v>
      </c>
      <c r="B485" s="6" t="s">
        <v>1001</v>
      </c>
      <c r="C485" s="6" t="s">
        <v>730</v>
      </c>
      <c r="D485" s="7" t="s">
        <v>947</v>
      </c>
      <c r="E485" s="8">
        <v>31</v>
      </c>
      <c r="F485" s="7" t="s">
        <v>958</v>
      </c>
      <c r="G485" s="6" t="s">
        <v>769</v>
      </c>
      <c r="H485" s="7" t="s">
        <v>621</v>
      </c>
      <c r="I485" s="6" t="s">
        <v>14</v>
      </c>
      <c r="J485" s="7" t="s">
        <v>734</v>
      </c>
      <c r="K485" s="10"/>
      <c r="L485" s="11">
        <v>-6891.18</v>
      </c>
      <c r="M485" s="9"/>
      <c r="N485" s="9"/>
    </row>
    <row r="486" spans="1:14">
      <c r="A486" s="6" t="s">
        <v>728</v>
      </c>
      <c r="B486" s="6" t="s">
        <v>1001</v>
      </c>
      <c r="C486" s="6" t="s">
        <v>730</v>
      </c>
      <c r="D486" s="7" t="s">
        <v>947</v>
      </c>
      <c r="E486" s="8">
        <v>32</v>
      </c>
      <c r="F486" s="7" t="s">
        <v>959</v>
      </c>
      <c r="G486" s="6" t="s">
        <v>769</v>
      </c>
      <c r="H486" s="7" t="s">
        <v>621</v>
      </c>
      <c r="I486" s="6" t="s">
        <v>385</v>
      </c>
      <c r="J486" s="7" t="s">
        <v>734</v>
      </c>
      <c r="K486" s="10"/>
      <c r="L486" s="11">
        <v>6891.18</v>
      </c>
      <c r="M486" s="9"/>
      <c r="N486" s="9"/>
    </row>
    <row r="487" spans="1:14">
      <c r="A487" s="6" t="s">
        <v>728</v>
      </c>
      <c r="B487" s="6" t="s">
        <v>1001</v>
      </c>
      <c r="C487" s="6" t="s">
        <v>730</v>
      </c>
      <c r="D487" s="7" t="s">
        <v>947</v>
      </c>
      <c r="E487" s="8">
        <v>33</v>
      </c>
      <c r="F487" s="7" t="s">
        <v>911</v>
      </c>
      <c r="G487" s="6" t="s">
        <v>771</v>
      </c>
      <c r="H487" s="7" t="s">
        <v>123</v>
      </c>
      <c r="I487" s="6" t="s">
        <v>14</v>
      </c>
      <c r="J487" s="7" t="s">
        <v>734</v>
      </c>
      <c r="K487" s="11">
        <v>244606.1</v>
      </c>
      <c r="L487" s="10"/>
      <c r="M487" s="9"/>
      <c r="N487" s="9"/>
    </row>
    <row r="488" spans="1:14">
      <c r="A488" s="6" t="s">
        <v>728</v>
      </c>
      <c r="B488" s="6" t="s">
        <v>1001</v>
      </c>
      <c r="C488" s="6" t="s">
        <v>730</v>
      </c>
      <c r="D488" s="7" t="s">
        <v>947</v>
      </c>
      <c r="E488" s="8">
        <v>34</v>
      </c>
      <c r="F488" s="7" t="s">
        <v>911</v>
      </c>
      <c r="G488" s="6" t="s">
        <v>771</v>
      </c>
      <c r="H488" s="7" t="s">
        <v>123</v>
      </c>
      <c r="I488" s="6" t="s">
        <v>744</v>
      </c>
      <c r="J488" s="7" t="s">
        <v>734</v>
      </c>
      <c r="K488" s="11">
        <v>-244606.1</v>
      </c>
      <c r="L488" s="10"/>
      <c r="M488" s="9"/>
      <c r="N488" s="9"/>
    </row>
    <row r="489" spans="1:14">
      <c r="A489" s="6" t="s">
        <v>728</v>
      </c>
      <c r="B489" s="6" t="s">
        <v>1001</v>
      </c>
      <c r="C489" s="6" t="s">
        <v>730</v>
      </c>
      <c r="D489" s="7" t="s">
        <v>947</v>
      </c>
      <c r="E489" s="8">
        <v>35</v>
      </c>
      <c r="F489" s="7" t="s">
        <v>911</v>
      </c>
      <c r="G489" s="6" t="s">
        <v>772</v>
      </c>
      <c r="H489" s="7" t="s">
        <v>68</v>
      </c>
      <c r="I489" s="6" t="s">
        <v>385</v>
      </c>
      <c r="J489" s="7" t="s">
        <v>734</v>
      </c>
      <c r="K489" s="10"/>
      <c r="L489" s="11">
        <v>244606.1</v>
      </c>
      <c r="M489" s="9"/>
      <c r="N489" s="9"/>
    </row>
    <row r="490" spans="1:14">
      <c r="A490" s="6" t="s">
        <v>728</v>
      </c>
      <c r="B490" s="6" t="s">
        <v>1001</v>
      </c>
      <c r="C490" s="6" t="s">
        <v>730</v>
      </c>
      <c r="D490" s="7" t="s">
        <v>947</v>
      </c>
      <c r="E490" s="8">
        <v>36</v>
      </c>
      <c r="F490" s="7" t="s">
        <v>911</v>
      </c>
      <c r="G490" s="6" t="s">
        <v>772</v>
      </c>
      <c r="H490" s="7" t="s">
        <v>68</v>
      </c>
      <c r="I490" s="6" t="s">
        <v>744</v>
      </c>
      <c r="J490" s="7" t="s">
        <v>734</v>
      </c>
      <c r="K490" s="10"/>
      <c r="L490" s="11">
        <v>-244606.1</v>
      </c>
      <c r="M490" s="9"/>
      <c r="N490" s="9"/>
    </row>
    <row r="491" spans="1:14">
      <c r="A491" s="6" t="s">
        <v>728</v>
      </c>
      <c r="B491" s="6" t="s">
        <v>1001</v>
      </c>
      <c r="C491" s="6" t="s">
        <v>730</v>
      </c>
      <c r="D491" s="7" t="s">
        <v>947</v>
      </c>
      <c r="E491" s="8">
        <v>37</v>
      </c>
      <c r="F491" s="7" t="s">
        <v>960</v>
      </c>
      <c r="G491" s="6" t="s">
        <v>771</v>
      </c>
      <c r="H491" s="7" t="s">
        <v>123</v>
      </c>
      <c r="I491" s="6" t="s">
        <v>14</v>
      </c>
      <c r="J491" s="7" t="s">
        <v>734</v>
      </c>
      <c r="K491" s="11">
        <v>18067.21</v>
      </c>
      <c r="L491" s="10"/>
      <c r="M491" s="9"/>
      <c r="N491" s="9"/>
    </row>
    <row r="492" spans="1:14">
      <c r="A492" s="6" t="s">
        <v>728</v>
      </c>
      <c r="B492" s="6" t="s">
        <v>1001</v>
      </c>
      <c r="C492" s="6" t="s">
        <v>730</v>
      </c>
      <c r="D492" s="7" t="s">
        <v>947</v>
      </c>
      <c r="E492" s="8">
        <v>38</v>
      </c>
      <c r="F492" s="7" t="s">
        <v>960</v>
      </c>
      <c r="G492" s="6" t="s">
        <v>774</v>
      </c>
      <c r="H492" s="7" t="s">
        <v>129</v>
      </c>
      <c r="I492" s="6" t="s">
        <v>6</v>
      </c>
      <c r="J492" s="7" t="s">
        <v>734</v>
      </c>
      <c r="K492" s="11">
        <v>-18067.21</v>
      </c>
      <c r="L492" s="10"/>
      <c r="M492" s="9"/>
      <c r="N492" s="9"/>
    </row>
    <row r="493" spans="1:14">
      <c r="A493" s="6" t="s">
        <v>728</v>
      </c>
      <c r="B493" s="6" t="s">
        <v>1001</v>
      </c>
      <c r="C493" s="6" t="s">
        <v>730</v>
      </c>
      <c r="D493" s="7" t="s">
        <v>961</v>
      </c>
      <c r="E493" s="8">
        <v>1</v>
      </c>
      <c r="F493" s="7" t="s">
        <v>732</v>
      </c>
      <c r="G493" s="6" t="s">
        <v>733</v>
      </c>
      <c r="H493" s="7" t="s">
        <v>64</v>
      </c>
      <c r="I493" s="6" t="s">
        <v>13</v>
      </c>
      <c r="J493" s="7" t="s">
        <v>734</v>
      </c>
      <c r="K493" s="10"/>
      <c r="L493" s="11">
        <v>-1002616.67</v>
      </c>
      <c r="M493" s="9"/>
      <c r="N493" s="9"/>
    </row>
    <row r="494" spans="1:14">
      <c r="A494" s="6" t="s">
        <v>728</v>
      </c>
      <c r="B494" s="6" t="s">
        <v>1001</v>
      </c>
      <c r="C494" s="6" t="s">
        <v>730</v>
      </c>
      <c r="D494" s="7" t="s">
        <v>961</v>
      </c>
      <c r="E494" s="8">
        <v>2</v>
      </c>
      <c r="F494" s="7" t="s">
        <v>732</v>
      </c>
      <c r="G494" s="6" t="s">
        <v>733</v>
      </c>
      <c r="H494" s="7" t="s">
        <v>64</v>
      </c>
      <c r="I494" s="6" t="s">
        <v>4</v>
      </c>
      <c r="J494" s="7" t="s">
        <v>734</v>
      </c>
      <c r="K494" s="10"/>
      <c r="L494" s="11">
        <v>1002616.67</v>
      </c>
      <c r="M494" s="9"/>
      <c r="N494" s="9"/>
    </row>
    <row r="495" spans="1:14">
      <c r="A495" s="6" t="s">
        <v>728</v>
      </c>
      <c r="B495" s="6" t="s">
        <v>1001</v>
      </c>
      <c r="C495" s="6" t="s">
        <v>730</v>
      </c>
      <c r="D495" s="7" t="s">
        <v>961</v>
      </c>
      <c r="E495" s="8">
        <v>3</v>
      </c>
      <c r="F495" s="7" t="s">
        <v>919</v>
      </c>
      <c r="G495" s="6" t="s">
        <v>733</v>
      </c>
      <c r="H495" s="7" t="s">
        <v>64</v>
      </c>
      <c r="I495" s="6" t="s">
        <v>12</v>
      </c>
      <c r="J495" s="7" t="s">
        <v>734</v>
      </c>
      <c r="K495" s="10"/>
      <c r="L495" s="11">
        <v>-73584.56</v>
      </c>
      <c r="M495" s="9"/>
      <c r="N495" s="9"/>
    </row>
    <row r="496" spans="1:14">
      <c r="A496" s="6" t="s">
        <v>728</v>
      </c>
      <c r="B496" s="6" t="s">
        <v>1001</v>
      </c>
      <c r="C496" s="6" t="s">
        <v>730</v>
      </c>
      <c r="D496" s="7" t="s">
        <v>961</v>
      </c>
      <c r="E496" s="8">
        <v>4</v>
      </c>
      <c r="F496" s="7" t="s">
        <v>919</v>
      </c>
      <c r="G496" s="6" t="s">
        <v>733</v>
      </c>
      <c r="H496" s="7" t="s">
        <v>64</v>
      </c>
      <c r="I496" s="6" t="s">
        <v>4</v>
      </c>
      <c r="J496" s="7" t="s">
        <v>734</v>
      </c>
      <c r="K496" s="10"/>
      <c r="L496" s="11">
        <v>73584.56</v>
      </c>
      <c r="M496" s="9"/>
      <c r="N496" s="9"/>
    </row>
    <row r="497" spans="1:14">
      <c r="A497" s="6" t="s">
        <v>728</v>
      </c>
      <c r="B497" s="6" t="s">
        <v>1001</v>
      </c>
      <c r="C497" s="6" t="s">
        <v>730</v>
      </c>
      <c r="D497" s="7" t="s">
        <v>961</v>
      </c>
      <c r="E497" s="8">
        <v>5</v>
      </c>
      <c r="F497" s="7" t="s">
        <v>920</v>
      </c>
      <c r="G497" s="6" t="s">
        <v>737</v>
      </c>
      <c r="H497" s="7" t="s">
        <v>738</v>
      </c>
      <c r="I497" s="6" t="s">
        <v>12</v>
      </c>
      <c r="J497" s="7" t="s">
        <v>739</v>
      </c>
      <c r="K497" s="10"/>
      <c r="L497" s="11">
        <v>-220</v>
      </c>
      <c r="M497" s="9"/>
      <c r="N497" s="9"/>
    </row>
    <row r="498" spans="1:14">
      <c r="A498" s="6" t="s">
        <v>728</v>
      </c>
      <c r="B498" s="6" t="s">
        <v>1001</v>
      </c>
      <c r="C498" s="6" t="s">
        <v>730</v>
      </c>
      <c r="D498" s="7" t="s">
        <v>961</v>
      </c>
      <c r="E498" s="8">
        <v>6</v>
      </c>
      <c r="F498" s="7" t="s">
        <v>920</v>
      </c>
      <c r="G498" s="6" t="s">
        <v>737</v>
      </c>
      <c r="H498" s="7" t="s">
        <v>738</v>
      </c>
      <c r="I498" s="6" t="s">
        <v>4</v>
      </c>
      <c r="J498" s="7" t="s">
        <v>739</v>
      </c>
      <c r="K498" s="10"/>
      <c r="L498" s="11">
        <v>220</v>
      </c>
      <c r="M498" s="9"/>
      <c r="N498" s="9"/>
    </row>
    <row r="499" spans="1:14">
      <c r="A499" s="6" t="s">
        <v>728</v>
      </c>
      <c r="B499" s="6" t="s">
        <v>1001</v>
      </c>
      <c r="C499" s="6" t="s">
        <v>730</v>
      </c>
      <c r="D499" s="7" t="s">
        <v>961</v>
      </c>
      <c r="E499" s="8">
        <v>7</v>
      </c>
      <c r="F499" s="7" t="s">
        <v>736</v>
      </c>
      <c r="G499" s="6" t="s">
        <v>737</v>
      </c>
      <c r="H499" s="7" t="s">
        <v>738</v>
      </c>
      <c r="I499" s="6" t="s">
        <v>12</v>
      </c>
      <c r="J499" s="7" t="s">
        <v>739</v>
      </c>
      <c r="K499" s="10"/>
      <c r="L499" s="11">
        <v>130892.19</v>
      </c>
      <c r="M499" s="9"/>
      <c r="N499" s="9"/>
    </row>
    <row r="500" spans="1:14">
      <c r="A500" s="6" t="s">
        <v>728</v>
      </c>
      <c r="B500" s="6" t="s">
        <v>1001</v>
      </c>
      <c r="C500" s="6" t="s">
        <v>730</v>
      </c>
      <c r="D500" s="7" t="s">
        <v>961</v>
      </c>
      <c r="E500" s="8">
        <v>8</v>
      </c>
      <c r="F500" s="7" t="s">
        <v>736</v>
      </c>
      <c r="G500" s="6" t="s">
        <v>737</v>
      </c>
      <c r="H500" s="7" t="s">
        <v>738</v>
      </c>
      <c r="I500" s="6" t="s">
        <v>15</v>
      </c>
      <c r="J500" s="7" t="s">
        <v>739</v>
      </c>
      <c r="K500" s="10"/>
      <c r="L500" s="11">
        <v>-130892.19</v>
      </c>
      <c r="M500" s="9"/>
      <c r="N500" s="9"/>
    </row>
    <row r="501" spans="1:14">
      <c r="A501" s="6" t="s">
        <v>728</v>
      </c>
      <c r="B501" s="6" t="s">
        <v>1001</v>
      </c>
      <c r="C501" s="6" t="s">
        <v>730</v>
      </c>
      <c r="D501" s="7" t="s">
        <v>961</v>
      </c>
      <c r="E501" s="8">
        <v>9</v>
      </c>
      <c r="F501" s="7" t="s">
        <v>794</v>
      </c>
      <c r="G501" s="6" t="s">
        <v>769</v>
      </c>
      <c r="H501" s="7" t="s">
        <v>621</v>
      </c>
      <c r="I501" s="6" t="s">
        <v>13</v>
      </c>
      <c r="J501" s="7" t="s">
        <v>754</v>
      </c>
      <c r="K501" s="10"/>
      <c r="L501" s="11">
        <v>-4036.89</v>
      </c>
      <c r="M501" s="9"/>
      <c r="N501" s="9"/>
    </row>
    <row r="502" spans="1:14">
      <c r="A502" s="6" t="s">
        <v>728</v>
      </c>
      <c r="B502" s="6" t="s">
        <v>1001</v>
      </c>
      <c r="C502" s="6" t="s">
        <v>730</v>
      </c>
      <c r="D502" s="7" t="s">
        <v>961</v>
      </c>
      <c r="E502" s="8">
        <v>10</v>
      </c>
      <c r="F502" s="7" t="s">
        <v>795</v>
      </c>
      <c r="G502" s="6" t="s">
        <v>769</v>
      </c>
      <c r="H502" s="7" t="s">
        <v>621</v>
      </c>
      <c r="I502" s="6" t="s">
        <v>15</v>
      </c>
      <c r="J502" s="7" t="s">
        <v>754</v>
      </c>
      <c r="K502" s="10"/>
      <c r="L502" s="11">
        <v>-1435.9</v>
      </c>
      <c r="M502" s="9"/>
      <c r="N502" s="9"/>
    </row>
    <row r="503" spans="1:14">
      <c r="A503" s="6" t="s">
        <v>728</v>
      </c>
      <c r="B503" s="6" t="s">
        <v>1001</v>
      </c>
      <c r="C503" s="6" t="s">
        <v>730</v>
      </c>
      <c r="D503" s="7" t="s">
        <v>961</v>
      </c>
      <c r="E503" s="8">
        <v>11</v>
      </c>
      <c r="F503" s="7" t="s">
        <v>796</v>
      </c>
      <c r="G503" s="6" t="s">
        <v>769</v>
      </c>
      <c r="H503" s="7" t="s">
        <v>621</v>
      </c>
      <c r="I503" s="6" t="s">
        <v>6</v>
      </c>
      <c r="J503" s="7" t="s">
        <v>754</v>
      </c>
      <c r="K503" s="10"/>
      <c r="L503" s="11">
        <v>17103.009999999998</v>
      </c>
      <c r="M503" s="9"/>
      <c r="N503" s="9"/>
    </row>
    <row r="504" spans="1:14">
      <c r="A504" s="6" t="s">
        <v>728</v>
      </c>
      <c r="B504" s="6" t="s">
        <v>1001</v>
      </c>
      <c r="C504" s="6" t="s">
        <v>730</v>
      </c>
      <c r="D504" s="7" t="s">
        <v>961</v>
      </c>
      <c r="E504" s="8">
        <v>12</v>
      </c>
      <c r="F504" s="7" t="s">
        <v>793</v>
      </c>
      <c r="G504" s="6" t="s">
        <v>769</v>
      </c>
      <c r="H504" s="7" t="s">
        <v>621</v>
      </c>
      <c r="I504" s="6" t="s">
        <v>12</v>
      </c>
      <c r="J504" s="7" t="s">
        <v>754</v>
      </c>
      <c r="K504" s="10"/>
      <c r="L504" s="11">
        <v>-11630.22</v>
      </c>
      <c r="M504" s="9"/>
      <c r="N504" s="9"/>
    </row>
    <row r="505" spans="1:14">
      <c r="A505" s="6" t="s">
        <v>728</v>
      </c>
      <c r="B505" s="6" t="s">
        <v>1001</v>
      </c>
      <c r="C505" s="6" t="s">
        <v>730</v>
      </c>
      <c r="D505" s="7" t="s">
        <v>961</v>
      </c>
      <c r="E505" s="8">
        <v>13</v>
      </c>
      <c r="F505" s="7" t="s">
        <v>940</v>
      </c>
      <c r="G505" s="6" t="s">
        <v>733</v>
      </c>
      <c r="H505" s="7" t="s">
        <v>64</v>
      </c>
      <c r="I505" s="6" t="s">
        <v>13</v>
      </c>
      <c r="J505" s="7" t="s">
        <v>734</v>
      </c>
      <c r="K505" s="10"/>
      <c r="L505" s="11">
        <v>-148821.92000000001</v>
      </c>
      <c r="M505" s="9"/>
      <c r="N505" s="9"/>
    </row>
    <row r="506" spans="1:14">
      <c r="A506" s="6" t="s">
        <v>728</v>
      </c>
      <c r="B506" s="6" t="s">
        <v>1001</v>
      </c>
      <c r="C506" s="6" t="s">
        <v>730</v>
      </c>
      <c r="D506" s="7" t="s">
        <v>961</v>
      </c>
      <c r="E506" s="8">
        <v>14</v>
      </c>
      <c r="F506" s="7" t="s">
        <v>940</v>
      </c>
      <c r="G506" s="6" t="s">
        <v>733</v>
      </c>
      <c r="H506" s="7" t="s">
        <v>64</v>
      </c>
      <c r="I506" s="6" t="s">
        <v>10</v>
      </c>
      <c r="J506" s="7" t="s">
        <v>734</v>
      </c>
      <c r="K506" s="10"/>
      <c r="L506" s="11">
        <v>148821.92000000001</v>
      </c>
      <c r="M506" s="9"/>
      <c r="N506" s="9"/>
    </row>
    <row r="507" spans="1:14">
      <c r="A507" s="6" t="s">
        <v>728</v>
      </c>
      <c r="B507" s="6" t="s">
        <v>1001</v>
      </c>
      <c r="C507" s="6" t="s">
        <v>730</v>
      </c>
      <c r="D507" s="7" t="s">
        <v>961</v>
      </c>
      <c r="E507" s="8">
        <v>15</v>
      </c>
      <c r="F507" s="7" t="s">
        <v>962</v>
      </c>
      <c r="G507" s="6" t="s">
        <v>733</v>
      </c>
      <c r="H507" s="7" t="s">
        <v>64</v>
      </c>
      <c r="I507" s="6" t="s">
        <v>12</v>
      </c>
      <c r="J507" s="7" t="s">
        <v>734</v>
      </c>
      <c r="K507" s="10"/>
      <c r="L507" s="11">
        <v>-19200940</v>
      </c>
      <c r="M507" s="9"/>
      <c r="N507" s="9"/>
    </row>
    <row r="508" spans="1:14">
      <c r="A508" s="6" t="s">
        <v>728</v>
      </c>
      <c r="B508" s="6" t="s">
        <v>1001</v>
      </c>
      <c r="C508" s="6" t="s">
        <v>730</v>
      </c>
      <c r="D508" s="7" t="s">
        <v>961</v>
      </c>
      <c r="E508" s="8">
        <v>16</v>
      </c>
      <c r="F508" s="7" t="s">
        <v>962</v>
      </c>
      <c r="G508" s="6" t="s">
        <v>733</v>
      </c>
      <c r="H508" s="7" t="s">
        <v>64</v>
      </c>
      <c r="I508" s="6" t="s">
        <v>13</v>
      </c>
      <c r="J508" s="7" t="s">
        <v>734</v>
      </c>
      <c r="K508" s="10"/>
      <c r="L508" s="11">
        <v>19200940</v>
      </c>
      <c r="M508" s="9"/>
      <c r="N508" s="9"/>
    </row>
    <row r="509" spans="1:14">
      <c r="A509" s="6" t="s">
        <v>728</v>
      </c>
      <c r="B509" s="6" t="s">
        <v>1001</v>
      </c>
      <c r="C509" s="6" t="s">
        <v>730</v>
      </c>
      <c r="D509" s="7" t="s">
        <v>961</v>
      </c>
      <c r="E509" s="8">
        <v>17</v>
      </c>
      <c r="F509" s="7" t="s">
        <v>963</v>
      </c>
      <c r="G509" s="6" t="s">
        <v>737</v>
      </c>
      <c r="H509" s="7" t="s">
        <v>738</v>
      </c>
      <c r="I509" s="6" t="s">
        <v>13</v>
      </c>
      <c r="J509" s="7" t="s">
        <v>734</v>
      </c>
      <c r="K509" s="10"/>
      <c r="L509" s="11">
        <v>-2581631.98</v>
      </c>
      <c r="M509" s="9"/>
      <c r="N509" s="9"/>
    </row>
    <row r="510" spans="1:14">
      <c r="A510" s="6" t="s">
        <v>728</v>
      </c>
      <c r="B510" s="6" t="s">
        <v>1001</v>
      </c>
      <c r="C510" s="6" t="s">
        <v>730</v>
      </c>
      <c r="D510" s="7" t="s">
        <v>961</v>
      </c>
      <c r="E510" s="8">
        <v>18</v>
      </c>
      <c r="F510" s="7" t="s">
        <v>963</v>
      </c>
      <c r="G510" s="6" t="s">
        <v>737</v>
      </c>
      <c r="H510" s="7" t="s">
        <v>738</v>
      </c>
      <c r="I510" s="6" t="s">
        <v>744</v>
      </c>
      <c r="J510" s="7" t="s">
        <v>734</v>
      </c>
      <c r="K510" s="10"/>
      <c r="L510" s="11">
        <v>2581631.98</v>
      </c>
      <c r="M510" s="9"/>
      <c r="N510" s="9"/>
    </row>
    <row r="511" spans="1:14">
      <c r="A511" s="6" t="s">
        <v>728</v>
      </c>
      <c r="B511" s="6" t="s">
        <v>1001</v>
      </c>
      <c r="C511" s="6" t="s">
        <v>730</v>
      </c>
      <c r="D511" s="7" t="s">
        <v>964</v>
      </c>
      <c r="E511" s="8">
        <v>1</v>
      </c>
      <c r="F511" s="7" t="s">
        <v>821</v>
      </c>
      <c r="G511" s="6" t="s">
        <v>742</v>
      </c>
      <c r="H511" s="7" t="s">
        <v>743</v>
      </c>
      <c r="I511" s="6" t="s">
        <v>23</v>
      </c>
      <c r="J511" s="7" t="s">
        <v>734</v>
      </c>
      <c r="K511" s="10"/>
      <c r="L511" s="11">
        <v>94339.62</v>
      </c>
      <c r="M511" s="9"/>
      <c r="N511" s="9"/>
    </row>
    <row r="512" spans="1:14">
      <c r="A512" s="6" t="s">
        <v>728</v>
      </c>
      <c r="B512" s="6" t="s">
        <v>1001</v>
      </c>
      <c r="C512" s="6" t="s">
        <v>730</v>
      </c>
      <c r="D512" s="7" t="s">
        <v>964</v>
      </c>
      <c r="E512" s="8">
        <v>2</v>
      </c>
      <c r="F512" s="7" t="s">
        <v>821</v>
      </c>
      <c r="G512" s="6" t="s">
        <v>742</v>
      </c>
      <c r="H512" s="7" t="s">
        <v>743</v>
      </c>
      <c r="I512" s="6" t="s">
        <v>744</v>
      </c>
      <c r="J512" s="7" t="s">
        <v>734</v>
      </c>
      <c r="K512" s="10"/>
      <c r="L512" s="11">
        <v>-94339.62</v>
      </c>
      <c r="M512" s="9"/>
      <c r="N512" s="9"/>
    </row>
    <row r="513" spans="1:14">
      <c r="A513" s="6" t="s">
        <v>728</v>
      </c>
      <c r="B513" s="6" t="s">
        <v>1001</v>
      </c>
      <c r="C513" s="6" t="s">
        <v>730</v>
      </c>
      <c r="D513" s="7" t="s">
        <v>964</v>
      </c>
      <c r="E513" s="8">
        <v>3</v>
      </c>
      <c r="F513" s="7" t="s">
        <v>746</v>
      </c>
      <c r="G513" s="6" t="s">
        <v>747</v>
      </c>
      <c r="H513" s="7" t="s">
        <v>748</v>
      </c>
      <c r="I513" s="6" t="s">
        <v>10</v>
      </c>
      <c r="J513" s="7" t="s">
        <v>734</v>
      </c>
      <c r="K513" s="10"/>
      <c r="L513" s="11">
        <v>-416809.12</v>
      </c>
      <c r="M513" s="9"/>
      <c r="N513" s="9"/>
    </row>
    <row r="514" spans="1:14">
      <c r="A514" s="6" t="s">
        <v>728</v>
      </c>
      <c r="B514" s="6" t="s">
        <v>1001</v>
      </c>
      <c r="C514" s="6" t="s">
        <v>730</v>
      </c>
      <c r="D514" s="7" t="s">
        <v>964</v>
      </c>
      <c r="E514" s="8">
        <v>4</v>
      </c>
      <c r="F514" s="7" t="s">
        <v>746</v>
      </c>
      <c r="G514" s="6" t="s">
        <v>747</v>
      </c>
      <c r="H514" s="7" t="s">
        <v>748</v>
      </c>
      <c r="I514" s="6" t="s">
        <v>4</v>
      </c>
      <c r="J514" s="7" t="s">
        <v>734</v>
      </c>
      <c r="K514" s="10"/>
      <c r="L514" s="11">
        <v>416809.12</v>
      </c>
      <c r="M514" s="9"/>
      <c r="N514" s="9"/>
    </row>
    <row r="515" spans="1:14">
      <c r="A515" s="6" t="s">
        <v>728</v>
      </c>
      <c r="B515" s="6" t="s">
        <v>1001</v>
      </c>
      <c r="C515" s="6" t="s">
        <v>730</v>
      </c>
      <c r="D515" s="7" t="s">
        <v>964</v>
      </c>
      <c r="E515" s="8">
        <v>5</v>
      </c>
      <c r="F515" s="7" t="s">
        <v>749</v>
      </c>
      <c r="G515" s="6" t="s">
        <v>733</v>
      </c>
      <c r="H515" s="7" t="s">
        <v>64</v>
      </c>
      <c r="I515" s="6" t="s">
        <v>10</v>
      </c>
      <c r="J515" s="7" t="s">
        <v>734</v>
      </c>
      <c r="K515" s="10"/>
      <c r="L515" s="11">
        <v>-220605.01</v>
      </c>
      <c r="M515" s="9"/>
      <c r="N515" s="9"/>
    </row>
    <row r="516" spans="1:14">
      <c r="A516" s="6" t="s">
        <v>728</v>
      </c>
      <c r="B516" s="6" t="s">
        <v>1001</v>
      </c>
      <c r="C516" s="6" t="s">
        <v>730</v>
      </c>
      <c r="D516" s="7" t="s">
        <v>964</v>
      </c>
      <c r="E516" s="8">
        <v>6</v>
      </c>
      <c r="F516" s="7" t="s">
        <v>749</v>
      </c>
      <c r="G516" s="6" t="s">
        <v>733</v>
      </c>
      <c r="H516" s="7" t="s">
        <v>64</v>
      </c>
      <c r="I516" s="6" t="s">
        <v>18</v>
      </c>
      <c r="J516" s="7" t="s">
        <v>734</v>
      </c>
      <c r="K516" s="10"/>
      <c r="L516" s="11">
        <v>277916.33</v>
      </c>
      <c r="M516" s="9"/>
      <c r="N516" s="9"/>
    </row>
    <row r="517" spans="1:14">
      <c r="A517" s="6" t="s">
        <v>728</v>
      </c>
      <c r="B517" s="6" t="s">
        <v>1001</v>
      </c>
      <c r="C517" s="6" t="s">
        <v>730</v>
      </c>
      <c r="D517" s="7" t="s">
        <v>964</v>
      </c>
      <c r="E517" s="8">
        <v>7</v>
      </c>
      <c r="F517" s="7" t="s">
        <v>749</v>
      </c>
      <c r="G517" s="6" t="s">
        <v>733</v>
      </c>
      <c r="H517" s="7" t="s">
        <v>64</v>
      </c>
      <c r="I517" s="6" t="s">
        <v>12</v>
      </c>
      <c r="J517" s="7" t="s">
        <v>734</v>
      </c>
      <c r="K517" s="10"/>
      <c r="L517" s="11">
        <v>-57311.32</v>
      </c>
      <c r="M517" s="9"/>
      <c r="N517" s="9"/>
    </row>
    <row r="518" spans="1:14">
      <c r="A518" s="6" t="s">
        <v>728</v>
      </c>
      <c r="B518" s="6" t="s">
        <v>1001</v>
      </c>
      <c r="C518" s="6" t="s">
        <v>730</v>
      </c>
      <c r="D518" s="7" t="s">
        <v>964</v>
      </c>
      <c r="E518" s="8">
        <v>8</v>
      </c>
      <c r="F518" s="7" t="s">
        <v>751</v>
      </c>
      <c r="G518" s="6" t="s">
        <v>737</v>
      </c>
      <c r="H518" s="7" t="s">
        <v>738</v>
      </c>
      <c r="I518" s="6" t="s">
        <v>10</v>
      </c>
      <c r="J518" s="7" t="s">
        <v>739</v>
      </c>
      <c r="K518" s="10"/>
      <c r="L518" s="11">
        <v>-1782592</v>
      </c>
      <c r="M518" s="9"/>
      <c r="N518" s="9"/>
    </row>
    <row r="519" spans="1:14">
      <c r="A519" s="6" t="s">
        <v>728</v>
      </c>
      <c r="B519" s="6" t="s">
        <v>1001</v>
      </c>
      <c r="C519" s="6" t="s">
        <v>730</v>
      </c>
      <c r="D519" s="7" t="s">
        <v>964</v>
      </c>
      <c r="E519" s="8">
        <v>9</v>
      </c>
      <c r="F519" s="7" t="s">
        <v>751</v>
      </c>
      <c r="G519" s="6" t="s">
        <v>737</v>
      </c>
      <c r="H519" s="7" t="s">
        <v>738</v>
      </c>
      <c r="I519" s="6" t="s">
        <v>8</v>
      </c>
      <c r="J519" s="7" t="s">
        <v>739</v>
      </c>
      <c r="K519" s="10"/>
      <c r="L519" s="11">
        <v>1782592</v>
      </c>
      <c r="M519" s="9"/>
      <c r="N519" s="9"/>
    </row>
    <row r="520" spans="1:14">
      <c r="A520" s="6" t="s">
        <v>728</v>
      </c>
      <c r="B520" s="6" t="s">
        <v>1001</v>
      </c>
      <c r="C520" s="6" t="s">
        <v>730</v>
      </c>
      <c r="D520" s="7" t="s">
        <v>964</v>
      </c>
      <c r="E520" s="8">
        <v>10</v>
      </c>
      <c r="F520" s="7" t="s">
        <v>752</v>
      </c>
      <c r="G520" s="6" t="s">
        <v>753</v>
      </c>
      <c r="H520" s="7" t="s">
        <v>621</v>
      </c>
      <c r="I520" s="6" t="s">
        <v>10</v>
      </c>
      <c r="J520" s="7" t="s">
        <v>754</v>
      </c>
      <c r="K520" s="10"/>
      <c r="L520" s="11">
        <v>-155253.25</v>
      </c>
      <c r="M520" s="9"/>
      <c r="N520" s="9"/>
    </row>
    <row r="521" spans="1:14">
      <c r="A521" s="6" t="s">
        <v>728</v>
      </c>
      <c r="B521" s="6" t="s">
        <v>1001</v>
      </c>
      <c r="C521" s="6" t="s">
        <v>730</v>
      </c>
      <c r="D521" s="7" t="s">
        <v>964</v>
      </c>
      <c r="E521" s="8">
        <v>11</v>
      </c>
      <c r="F521" s="7" t="s">
        <v>752</v>
      </c>
      <c r="G521" s="6" t="s">
        <v>753</v>
      </c>
      <c r="H521" s="7" t="s">
        <v>621</v>
      </c>
      <c r="I521" s="6" t="s">
        <v>18</v>
      </c>
      <c r="J521" s="7" t="s">
        <v>754</v>
      </c>
      <c r="K521" s="10"/>
      <c r="L521" s="11">
        <v>-3322.36</v>
      </c>
      <c r="M521" s="9"/>
      <c r="N521" s="9"/>
    </row>
    <row r="522" spans="1:14">
      <c r="A522" s="6" t="s">
        <v>728</v>
      </c>
      <c r="B522" s="6" t="s">
        <v>1001</v>
      </c>
      <c r="C522" s="6" t="s">
        <v>730</v>
      </c>
      <c r="D522" s="7" t="s">
        <v>964</v>
      </c>
      <c r="E522" s="8">
        <v>12</v>
      </c>
      <c r="F522" s="7" t="s">
        <v>752</v>
      </c>
      <c r="G522" s="6" t="s">
        <v>753</v>
      </c>
      <c r="H522" s="7" t="s">
        <v>621</v>
      </c>
      <c r="I522" s="6" t="s">
        <v>17</v>
      </c>
      <c r="J522" s="7" t="s">
        <v>754</v>
      </c>
      <c r="K522" s="10"/>
      <c r="L522" s="11">
        <v>-50265.74</v>
      </c>
      <c r="M522" s="9"/>
      <c r="N522" s="9"/>
    </row>
    <row r="523" spans="1:14">
      <c r="A523" s="6" t="s">
        <v>728</v>
      </c>
      <c r="B523" s="6" t="s">
        <v>1001</v>
      </c>
      <c r="C523" s="6" t="s">
        <v>730</v>
      </c>
      <c r="D523" s="7" t="s">
        <v>964</v>
      </c>
      <c r="E523" s="8">
        <v>13</v>
      </c>
      <c r="F523" s="7" t="s">
        <v>752</v>
      </c>
      <c r="G523" s="6" t="s">
        <v>753</v>
      </c>
      <c r="H523" s="7" t="s">
        <v>621</v>
      </c>
      <c r="I523" s="6" t="s">
        <v>6</v>
      </c>
      <c r="J523" s="7" t="s">
        <v>754</v>
      </c>
      <c r="K523" s="10"/>
      <c r="L523" s="11">
        <v>208841.35</v>
      </c>
      <c r="M523" s="9"/>
      <c r="N523" s="9"/>
    </row>
    <row r="524" spans="1:14">
      <c r="A524" s="6" t="s">
        <v>728</v>
      </c>
      <c r="B524" s="6" t="s">
        <v>1001</v>
      </c>
      <c r="C524" s="6" t="s">
        <v>730</v>
      </c>
      <c r="D524" s="7" t="s">
        <v>965</v>
      </c>
      <c r="E524" s="8">
        <v>1</v>
      </c>
      <c r="F524" s="7" t="s">
        <v>808</v>
      </c>
      <c r="G524" s="6" t="s">
        <v>809</v>
      </c>
      <c r="H524" s="7" t="s">
        <v>810</v>
      </c>
      <c r="I524" s="6" t="s">
        <v>385</v>
      </c>
      <c r="J524" s="7" t="s">
        <v>811</v>
      </c>
      <c r="K524" s="11">
        <v>-2986333.33</v>
      </c>
      <c r="L524" s="10"/>
      <c r="M524" s="9"/>
      <c r="N524" s="9"/>
    </row>
    <row r="525" spans="1:14">
      <c r="A525" s="6" t="s">
        <v>728</v>
      </c>
      <c r="B525" s="6" t="s">
        <v>1001</v>
      </c>
      <c r="C525" s="6" t="s">
        <v>730</v>
      </c>
      <c r="D525" s="7" t="s">
        <v>965</v>
      </c>
      <c r="E525" s="8">
        <v>2</v>
      </c>
      <c r="F525" s="7" t="s">
        <v>808</v>
      </c>
      <c r="G525" s="6" t="s">
        <v>809</v>
      </c>
      <c r="H525" s="7" t="s">
        <v>810</v>
      </c>
      <c r="I525" s="6" t="s">
        <v>744</v>
      </c>
      <c r="J525" s="7" t="s">
        <v>811</v>
      </c>
      <c r="K525" s="11">
        <v>2986333.33</v>
      </c>
      <c r="L525" s="10"/>
      <c r="M525" s="9"/>
      <c r="N525" s="9"/>
    </row>
    <row r="526" spans="1:14">
      <c r="A526" s="6" t="s">
        <v>728</v>
      </c>
      <c r="B526" s="6" t="s">
        <v>1001</v>
      </c>
      <c r="C526" s="6" t="s">
        <v>730</v>
      </c>
      <c r="D526" s="7" t="s">
        <v>965</v>
      </c>
      <c r="E526" s="8">
        <v>3</v>
      </c>
      <c r="F526" s="7" t="s">
        <v>812</v>
      </c>
      <c r="G526" s="6" t="s">
        <v>772</v>
      </c>
      <c r="H526" s="7" t="s">
        <v>68</v>
      </c>
      <c r="I526" s="6" t="s">
        <v>385</v>
      </c>
      <c r="J526" s="7" t="s">
        <v>813</v>
      </c>
      <c r="K526" s="10"/>
      <c r="L526" s="11">
        <v>46824.959999999999</v>
      </c>
      <c r="M526" s="9"/>
      <c r="N526" s="9"/>
    </row>
    <row r="527" spans="1:14">
      <c r="A527" s="6" t="s">
        <v>728</v>
      </c>
      <c r="B527" s="6" t="s">
        <v>1001</v>
      </c>
      <c r="C527" s="6" t="s">
        <v>730</v>
      </c>
      <c r="D527" s="7" t="s">
        <v>965</v>
      </c>
      <c r="E527" s="8">
        <v>4</v>
      </c>
      <c r="F527" s="7" t="s">
        <v>812</v>
      </c>
      <c r="G527" s="6" t="s">
        <v>772</v>
      </c>
      <c r="H527" s="7" t="s">
        <v>68</v>
      </c>
      <c r="I527" s="6" t="s">
        <v>744</v>
      </c>
      <c r="J527" s="7" t="s">
        <v>813</v>
      </c>
      <c r="K527" s="10"/>
      <c r="L527" s="11">
        <v>-46824.959999999999</v>
      </c>
      <c r="M527" s="9"/>
      <c r="N527" s="9"/>
    </row>
    <row r="528" spans="1:14">
      <c r="A528" s="6" t="s">
        <v>728</v>
      </c>
      <c r="B528" s="6" t="s">
        <v>1001</v>
      </c>
      <c r="C528" s="6" t="s">
        <v>730</v>
      </c>
      <c r="D528" s="7" t="s">
        <v>965</v>
      </c>
      <c r="E528" s="8">
        <v>5</v>
      </c>
      <c r="F528" s="7" t="s">
        <v>814</v>
      </c>
      <c r="G528" s="6" t="s">
        <v>815</v>
      </c>
      <c r="H528" s="7" t="s">
        <v>157</v>
      </c>
      <c r="I528" s="6" t="s">
        <v>385</v>
      </c>
      <c r="J528" s="7" t="s">
        <v>816</v>
      </c>
      <c r="K528" s="11">
        <v>-10930.68</v>
      </c>
      <c r="L528" s="10"/>
      <c r="M528" s="9"/>
      <c r="N528" s="9"/>
    </row>
    <row r="529" spans="1:14">
      <c r="A529" s="6" t="s">
        <v>728</v>
      </c>
      <c r="B529" s="6" t="s">
        <v>1001</v>
      </c>
      <c r="C529" s="6" t="s">
        <v>730</v>
      </c>
      <c r="D529" s="7" t="s">
        <v>965</v>
      </c>
      <c r="E529" s="8">
        <v>6</v>
      </c>
      <c r="F529" s="7" t="s">
        <v>814</v>
      </c>
      <c r="G529" s="6" t="s">
        <v>815</v>
      </c>
      <c r="H529" s="7" t="s">
        <v>157</v>
      </c>
      <c r="I529" s="6" t="s">
        <v>28</v>
      </c>
      <c r="J529" s="7" t="s">
        <v>816</v>
      </c>
      <c r="K529" s="11">
        <v>10930.68</v>
      </c>
      <c r="L529" s="10"/>
      <c r="M529" s="9"/>
      <c r="N529" s="9"/>
    </row>
    <row r="530" spans="1:14">
      <c r="A530" s="6" t="s">
        <v>728</v>
      </c>
      <c r="B530" s="6" t="s">
        <v>1001</v>
      </c>
      <c r="C530" s="6" t="s">
        <v>730</v>
      </c>
      <c r="D530" s="7" t="s">
        <v>965</v>
      </c>
      <c r="E530" s="8">
        <v>7</v>
      </c>
      <c r="F530" s="7" t="s">
        <v>817</v>
      </c>
      <c r="G530" s="6" t="s">
        <v>818</v>
      </c>
      <c r="H530" s="7" t="s">
        <v>155</v>
      </c>
      <c r="I530" s="6" t="s">
        <v>385</v>
      </c>
      <c r="J530" s="7" t="s">
        <v>734</v>
      </c>
      <c r="K530" s="11">
        <v>833333.33</v>
      </c>
      <c r="L530" s="10"/>
      <c r="M530" s="9"/>
      <c r="N530" s="9"/>
    </row>
    <row r="531" spans="1:14">
      <c r="A531" s="6" t="s">
        <v>728</v>
      </c>
      <c r="B531" s="6" t="s">
        <v>1001</v>
      </c>
      <c r="C531" s="6" t="s">
        <v>730</v>
      </c>
      <c r="D531" s="7" t="s">
        <v>965</v>
      </c>
      <c r="E531" s="8">
        <v>8</v>
      </c>
      <c r="F531" s="7" t="s">
        <v>817</v>
      </c>
      <c r="G531" s="6" t="s">
        <v>818</v>
      </c>
      <c r="H531" s="7" t="s">
        <v>155</v>
      </c>
      <c r="I531" s="6" t="s">
        <v>744</v>
      </c>
      <c r="J531" s="7" t="s">
        <v>734</v>
      </c>
      <c r="K531" s="11">
        <v>-833333.33</v>
      </c>
      <c r="L531" s="10"/>
      <c r="M531" s="9"/>
      <c r="N531" s="9"/>
    </row>
    <row r="532" spans="1:14">
      <c r="A532" s="6" t="s">
        <v>728</v>
      </c>
      <c r="B532" s="6" t="s">
        <v>1001</v>
      </c>
      <c r="C532" s="6" t="s">
        <v>730</v>
      </c>
      <c r="D532" s="7" t="s">
        <v>965</v>
      </c>
      <c r="E532" s="8">
        <v>9</v>
      </c>
      <c r="F532" s="7" t="s">
        <v>846</v>
      </c>
      <c r="G532" s="6" t="s">
        <v>847</v>
      </c>
      <c r="H532" s="7" t="s">
        <v>125</v>
      </c>
      <c r="I532" s="6" t="s">
        <v>385</v>
      </c>
      <c r="J532" s="7" t="s">
        <v>734</v>
      </c>
      <c r="K532" s="11">
        <v>-4280.6099999999997</v>
      </c>
      <c r="L532" s="10"/>
      <c r="M532" s="9"/>
      <c r="N532" s="9"/>
    </row>
    <row r="533" spans="1:14">
      <c r="A533" s="6" t="s">
        <v>728</v>
      </c>
      <c r="B533" s="6" t="s">
        <v>1001</v>
      </c>
      <c r="C533" s="6" t="s">
        <v>730</v>
      </c>
      <c r="D533" s="7" t="s">
        <v>965</v>
      </c>
      <c r="E533" s="8">
        <v>10</v>
      </c>
      <c r="F533" s="7" t="s">
        <v>846</v>
      </c>
      <c r="G533" s="6" t="s">
        <v>847</v>
      </c>
      <c r="H533" s="7" t="s">
        <v>125</v>
      </c>
      <c r="I533" s="6" t="s">
        <v>744</v>
      </c>
      <c r="J533" s="7" t="s">
        <v>734</v>
      </c>
      <c r="K533" s="11">
        <v>4280.6099999999997</v>
      </c>
      <c r="L533" s="10"/>
      <c r="M533" s="9"/>
      <c r="N533" s="9"/>
    </row>
    <row r="534" spans="1:14">
      <c r="A534" s="6" t="s">
        <v>728</v>
      </c>
      <c r="B534" s="6" t="s">
        <v>1001</v>
      </c>
      <c r="C534" s="6" t="s">
        <v>730</v>
      </c>
      <c r="D534" s="7" t="s">
        <v>965</v>
      </c>
      <c r="E534" s="8">
        <v>11</v>
      </c>
      <c r="F534" s="7" t="s">
        <v>846</v>
      </c>
      <c r="G534" s="6" t="s">
        <v>848</v>
      </c>
      <c r="H534" s="7" t="s">
        <v>44</v>
      </c>
      <c r="I534" s="6" t="s">
        <v>385</v>
      </c>
      <c r="J534" s="7" t="s">
        <v>734</v>
      </c>
      <c r="K534" s="11">
        <v>-1761.16</v>
      </c>
      <c r="L534" s="10"/>
      <c r="M534" s="9"/>
      <c r="N534" s="9"/>
    </row>
    <row r="535" spans="1:14">
      <c r="A535" s="6" t="s">
        <v>728</v>
      </c>
      <c r="B535" s="6" t="s">
        <v>1001</v>
      </c>
      <c r="C535" s="6" t="s">
        <v>730</v>
      </c>
      <c r="D535" s="7" t="s">
        <v>965</v>
      </c>
      <c r="E535" s="8">
        <v>12</v>
      </c>
      <c r="F535" s="7" t="s">
        <v>846</v>
      </c>
      <c r="G535" s="6" t="s">
        <v>848</v>
      </c>
      <c r="H535" s="7" t="s">
        <v>44</v>
      </c>
      <c r="I535" s="6" t="s">
        <v>744</v>
      </c>
      <c r="J535" s="7" t="s">
        <v>734</v>
      </c>
      <c r="K535" s="11">
        <v>1761.16</v>
      </c>
      <c r="L535" s="10"/>
      <c r="M535" s="9"/>
      <c r="N535" s="9"/>
    </row>
    <row r="536" spans="1:14">
      <c r="A536" s="6" t="s">
        <v>728</v>
      </c>
      <c r="B536" s="6" t="s">
        <v>1001</v>
      </c>
      <c r="C536" s="6" t="s">
        <v>730</v>
      </c>
      <c r="D536" s="7"/>
      <c r="E536" s="8"/>
      <c r="F536" s="7" t="s">
        <v>783</v>
      </c>
      <c r="G536" s="6"/>
      <c r="H536" s="7"/>
      <c r="I536" s="6"/>
      <c r="J536" s="7"/>
      <c r="K536" s="10"/>
      <c r="L536" s="10"/>
      <c r="M536" s="9"/>
      <c r="N536" s="9"/>
    </row>
    <row r="537" spans="1:14">
      <c r="A537" s="6" t="s">
        <v>728</v>
      </c>
      <c r="B537" s="6" t="s">
        <v>1001</v>
      </c>
      <c r="C537" s="6"/>
      <c r="D537" s="7"/>
      <c r="E537" s="8"/>
      <c r="F537" s="7" t="s">
        <v>784</v>
      </c>
      <c r="G537" s="6"/>
      <c r="H537" s="7"/>
      <c r="I537" s="6"/>
      <c r="J537" s="7"/>
      <c r="K537" s="10"/>
      <c r="L537" s="10"/>
      <c r="M537" s="9"/>
      <c r="N537" s="9"/>
    </row>
    <row r="538" spans="1:14">
      <c r="A538" s="6" t="s">
        <v>728</v>
      </c>
      <c r="B538" s="6" t="s">
        <v>1002</v>
      </c>
      <c r="C538" s="6" t="s">
        <v>730</v>
      </c>
      <c r="D538" s="7" t="s">
        <v>1003</v>
      </c>
      <c r="E538" s="8">
        <v>1</v>
      </c>
      <c r="F538" s="7" t="s">
        <v>732</v>
      </c>
      <c r="G538" s="6" t="s">
        <v>733</v>
      </c>
      <c r="H538" s="7" t="s">
        <v>64</v>
      </c>
      <c r="I538" s="6" t="s">
        <v>13</v>
      </c>
      <c r="J538" s="7" t="s">
        <v>734</v>
      </c>
      <c r="K538" s="10"/>
      <c r="L538" s="11">
        <v>-696163.88</v>
      </c>
      <c r="M538" s="9"/>
      <c r="N538" s="9"/>
    </row>
    <row r="539" spans="1:14">
      <c r="A539" s="6" t="s">
        <v>728</v>
      </c>
      <c r="B539" s="6" t="s">
        <v>1002</v>
      </c>
      <c r="C539" s="6" t="s">
        <v>730</v>
      </c>
      <c r="D539" s="7" t="s">
        <v>1003</v>
      </c>
      <c r="E539" s="8">
        <v>2</v>
      </c>
      <c r="F539" s="7" t="s">
        <v>732</v>
      </c>
      <c r="G539" s="6" t="s">
        <v>733</v>
      </c>
      <c r="H539" s="7" t="s">
        <v>64</v>
      </c>
      <c r="I539" s="6" t="s">
        <v>4</v>
      </c>
      <c r="J539" s="7" t="s">
        <v>734</v>
      </c>
      <c r="K539" s="10"/>
      <c r="L539" s="11">
        <v>696163.88</v>
      </c>
      <c r="M539" s="9"/>
      <c r="N539" s="9"/>
    </row>
    <row r="540" spans="1:14">
      <c r="A540" s="6" t="s">
        <v>728</v>
      </c>
      <c r="B540" s="6" t="s">
        <v>1002</v>
      </c>
      <c r="C540" s="6" t="s">
        <v>730</v>
      </c>
      <c r="D540" s="7" t="s">
        <v>1003</v>
      </c>
      <c r="E540" s="8">
        <v>3</v>
      </c>
      <c r="F540" s="7" t="s">
        <v>918</v>
      </c>
      <c r="G540" s="6" t="s">
        <v>733</v>
      </c>
      <c r="H540" s="7" t="s">
        <v>64</v>
      </c>
      <c r="I540" s="6" t="s">
        <v>12</v>
      </c>
      <c r="J540" s="7" t="s">
        <v>734</v>
      </c>
      <c r="K540" s="10"/>
      <c r="L540" s="11">
        <v>-15805.56</v>
      </c>
      <c r="M540" s="9"/>
      <c r="N540" s="9"/>
    </row>
    <row r="541" spans="1:14">
      <c r="A541" s="6" t="s">
        <v>728</v>
      </c>
      <c r="B541" s="6" t="s">
        <v>1002</v>
      </c>
      <c r="C541" s="6" t="s">
        <v>730</v>
      </c>
      <c r="D541" s="7" t="s">
        <v>1003</v>
      </c>
      <c r="E541" s="8">
        <v>4</v>
      </c>
      <c r="F541" s="7" t="s">
        <v>918</v>
      </c>
      <c r="G541" s="6" t="s">
        <v>733</v>
      </c>
      <c r="H541" s="7" t="s">
        <v>64</v>
      </c>
      <c r="I541" s="6" t="s">
        <v>4</v>
      </c>
      <c r="J541" s="7" t="s">
        <v>734</v>
      </c>
      <c r="K541" s="10"/>
      <c r="L541" s="11">
        <v>15805.56</v>
      </c>
      <c r="M541" s="9"/>
      <c r="N541" s="9"/>
    </row>
    <row r="542" spans="1:14">
      <c r="A542" s="6" t="s">
        <v>728</v>
      </c>
      <c r="B542" s="6" t="s">
        <v>1002</v>
      </c>
      <c r="C542" s="6" t="s">
        <v>730</v>
      </c>
      <c r="D542" s="7" t="s">
        <v>1003</v>
      </c>
      <c r="E542" s="8">
        <v>5</v>
      </c>
      <c r="F542" s="7" t="s">
        <v>1004</v>
      </c>
      <c r="G542" s="6" t="s">
        <v>733</v>
      </c>
      <c r="H542" s="7" t="s">
        <v>64</v>
      </c>
      <c r="I542" s="6" t="s">
        <v>12</v>
      </c>
      <c r="J542" s="7" t="s">
        <v>734</v>
      </c>
      <c r="K542" s="10"/>
      <c r="L542" s="11">
        <v>-54595</v>
      </c>
      <c r="M542" s="9"/>
      <c r="N542" s="9"/>
    </row>
    <row r="543" spans="1:14">
      <c r="A543" s="6" t="s">
        <v>728</v>
      </c>
      <c r="B543" s="6" t="s">
        <v>1002</v>
      </c>
      <c r="C543" s="6" t="s">
        <v>730</v>
      </c>
      <c r="D543" s="7" t="s">
        <v>1003</v>
      </c>
      <c r="E543" s="8">
        <v>6</v>
      </c>
      <c r="F543" s="7" t="s">
        <v>1004</v>
      </c>
      <c r="G543" s="6" t="s">
        <v>733</v>
      </c>
      <c r="H543" s="7" t="s">
        <v>64</v>
      </c>
      <c r="I543" s="6" t="s">
        <v>4</v>
      </c>
      <c r="J543" s="7" t="s">
        <v>734</v>
      </c>
      <c r="K543" s="10"/>
      <c r="L543" s="11">
        <v>54595</v>
      </c>
      <c r="M543" s="9"/>
      <c r="N543" s="9"/>
    </row>
    <row r="544" spans="1:14">
      <c r="A544" s="6" t="s">
        <v>728</v>
      </c>
      <c r="B544" s="6" t="s">
        <v>1002</v>
      </c>
      <c r="C544" s="6" t="s">
        <v>730</v>
      </c>
      <c r="D544" s="7" t="s">
        <v>1003</v>
      </c>
      <c r="E544" s="8">
        <v>7</v>
      </c>
      <c r="F544" s="7" t="s">
        <v>1005</v>
      </c>
      <c r="G544" s="6" t="s">
        <v>737</v>
      </c>
      <c r="H544" s="7" t="s">
        <v>738</v>
      </c>
      <c r="I544" s="6" t="s">
        <v>12</v>
      </c>
      <c r="J544" s="7" t="s">
        <v>739</v>
      </c>
      <c r="K544" s="10"/>
      <c r="L544" s="11">
        <v>23840</v>
      </c>
      <c r="M544" s="9"/>
      <c r="N544" s="9"/>
    </row>
    <row r="545" spans="1:14">
      <c r="A545" s="6" t="s">
        <v>728</v>
      </c>
      <c r="B545" s="6" t="s">
        <v>1002</v>
      </c>
      <c r="C545" s="6" t="s">
        <v>730</v>
      </c>
      <c r="D545" s="7" t="s">
        <v>1003</v>
      </c>
      <c r="E545" s="8">
        <v>8</v>
      </c>
      <c r="F545" s="7" t="s">
        <v>1005</v>
      </c>
      <c r="G545" s="6" t="s">
        <v>737</v>
      </c>
      <c r="H545" s="7" t="s">
        <v>738</v>
      </c>
      <c r="I545" s="6" t="s">
        <v>4</v>
      </c>
      <c r="J545" s="7" t="s">
        <v>739</v>
      </c>
      <c r="K545" s="10"/>
      <c r="L545" s="11">
        <v>-23840</v>
      </c>
      <c r="M545" s="9"/>
      <c r="N545" s="9"/>
    </row>
    <row r="546" spans="1:14">
      <c r="A546" s="6" t="s">
        <v>728</v>
      </c>
      <c r="B546" s="6" t="s">
        <v>1002</v>
      </c>
      <c r="C546" s="6" t="s">
        <v>730</v>
      </c>
      <c r="D546" s="7" t="s">
        <v>1003</v>
      </c>
      <c r="E546" s="8">
        <v>9</v>
      </c>
      <c r="F546" s="7" t="s">
        <v>736</v>
      </c>
      <c r="G546" s="6" t="s">
        <v>737</v>
      </c>
      <c r="H546" s="7" t="s">
        <v>738</v>
      </c>
      <c r="I546" s="6" t="s">
        <v>12</v>
      </c>
      <c r="J546" s="7" t="s">
        <v>739</v>
      </c>
      <c r="K546" s="10"/>
      <c r="L546" s="11">
        <v>-187277.88</v>
      </c>
      <c r="M546" s="9"/>
      <c r="N546" s="9"/>
    </row>
    <row r="547" spans="1:14">
      <c r="A547" s="6" t="s">
        <v>728</v>
      </c>
      <c r="B547" s="6" t="s">
        <v>1002</v>
      </c>
      <c r="C547" s="6" t="s">
        <v>730</v>
      </c>
      <c r="D547" s="7" t="s">
        <v>1003</v>
      </c>
      <c r="E547" s="8">
        <v>10</v>
      </c>
      <c r="F547" s="7" t="s">
        <v>736</v>
      </c>
      <c r="G547" s="6" t="s">
        <v>737</v>
      </c>
      <c r="H547" s="7" t="s">
        <v>738</v>
      </c>
      <c r="I547" s="6" t="s">
        <v>15</v>
      </c>
      <c r="J547" s="7" t="s">
        <v>739</v>
      </c>
      <c r="K547" s="10"/>
      <c r="L547" s="11">
        <v>187277.88</v>
      </c>
      <c r="M547" s="9"/>
      <c r="N547" s="9"/>
    </row>
    <row r="548" spans="1:14">
      <c r="A548" s="6" t="s">
        <v>728</v>
      </c>
      <c r="B548" s="6" t="s">
        <v>1002</v>
      </c>
      <c r="C548" s="6" t="s">
        <v>730</v>
      </c>
      <c r="D548" s="7" t="s">
        <v>1003</v>
      </c>
      <c r="E548" s="8">
        <v>11</v>
      </c>
      <c r="F548" s="7" t="s">
        <v>794</v>
      </c>
      <c r="G548" s="6" t="s">
        <v>769</v>
      </c>
      <c r="H548" s="7" t="s">
        <v>621</v>
      </c>
      <c r="I548" s="6" t="s">
        <v>13</v>
      </c>
      <c r="J548" s="7" t="s">
        <v>754</v>
      </c>
      <c r="K548" s="10"/>
      <c r="L548" s="11">
        <v>-4042.99</v>
      </c>
      <c r="M548" s="9"/>
      <c r="N548" s="9"/>
    </row>
    <row r="549" spans="1:14">
      <c r="A549" s="6" t="s">
        <v>728</v>
      </c>
      <c r="B549" s="6" t="s">
        <v>1002</v>
      </c>
      <c r="C549" s="6" t="s">
        <v>730</v>
      </c>
      <c r="D549" s="7" t="s">
        <v>1003</v>
      </c>
      <c r="E549" s="8">
        <v>12</v>
      </c>
      <c r="F549" s="7" t="s">
        <v>795</v>
      </c>
      <c r="G549" s="6" t="s">
        <v>769</v>
      </c>
      <c r="H549" s="7" t="s">
        <v>621</v>
      </c>
      <c r="I549" s="6" t="s">
        <v>15</v>
      </c>
      <c r="J549" s="7" t="s">
        <v>754</v>
      </c>
      <c r="K549" s="10"/>
      <c r="L549" s="11">
        <v>-1093.9100000000001</v>
      </c>
      <c r="M549" s="9"/>
      <c r="N549" s="9"/>
    </row>
    <row r="550" spans="1:14">
      <c r="A550" s="6" t="s">
        <v>728</v>
      </c>
      <c r="B550" s="6" t="s">
        <v>1002</v>
      </c>
      <c r="C550" s="6" t="s">
        <v>730</v>
      </c>
      <c r="D550" s="7" t="s">
        <v>1003</v>
      </c>
      <c r="E550" s="8">
        <v>13</v>
      </c>
      <c r="F550" s="7" t="s">
        <v>796</v>
      </c>
      <c r="G550" s="6" t="s">
        <v>769</v>
      </c>
      <c r="H550" s="7" t="s">
        <v>621</v>
      </c>
      <c r="I550" s="6" t="s">
        <v>6</v>
      </c>
      <c r="J550" s="7" t="s">
        <v>754</v>
      </c>
      <c r="K550" s="10"/>
      <c r="L550" s="11">
        <v>16761.34</v>
      </c>
      <c r="M550" s="9"/>
      <c r="N550" s="9"/>
    </row>
    <row r="551" spans="1:14">
      <c r="A551" s="6" t="s">
        <v>728</v>
      </c>
      <c r="B551" s="6" t="s">
        <v>1002</v>
      </c>
      <c r="C551" s="6" t="s">
        <v>730</v>
      </c>
      <c r="D551" s="7" t="s">
        <v>1003</v>
      </c>
      <c r="E551" s="8">
        <v>14</v>
      </c>
      <c r="F551" s="7" t="s">
        <v>793</v>
      </c>
      <c r="G551" s="6" t="s">
        <v>769</v>
      </c>
      <c r="H551" s="7" t="s">
        <v>621</v>
      </c>
      <c r="I551" s="6" t="s">
        <v>12</v>
      </c>
      <c r="J551" s="7" t="s">
        <v>754</v>
      </c>
      <c r="K551" s="10"/>
      <c r="L551" s="11">
        <v>-11624.44</v>
      </c>
      <c r="M551" s="9"/>
      <c r="N551" s="9"/>
    </row>
    <row r="552" spans="1:14">
      <c r="A552" s="6" t="s">
        <v>728</v>
      </c>
      <c r="B552" s="6" t="s">
        <v>1002</v>
      </c>
      <c r="C552" s="6" t="s">
        <v>730</v>
      </c>
      <c r="D552" s="7" t="s">
        <v>1003</v>
      </c>
      <c r="E552" s="8">
        <v>15</v>
      </c>
      <c r="F552" s="7" t="s">
        <v>962</v>
      </c>
      <c r="G552" s="6" t="s">
        <v>733</v>
      </c>
      <c r="H552" s="7" t="s">
        <v>64</v>
      </c>
      <c r="I552" s="6" t="s">
        <v>12</v>
      </c>
      <c r="J552" s="7" t="s">
        <v>734</v>
      </c>
      <c r="K552" s="10"/>
      <c r="L552" s="11">
        <v>6070064</v>
      </c>
      <c r="M552" s="9"/>
      <c r="N552" s="9"/>
    </row>
    <row r="553" spans="1:14">
      <c r="A553" s="6" t="s">
        <v>728</v>
      </c>
      <c r="B553" s="6" t="s">
        <v>1002</v>
      </c>
      <c r="C553" s="6" t="s">
        <v>730</v>
      </c>
      <c r="D553" s="7" t="s">
        <v>1003</v>
      </c>
      <c r="E553" s="8">
        <v>16</v>
      </c>
      <c r="F553" s="7" t="s">
        <v>962</v>
      </c>
      <c r="G553" s="6" t="s">
        <v>733</v>
      </c>
      <c r="H553" s="7" t="s">
        <v>64</v>
      </c>
      <c r="I553" s="6" t="s">
        <v>13</v>
      </c>
      <c r="J553" s="7" t="s">
        <v>734</v>
      </c>
      <c r="K553" s="10"/>
      <c r="L553" s="11">
        <v>-6070064</v>
      </c>
      <c r="M553" s="9"/>
      <c r="N553" s="9"/>
    </row>
    <row r="554" spans="1:14">
      <c r="A554" s="6" t="s">
        <v>728</v>
      </c>
      <c r="B554" s="6" t="s">
        <v>1002</v>
      </c>
      <c r="C554" s="6" t="s">
        <v>730</v>
      </c>
      <c r="D554" s="7" t="s">
        <v>1003</v>
      </c>
      <c r="E554" s="8">
        <v>17</v>
      </c>
      <c r="F554" s="7" t="s">
        <v>1006</v>
      </c>
      <c r="G554" s="6" t="s">
        <v>737</v>
      </c>
      <c r="H554" s="7" t="s">
        <v>738</v>
      </c>
      <c r="I554" s="6" t="s">
        <v>13</v>
      </c>
      <c r="J554" s="7" t="s">
        <v>734</v>
      </c>
      <c r="K554" s="10"/>
      <c r="L554" s="11">
        <v>2581631.98</v>
      </c>
      <c r="M554" s="9"/>
      <c r="N554" s="9"/>
    </row>
    <row r="555" spans="1:14">
      <c r="A555" s="6" t="s">
        <v>728</v>
      </c>
      <c r="B555" s="6" t="s">
        <v>1002</v>
      </c>
      <c r="C555" s="6" t="s">
        <v>730</v>
      </c>
      <c r="D555" s="7" t="s">
        <v>1003</v>
      </c>
      <c r="E555" s="8">
        <v>18</v>
      </c>
      <c r="F555" s="7" t="s">
        <v>1006</v>
      </c>
      <c r="G555" s="6" t="s">
        <v>737</v>
      </c>
      <c r="H555" s="7" t="s">
        <v>738</v>
      </c>
      <c r="I555" s="6" t="s">
        <v>744</v>
      </c>
      <c r="J555" s="7" t="s">
        <v>734</v>
      </c>
      <c r="K555" s="10"/>
      <c r="L555" s="11">
        <v>-2581631.98</v>
      </c>
      <c r="M555" s="9"/>
      <c r="N555" s="9"/>
    </row>
    <row r="556" spans="1:14">
      <c r="A556" s="6" t="s">
        <v>728</v>
      </c>
      <c r="B556" s="6" t="s">
        <v>1002</v>
      </c>
      <c r="C556" s="6" t="s">
        <v>730</v>
      </c>
      <c r="D556" s="7" t="s">
        <v>1007</v>
      </c>
      <c r="E556" s="8">
        <v>1</v>
      </c>
      <c r="F556" s="7" t="s">
        <v>1008</v>
      </c>
      <c r="G556" s="6" t="s">
        <v>742</v>
      </c>
      <c r="H556" s="7" t="s">
        <v>743</v>
      </c>
      <c r="I556" s="6" t="s">
        <v>24</v>
      </c>
      <c r="J556" s="7" t="s">
        <v>734</v>
      </c>
      <c r="K556" s="10"/>
      <c r="L556" s="11">
        <v>-145754.72</v>
      </c>
      <c r="M556" s="9"/>
      <c r="N556" s="9"/>
    </row>
    <row r="557" spans="1:14">
      <c r="A557" s="6" t="s">
        <v>728</v>
      </c>
      <c r="B557" s="6" t="s">
        <v>1002</v>
      </c>
      <c r="C557" s="6" t="s">
        <v>730</v>
      </c>
      <c r="D557" s="7" t="s">
        <v>1007</v>
      </c>
      <c r="E557" s="8">
        <v>2</v>
      </c>
      <c r="F557" s="7" t="s">
        <v>1008</v>
      </c>
      <c r="G557" s="6" t="s">
        <v>742</v>
      </c>
      <c r="H557" s="7" t="s">
        <v>743</v>
      </c>
      <c r="I557" s="6" t="s">
        <v>744</v>
      </c>
      <c r="J557" s="7" t="s">
        <v>734</v>
      </c>
      <c r="K557" s="10"/>
      <c r="L557" s="11">
        <v>145754.72</v>
      </c>
      <c r="M557" s="9"/>
      <c r="N557" s="9"/>
    </row>
    <row r="558" spans="1:14">
      <c r="A558" s="6" t="s">
        <v>728</v>
      </c>
      <c r="B558" s="6" t="s">
        <v>1002</v>
      </c>
      <c r="C558" s="6" t="s">
        <v>730</v>
      </c>
      <c r="D558" s="7" t="s">
        <v>1009</v>
      </c>
      <c r="E558" s="8">
        <v>1</v>
      </c>
      <c r="F558" s="7" t="s">
        <v>812</v>
      </c>
      <c r="G558" s="6" t="s">
        <v>772</v>
      </c>
      <c r="H558" s="7" t="s">
        <v>68</v>
      </c>
      <c r="I558" s="6" t="s">
        <v>744</v>
      </c>
      <c r="J558" s="7" t="s">
        <v>813</v>
      </c>
      <c r="K558" s="10"/>
      <c r="L558" s="11">
        <v>-87951.99</v>
      </c>
      <c r="M558" s="9"/>
      <c r="N558" s="9"/>
    </row>
    <row r="559" spans="1:14">
      <c r="A559" s="6" t="s">
        <v>728</v>
      </c>
      <c r="B559" s="6" t="s">
        <v>1002</v>
      </c>
      <c r="C559" s="6" t="s">
        <v>730</v>
      </c>
      <c r="D559" s="7" t="s">
        <v>1009</v>
      </c>
      <c r="E559" s="8">
        <v>2</v>
      </c>
      <c r="F559" s="7" t="s">
        <v>812</v>
      </c>
      <c r="G559" s="6" t="s">
        <v>772</v>
      </c>
      <c r="H559" s="7" t="s">
        <v>68</v>
      </c>
      <c r="I559" s="6" t="s">
        <v>385</v>
      </c>
      <c r="J559" s="7" t="s">
        <v>813</v>
      </c>
      <c r="K559" s="10"/>
      <c r="L559" s="11">
        <v>87951.99</v>
      </c>
      <c r="M559" s="9"/>
      <c r="N559" s="9"/>
    </row>
    <row r="560" spans="1:14">
      <c r="A560" s="6" t="s">
        <v>728</v>
      </c>
      <c r="B560" s="6" t="s">
        <v>1002</v>
      </c>
      <c r="C560" s="6" t="s">
        <v>730</v>
      </c>
      <c r="D560" s="7" t="s">
        <v>1009</v>
      </c>
      <c r="E560" s="8">
        <v>3</v>
      </c>
      <c r="F560" s="7" t="s">
        <v>814</v>
      </c>
      <c r="G560" s="6" t="s">
        <v>815</v>
      </c>
      <c r="H560" s="7" t="s">
        <v>157</v>
      </c>
      <c r="I560" s="6" t="s">
        <v>28</v>
      </c>
      <c r="J560" s="7" t="s">
        <v>816</v>
      </c>
      <c r="K560" s="11">
        <v>10930.68</v>
      </c>
      <c r="L560" s="10"/>
      <c r="M560" s="9"/>
      <c r="N560" s="9"/>
    </row>
    <row r="561" spans="1:14">
      <c r="A561" s="6" t="s">
        <v>728</v>
      </c>
      <c r="B561" s="6" t="s">
        <v>1002</v>
      </c>
      <c r="C561" s="6" t="s">
        <v>730</v>
      </c>
      <c r="D561" s="7" t="s">
        <v>1009</v>
      </c>
      <c r="E561" s="8">
        <v>4</v>
      </c>
      <c r="F561" s="7" t="s">
        <v>814</v>
      </c>
      <c r="G561" s="6" t="s">
        <v>815</v>
      </c>
      <c r="H561" s="7" t="s">
        <v>157</v>
      </c>
      <c r="I561" s="6" t="s">
        <v>385</v>
      </c>
      <c r="J561" s="7" t="s">
        <v>816</v>
      </c>
      <c r="K561" s="11">
        <v>-10930.68</v>
      </c>
      <c r="L561" s="10"/>
      <c r="M561" s="9"/>
      <c r="N561" s="9"/>
    </row>
    <row r="562" spans="1:14">
      <c r="A562" s="6" t="s">
        <v>728</v>
      </c>
      <c r="B562" s="6" t="s">
        <v>1002</v>
      </c>
      <c r="C562" s="6" t="s">
        <v>730</v>
      </c>
      <c r="D562" s="7" t="s">
        <v>1009</v>
      </c>
      <c r="E562" s="8">
        <v>5</v>
      </c>
      <c r="F562" s="7" t="s">
        <v>817</v>
      </c>
      <c r="G562" s="6" t="s">
        <v>818</v>
      </c>
      <c r="H562" s="7" t="s">
        <v>155</v>
      </c>
      <c r="I562" s="6" t="s">
        <v>744</v>
      </c>
      <c r="J562" s="7" t="s">
        <v>734</v>
      </c>
      <c r="K562" s="11">
        <v>-833333.34</v>
      </c>
      <c r="L562" s="10"/>
      <c r="M562" s="9"/>
      <c r="N562" s="9"/>
    </row>
    <row r="563" spans="1:14">
      <c r="A563" s="6" t="s">
        <v>728</v>
      </c>
      <c r="B563" s="6" t="s">
        <v>1002</v>
      </c>
      <c r="C563" s="6" t="s">
        <v>730</v>
      </c>
      <c r="D563" s="7" t="s">
        <v>1009</v>
      </c>
      <c r="E563" s="8">
        <v>6</v>
      </c>
      <c r="F563" s="7" t="s">
        <v>817</v>
      </c>
      <c r="G563" s="6" t="s">
        <v>818</v>
      </c>
      <c r="H563" s="7" t="s">
        <v>155</v>
      </c>
      <c r="I563" s="6" t="s">
        <v>385</v>
      </c>
      <c r="J563" s="7" t="s">
        <v>734</v>
      </c>
      <c r="K563" s="11">
        <v>833333.34</v>
      </c>
      <c r="L563" s="10"/>
      <c r="M563" s="9"/>
      <c r="N563" s="9"/>
    </row>
    <row r="564" spans="1:14">
      <c r="A564" s="6" t="s">
        <v>728</v>
      </c>
      <c r="B564" s="6" t="s">
        <v>1002</v>
      </c>
      <c r="C564" s="6" t="s">
        <v>730</v>
      </c>
      <c r="D564" s="7" t="s">
        <v>1009</v>
      </c>
      <c r="E564" s="8">
        <v>7</v>
      </c>
      <c r="F564" s="7" t="s">
        <v>808</v>
      </c>
      <c r="G564" s="6" t="s">
        <v>809</v>
      </c>
      <c r="H564" s="7" t="s">
        <v>810</v>
      </c>
      <c r="I564" s="6" t="s">
        <v>744</v>
      </c>
      <c r="J564" s="7" t="s">
        <v>811</v>
      </c>
      <c r="K564" s="11">
        <v>2986333.34</v>
      </c>
      <c r="L564" s="10"/>
      <c r="M564" s="9"/>
      <c r="N564" s="9"/>
    </row>
    <row r="565" spans="1:14">
      <c r="A565" s="6" t="s">
        <v>728</v>
      </c>
      <c r="B565" s="6" t="s">
        <v>1002</v>
      </c>
      <c r="C565" s="6" t="s">
        <v>730</v>
      </c>
      <c r="D565" s="7" t="s">
        <v>1009</v>
      </c>
      <c r="E565" s="8">
        <v>8</v>
      </c>
      <c r="F565" s="7" t="s">
        <v>808</v>
      </c>
      <c r="G565" s="6" t="s">
        <v>809</v>
      </c>
      <c r="H565" s="7" t="s">
        <v>810</v>
      </c>
      <c r="I565" s="6" t="s">
        <v>385</v>
      </c>
      <c r="J565" s="7" t="s">
        <v>811</v>
      </c>
      <c r="K565" s="11">
        <v>-2986333.34</v>
      </c>
      <c r="L565" s="10"/>
      <c r="M565" s="9"/>
      <c r="N565" s="9"/>
    </row>
    <row r="566" spans="1:14">
      <c r="A566" s="6" t="s">
        <v>728</v>
      </c>
      <c r="B566" s="6" t="s">
        <v>1002</v>
      </c>
      <c r="C566" s="6" t="s">
        <v>730</v>
      </c>
      <c r="D566" s="7" t="s">
        <v>1009</v>
      </c>
      <c r="E566" s="8">
        <v>9</v>
      </c>
      <c r="F566" s="7" t="s">
        <v>1010</v>
      </c>
      <c r="G566" s="6" t="s">
        <v>772</v>
      </c>
      <c r="H566" s="7" t="s">
        <v>68</v>
      </c>
      <c r="I566" s="6" t="s">
        <v>385</v>
      </c>
      <c r="J566" s="7" t="s">
        <v>734</v>
      </c>
      <c r="K566" s="10"/>
      <c r="L566" s="11">
        <v>34188.76</v>
      </c>
      <c r="M566" s="9"/>
      <c r="N566" s="9"/>
    </row>
    <row r="567" spans="1:14">
      <c r="A567" s="6" t="s">
        <v>728</v>
      </c>
      <c r="B567" s="6" t="s">
        <v>1002</v>
      </c>
      <c r="C567" s="6" t="s">
        <v>730</v>
      </c>
      <c r="D567" s="7" t="s">
        <v>1009</v>
      </c>
      <c r="E567" s="8">
        <v>10</v>
      </c>
      <c r="F567" s="7" t="s">
        <v>1010</v>
      </c>
      <c r="G567" s="6" t="s">
        <v>772</v>
      </c>
      <c r="H567" s="7" t="s">
        <v>68</v>
      </c>
      <c r="I567" s="6" t="s">
        <v>744</v>
      </c>
      <c r="J567" s="7" t="s">
        <v>734</v>
      </c>
      <c r="K567" s="10"/>
      <c r="L567" s="11">
        <v>-34188.76</v>
      </c>
      <c r="M567" s="9"/>
      <c r="N567" s="9"/>
    </row>
    <row r="568" spans="1:14">
      <c r="A568" s="6" t="s">
        <v>728</v>
      </c>
      <c r="B568" s="6" t="s">
        <v>1002</v>
      </c>
      <c r="C568" s="6" t="s">
        <v>730</v>
      </c>
      <c r="D568" s="7" t="s">
        <v>1011</v>
      </c>
      <c r="E568" s="8">
        <v>1</v>
      </c>
      <c r="F568" s="7" t="s">
        <v>821</v>
      </c>
      <c r="G568" s="6" t="s">
        <v>742</v>
      </c>
      <c r="H568" s="7" t="s">
        <v>743</v>
      </c>
      <c r="I568" s="6" t="s">
        <v>23</v>
      </c>
      <c r="J568" s="7" t="s">
        <v>734</v>
      </c>
      <c r="K568" s="10"/>
      <c r="L568" s="11">
        <v>94339.62</v>
      </c>
      <c r="M568" s="9"/>
      <c r="N568" s="9"/>
    </row>
    <row r="569" spans="1:14">
      <c r="A569" s="6" t="s">
        <v>728</v>
      </c>
      <c r="B569" s="6" t="s">
        <v>1002</v>
      </c>
      <c r="C569" s="6" t="s">
        <v>730</v>
      </c>
      <c r="D569" s="7" t="s">
        <v>1011</v>
      </c>
      <c r="E569" s="8">
        <v>2</v>
      </c>
      <c r="F569" s="7" t="s">
        <v>821</v>
      </c>
      <c r="G569" s="6" t="s">
        <v>742</v>
      </c>
      <c r="H569" s="7" t="s">
        <v>743</v>
      </c>
      <c r="I569" s="6" t="s">
        <v>744</v>
      </c>
      <c r="J569" s="7" t="s">
        <v>734</v>
      </c>
      <c r="K569" s="10"/>
      <c r="L569" s="11">
        <v>-94339.62</v>
      </c>
      <c r="M569" s="9"/>
      <c r="N569" s="9"/>
    </row>
    <row r="570" spans="1:14">
      <c r="A570" s="6" t="s">
        <v>728</v>
      </c>
      <c r="B570" s="6" t="s">
        <v>1002</v>
      </c>
      <c r="C570" s="6" t="s">
        <v>730</v>
      </c>
      <c r="D570" s="7" t="s">
        <v>1011</v>
      </c>
      <c r="E570" s="8">
        <v>3</v>
      </c>
      <c r="F570" s="7" t="s">
        <v>749</v>
      </c>
      <c r="G570" s="6" t="s">
        <v>733</v>
      </c>
      <c r="H570" s="7" t="s">
        <v>64</v>
      </c>
      <c r="I570" s="6" t="s">
        <v>10</v>
      </c>
      <c r="J570" s="7" t="s">
        <v>734</v>
      </c>
      <c r="K570" s="10"/>
      <c r="L570" s="11">
        <v>1018132.05</v>
      </c>
      <c r="M570" s="9"/>
      <c r="N570" s="9"/>
    </row>
    <row r="571" spans="1:14">
      <c r="A571" s="6" t="s">
        <v>728</v>
      </c>
      <c r="B571" s="6" t="s">
        <v>1002</v>
      </c>
      <c r="C571" s="6" t="s">
        <v>730</v>
      </c>
      <c r="D571" s="7" t="s">
        <v>1011</v>
      </c>
      <c r="E571" s="8">
        <v>4</v>
      </c>
      <c r="F571" s="7" t="s">
        <v>749</v>
      </c>
      <c r="G571" s="6" t="s">
        <v>733</v>
      </c>
      <c r="H571" s="7" t="s">
        <v>64</v>
      </c>
      <c r="I571" s="6" t="s">
        <v>18</v>
      </c>
      <c r="J571" s="7" t="s">
        <v>734</v>
      </c>
      <c r="K571" s="10"/>
      <c r="L571" s="11">
        <v>-971203.75</v>
      </c>
      <c r="M571" s="9"/>
      <c r="N571" s="9"/>
    </row>
    <row r="572" spans="1:14">
      <c r="A572" s="6" t="s">
        <v>728</v>
      </c>
      <c r="B572" s="6" t="s">
        <v>1002</v>
      </c>
      <c r="C572" s="6" t="s">
        <v>730</v>
      </c>
      <c r="D572" s="7" t="s">
        <v>1011</v>
      </c>
      <c r="E572" s="8">
        <v>5</v>
      </c>
      <c r="F572" s="7" t="s">
        <v>749</v>
      </c>
      <c r="G572" s="6" t="s">
        <v>733</v>
      </c>
      <c r="H572" s="7" t="s">
        <v>64</v>
      </c>
      <c r="I572" s="6" t="s">
        <v>12</v>
      </c>
      <c r="J572" s="7" t="s">
        <v>734</v>
      </c>
      <c r="K572" s="10"/>
      <c r="L572" s="11">
        <v>-46928.3</v>
      </c>
      <c r="M572" s="9"/>
      <c r="N572" s="9"/>
    </row>
    <row r="573" spans="1:14">
      <c r="A573" s="6" t="s">
        <v>728</v>
      </c>
      <c r="B573" s="6" t="s">
        <v>1002</v>
      </c>
      <c r="C573" s="6" t="s">
        <v>730</v>
      </c>
      <c r="D573" s="7" t="s">
        <v>1011</v>
      </c>
      <c r="E573" s="8">
        <v>6</v>
      </c>
      <c r="F573" s="7" t="s">
        <v>1012</v>
      </c>
      <c r="G573" s="6" t="s">
        <v>737</v>
      </c>
      <c r="H573" s="7" t="s">
        <v>738</v>
      </c>
      <c r="I573" s="6" t="s">
        <v>10</v>
      </c>
      <c r="J573" s="7" t="s">
        <v>739</v>
      </c>
      <c r="K573" s="10"/>
      <c r="L573" s="11">
        <v>-7148.28</v>
      </c>
      <c r="M573" s="9"/>
      <c r="N573" s="9"/>
    </row>
    <row r="574" spans="1:14">
      <c r="A574" s="6" t="s">
        <v>728</v>
      </c>
      <c r="B574" s="6" t="s">
        <v>1002</v>
      </c>
      <c r="C574" s="6" t="s">
        <v>730</v>
      </c>
      <c r="D574" s="7" t="s">
        <v>1011</v>
      </c>
      <c r="E574" s="8">
        <v>7</v>
      </c>
      <c r="F574" s="7" t="s">
        <v>1012</v>
      </c>
      <c r="G574" s="6" t="s">
        <v>737</v>
      </c>
      <c r="H574" s="7" t="s">
        <v>738</v>
      </c>
      <c r="I574" s="6" t="s">
        <v>385</v>
      </c>
      <c r="J574" s="7" t="s">
        <v>739</v>
      </c>
      <c r="K574" s="10"/>
      <c r="L574" s="11">
        <v>7148.28</v>
      </c>
      <c r="M574" s="9"/>
      <c r="N574" s="9"/>
    </row>
    <row r="575" spans="1:14">
      <c r="A575" s="6" t="s">
        <v>728</v>
      </c>
      <c r="B575" s="6" t="s">
        <v>1002</v>
      </c>
      <c r="C575" s="6" t="s">
        <v>730</v>
      </c>
      <c r="D575" s="7" t="s">
        <v>1011</v>
      </c>
      <c r="E575" s="8">
        <v>8</v>
      </c>
      <c r="F575" s="7" t="s">
        <v>751</v>
      </c>
      <c r="G575" s="6" t="s">
        <v>737</v>
      </c>
      <c r="H575" s="7" t="s">
        <v>738</v>
      </c>
      <c r="I575" s="6" t="s">
        <v>10</v>
      </c>
      <c r="J575" s="7" t="s">
        <v>739</v>
      </c>
      <c r="K575" s="10"/>
      <c r="L575" s="11">
        <v>1722958.5</v>
      </c>
      <c r="M575" s="9"/>
      <c r="N575" s="9"/>
    </row>
    <row r="576" spans="1:14">
      <c r="A576" s="6" t="s">
        <v>728</v>
      </c>
      <c r="B576" s="6" t="s">
        <v>1002</v>
      </c>
      <c r="C576" s="6" t="s">
        <v>730</v>
      </c>
      <c r="D576" s="7" t="s">
        <v>1011</v>
      </c>
      <c r="E576" s="8">
        <v>9</v>
      </c>
      <c r="F576" s="7" t="s">
        <v>751</v>
      </c>
      <c r="G576" s="6" t="s">
        <v>737</v>
      </c>
      <c r="H576" s="7" t="s">
        <v>738</v>
      </c>
      <c r="I576" s="6" t="s">
        <v>8</v>
      </c>
      <c r="J576" s="7" t="s">
        <v>739</v>
      </c>
      <c r="K576" s="10"/>
      <c r="L576" s="11">
        <v>-1722958.5</v>
      </c>
      <c r="M576" s="9"/>
      <c r="N576" s="9"/>
    </row>
    <row r="577" spans="1:14">
      <c r="A577" s="6" t="s">
        <v>728</v>
      </c>
      <c r="B577" s="6" t="s">
        <v>1002</v>
      </c>
      <c r="C577" s="6" t="s">
        <v>730</v>
      </c>
      <c r="D577" s="7" t="s">
        <v>1011</v>
      </c>
      <c r="E577" s="8">
        <v>10</v>
      </c>
      <c r="F577" s="7" t="s">
        <v>1013</v>
      </c>
      <c r="G577" s="6" t="s">
        <v>733</v>
      </c>
      <c r="H577" s="7" t="s">
        <v>64</v>
      </c>
      <c r="I577" s="6" t="s">
        <v>10</v>
      </c>
      <c r="J577" s="7" t="s">
        <v>734</v>
      </c>
      <c r="K577" s="10"/>
      <c r="L577" s="11">
        <v>1299939.6200000001</v>
      </c>
      <c r="M577" s="9"/>
      <c r="N577" s="9"/>
    </row>
    <row r="578" spans="1:14">
      <c r="A578" s="6" t="s">
        <v>728</v>
      </c>
      <c r="B578" s="6" t="s">
        <v>1002</v>
      </c>
      <c r="C578" s="6" t="s">
        <v>730</v>
      </c>
      <c r="D578" s="7" t="s">
        <v>1011</v>
      </c>
      <c r="E578" s="8">
        <v>11</v>
      </c>
      <c r="F578" s="7" t="s">
        <v>1013</v>
      </c>
      <c r="G578" s="6" t="s">
        <v>733</v>
      </c>
      <c r="H578" s="7" t="s">
        <v>64</v>
      </c>
      <c r="I578" s="6" t="s">
        <v>8</v>
      </c>
      <c r="J578" s="7" t="s">
        <v>734</v>
      </c>
      <c r="K578" s="10"/>
      <c r="L578" s="11">
        <v>-1299939.6200000001</v>
      </c>
      <c r="M578" s="9"/>
      <c r="N578" s="9"/>
    </row>
    <row r="579" spans="1:14">
      <c r="A579" s="6" t="s">
        <v>728</v>
      </c>
      <c r="B579" s="6" t="s">
        <v>1002</v>
      </c>
      <c r="C579" s="6" t="s">
        <v>730</v>
      </c>
      <c r="D579" s="7" t="s">
        <v>1011</v>
      </c>
      <c r="E579" s="8">
        <v>12</v>
      </c>
      <c r="F579" s="7" t="s">
        <v>752</v>
      </c>
      <c r="G579" s="6" t="s">
        <v>753</v>
      </c>
      <c r="H579" s="7" t="s">
        <v>621</v>
      </c>
      <c r="I579" s="6" t="s">
        <v>10</v>
      </c>
      <c r="J579" s="7" t="s">
        <v>754</v>
      </c>
      <c r="K579" s="10"/>
      <c r="L579" s="11">
        <v>-155272.06</v>
      </c>
      <c r="M579" s="9"/>
      <c r="N579" s="9"/>
    </row>
    <row r="580" spans="1:14">
      <c r="A580" s="6" t="s">
        <v>728</v>
      </c>
      <c r="B580" s="6" t="s">
        <v>1002</v>
      </c>
      <c r="C580" s="6" t="s">
        <v>730</v>
      </c>
      <c r="D580" s="7" t="s">
        <v>1011</v>
      </c>
      <c r="E580" s="8">
        <v>13</v>
      </c>
      <c r="F580" s="7" t="s">
        <v>752</v>
      </c>
      <c r="G580" s="6" t="s">
        <v>753</v>
      </c>
      <c r="H580" s="7" t="s">
        <v>621</v>
      </c>
      <c r="I580" s="6" t="s">
        <v>18</v>
      </c>
      <c r="J580" s="7" t="s">
        <v>754</v>
      </c>
      <c r="K580" s="10"/>
      <c r="L580" s="11">
        <v>-3321.57</v>
      </c>
      <c r="M580" s="9"/>
      <c r="N580" s="9"/>
    </row>
    <row r="581" spans="1:14">
      <c r="A581" s="6" t="s">
        <v>728</v>
      </c>
      <c r="B581" s="6" t="s">
        <v>1002</v>
      </c>
      <c r="C581" s="6" t="s">
        <v>730</v>
      </c>
      <c r="D581" s="7" t="s">
        <v>1011</v>
      </c>
      <c r="E581" s="8">
        <v>14</v>
      </c>
      <c r="F581" s="7" t="s">
        <v>752</v>
      </c>
      <c r="G581" s="6" t="s">
        <v>753</v>
      </c>
      <c r="H581" s="7" t="s">
        <v>621</v>
      </c>
      <c r="I581" s="6" t="s">
        <v>17</v>
      </c>
      <c r="J581" s="7" t="s">
        <v>754</v>
      </c>
      <c r="K581" s="10"/>
      <c r="L581" s="11">
        <v>-50265.74</v>
      </c>
      <c r="M581" s="9"/>
      <c r="N581" s="9"/>
    </row>
    <row r="582" spans="1:14">
      <c r="A582" s="6" t="s">
        <v>728</v>
      </c>
      <c r="B582" s="6" t="s">
        <v>1002</v>
      </c>
      <c r="C582" s="6" t="s">
        <v>730</v>
      </c>
      <c r="D582" s="7" t="s">
        <v>1011</v>
      </c>
      <c r="E582" s="8">
        <v>15</v>
      </c>
      <c r="F582" s="7" t="s">
        <v>752</v>
      </c>
      <c r="G582" s="6" t="s">
        <v>753</v>
      </c>
      <c r="H582" s="7" t="s">
        <v>621</v>
      </c>
      <c r="I582" s="6" t="s">
        <v>6</v>
      </c>
      <c r="J582" s="7" t="s">
        <v>754</v>
      </c>
      <c r="K582" s="10"/>
      <c r="L582" s="11">
        <v>208859.37</v>
      </c>
      <c r="M582" s="9"/>
      <c r="N582" s="9"/>
    </row>
    <row r="583" spans="1:14">
      <c r="A583" s="6" t="s">
        <v>728</v>
      </c>
      <c r="B583" s="6" t="s">
        <v>1002</v>
      </c>
      <c r="C583" s="6" t="s">
        <v>730</v>
      </c>
      <c r="D583" s="7" t="s">
        <v>1014</v>
      </c>
      <c r="E583" s="8">
        <v>1</v>
      </c>
      <c r="F583" s="7" t="s">
        <v>1015</v>
      </c>
      <c r="G583" s="6" t="s">
        <v>995</v>
      </c>
      <c r="H583" s="7" t="s">
        <v>857</v>
      </c>
      <c r="I583" s="6" t="s">
        <v>6</v>
      </c>
      <c r="J583" s="7" t="s">
        <v>734</v>
      </c>
      <c r="K583" s="10"/>
      <c r="L583" s="11">
        <v>-648.83000000000004</v>
      </c>
      <c r="M583" s="9"/>
      <c r="N583" s="9"/>
    </row>
    <row r="584" spans="1:14">
      <c r="A584" s="6" t="s">
        <v>728</v>
      </c>
      <c r="B584" s="6" t="s">
        <v>1002</v>
      </c>
      <c r="C584" s="6" t="s">
        <v>730</v>
      </c>
      <c r="D584" s="7" t="s">
        <v>1014</v>
      </c>
      <c r="E584" s="8">
        <v>2</v>
      </c>
      <c r="F584" s="7" t="s">
        <v>1016</v>
      </c>
      <c r="G584" s="6" t="s">
        <v>995</v>
      </c>
      <c r="H584" s="7" t="s">
        <v>857</v>
      </c>
      <c r="I584" s="6" t="s">
        <v>8</v>
      </c>
      <c r="J584" s="7" t="s">
        <v>734</v>
      </c>
      <c r="K584" s="10"/>
      <c r="L584" s="11">
        <v>162.21</v>
      </c>
      <c r="M584" s="9"/>
      <c r="N584" s="9"/>
    </row>
    <row r="585" spans="1:14">
      <c r="A585" s="6" t="s">
        <v>728</v>
      </c>
      <c r="B585" s="6" t="s">
        <v>1002</v>
      </c>
      <c r="C585" s="6" t="s">
        <v>730</v>
      </c>
      <c r="D585" s="7" t="s">
        <v>1014</v>
      </c>
      <c r="E585" s="8">
        <v>3</v>
      </c>
      <c r="F585" s="7" t="s">
        <v>1017</v>
      </c>
      <c r="G585" s="6" t="s">
        <v>995</v>
      </c>
      <c r="H585" s="7" t="s">
        <v>857</v>
      </c>
      <c r="I585" s="6" t="s">
        <v>385</v>
      </c>
      <c r="J585" s="7" t="s">
        <v>734</v>
      </c>
      <c r="K585" s="10"/>
      <c r="L585" s="11">
        <v>486.62</v>
      </c>
      <c r="M585" s="9"/>
      <c r="N585" s="9"/>
    </row>
    <row r="586" spans="1:14">
      <c r="A586" s="6" t="s">
        <v>728</v>
      </c>
      <c r="B586" s="6" t="s">
        <v>1002</v>
      </c>
      <c r="C586" s="6" t="s">
        <v>730</v>
      </c>
      <c r="D586" s="7" t="s">
        <v>1014</v>
      </c>
      <c r="E586" s="8">
        <v>4</v>
      </c>
      <c r="F586" s="7" t="s">
        <v>827</v>
      </c>
      <c r="G586" s="6" t="s">
        <v>761</v>
      </c>
      <c r="H586" s="7" t="s">
        <v>621</v>
      </c>
      <c r="I586" s="6" t="s">
        <v>385</v>
      </c>
      <c r="J586" s="7" t="s">
        <v>734</v>
      </c>
      <c r="K586" s="10"/>
      <c r="L586" s="11">
        <v>3901</v>
      </c>
      <c r="M586" s="9"/>
      <c r="N586" s="9"/>
    </row>
    <row r="587" spans="1:14">
      <c r="A587" s="6" t="s">
        <v>728</v>
      </c>
      <c r="B587" s="6" t="s">
        <v>1002</v>
      </c>
      <c r="C587" s="6" t="s">
        <v>730</v>
      </c>
      <c r="D587" s="7" t="s">
        <v>1014</v>
      </c>
      <c r="E587" s="8">
        <v>5</v>
      </c>
      <c r="F587" s="7" t="s">
        <v>827</v>
      </c>
      <c r="G587" s="6" t="s">
        <v>761</v>
      </c>
      <c r="H587" s="7" t="s">
        <v>621</v>
      </c>
      <c r="I587" s="6" t="s">
        <v>6</v>
      </c>
      <c r="J587" s="7" t="s">
        <v>734</v>
      </c>
      <c r="K587" s="10"/>
      <c r="L587" s="11">
        <v>-3901</v>
      </c>
      <c r="M587" s="9"/>
      <c r="N587" s="9"/>
    </row>
    <row r="588" spans="1:14">
      <c r="A588" s="6" t="s">
        <v>728</v>
      </c>
      <c r="B588" s="6" t="s">
        <v>1002</v>
      </c>
      <c r="C588" s="6" t="s">
        <v>730</v>
      </c>
      <c r="D588" s="7" t="s">
        <v>1014</v>
      </c>
      <c r="E588" s="8">
        <v>6</v>
      </c>
      <c r="F588" s="7" t="s">
        <v>763</v>
      </c>
      <c r="G588" s="6" t="s">
        <v>758</v>
      </c>
      <c r="H588" s="7" t="s">
        <v>759</v>
      </c>
      <c r="I588" s="6" t="s">
        <v>14</v>
      </c>
      <c r="J588" s="7" t="s">
        <v>734</v>
      </c>
      <c r="K588" s="10"/>
      <c r="L588" s="11">
        <v>-22620.75</v>
      </c>
      <c r="M588" s="9"/>
      <c r="N588" s="9"/>
    </row>
    <row r="589" spans="1:14">
      <c r="A589" s="6" t="s">
        <v>728</v>
      </c>
      <c r="B589" s="6" t="s">
        <v>1002</v>
      </c>
      <c r="C589" s="6" t="s">
        <v>730</v>
      </c>
      <c r="D589" s="7" t="s">
        <v>1014</v>
      </c>
      <c r="E589" s="8">
        <v>7</v>
      </c>
      <c r="F589" s="7" t="s">
        <v>763</v>
      </c>
      <c r="G589" s="6" t="s">
        <v>758</v>
      </c>
      <c r="H589" s="7" t="s">
        <v>759</v>
      </c>
      <c r="I589" s="6" t="s">
        <v>15</v>
      </c>
      <c r="J589" s="7" t="s">
        <v>734</v>
      </c>
      <c r="K589" s="10"/>
      <c r="L589" s="11">
        <v>22620.75</v>
      </c>
      <c r="M589" s="9"/>
      <c r="N589" s="9"/>
    </row>
    <row r="590" spans="1:14">
      <c r="A590" s="6" t="s">
        <v>728</v>
      </c>
      <c r="B590" s="6" t="s">
        <v>1002</v>
      </c>
      <c r="C590" s="6" t="s">
        <v>730</v>
      </c>
      <c r="D590" s="7" t="s">
        <v>1014</v>
      </c>
      <c r="E590" s="8">
        <v>8</v>
      </c>
      <c r="F590" s="7" t="s">
        <v>764</v>
      </c>
      <c r="G590" s="6" t="s">
        <v>758</v>
      </c>
      <c r="H590" s="7" t="s">
        <v>759</v>
      </c>
      <c r="I590" s="6" t="s">
        <v>14</v>
      </c>
      <c r="J590" s="7" t="s">
        <v>734</v>
      </c>
      <c r="K590" s="10"/>
      <c r="L590" s="11">
        <v>-6632.08</v>
      </c>
      <c r="M590" s="9"/>
      <c r="N590" s="9"/>
    </row>
    <row r="591" spans="1:14">
      <c r="A591" s="6" t="s">
        <v>728</v>
      </c>
      <c r="B591" s="6" t="s">
        <v>1002</v>
      </c>
      <c r="C591" s="6" t="s">
        <v>730</v>
      </c>
      <c r="D591" s="7" t="s">
        <v>1014</v>
      </c>
      <c r="E591" s="8">
        <v>9</v>
      </c>
      <c r="F591" s="7" t="s">
        <v>764</v>
      </c>
      <c r="G591" s="6" t="s">
        <v>758</v>
      </c>
      <c r="H591" s="7" t="s">
        <v>759</v>
      </c>
      <c r="I591" s="6" t="s">
        <v>15</v>
      </c>
      <c r="J591" s="7" t="s">
        <v>734</v>
      </c>
      <c r="K591" s="10"/>
      <c r="L591" s="11">
        <v>6632.08</v>
      </c>
      <c r="M591" s="9"/>
      <c r="N591" s="9"/>
    </row>
    <row r="592" spans="1:14">
      <c r="A592" s="6" t="s">
        <v>728</v>
      </c>
      <c r="B592" s="6" t="s">
        <v>1002</v>
      </c>
      <c r="C592" s="6" t="s">
        <v>730</v>
      </c>
      <c r="D592" s="7" t="s">
        <v>1014</v>
      </c>
      <c r="E592" s="8">
        <v>10</v>
      </c>
      <c r="F592" s="7" t="s">
        <v>1018</v>
      </c>
      <c r="G592" s="6" t="s">
        <v>733</v>
      </c>
      <c r="H592" s="7" t="s">
        <v>64</v>
      </c>
      <c r="I592" s="6" t="s">
        <v>14</v>
      </c>
      <c r="J592" s="7" t="s">
        <v>734</v>
      </c>
      <c r="K592" s="10"/>
      <c r="L592" s="11">
        <v>-1859638.39</v>
      </c>
      <c r="M592" s="9"/>
      <c r="N592" s="9"/>
    </row>
    <row r="593" spans="1:14">
      <c r="A593" s="6" t="s">
        <v>728</v>
      </c>
      <c r="B593" s="6" t="s">
        <v>1002</v>
      </c>
      <c r="C593" s="6" t="s">
        <v>730</v>
      </c>
      <c r="D593" s="7" t="s">
        <v>1014</v>
      </c>
      <c r="E593" s="8">
        <v>11</v>
      </c>
      <c r="F593" s="7" t="s">
        <v>1018</v>
      </c>
      <c r="G593" s="6" t="s">
        <v>733</v>
      </c>
      <c r="H593" s="7" t="s">
        <v>64</v>
      </c>
      <c r="I593" s="6" t="s">
        <v>15</v>
      </c>
      <c r="J593" s="7" t="s">
        <v>734</v>
      </c>
      <c r="K593" s="10"/>
      <c r="L593" s="11">
        <v>1859638.39</v>
      </c>
      <c r="M593" s="9"/>
      <c r="N593" s="9"/>
    </row>
    <row r="594" spans="1:14">
      <c r="A594" s="6" t="s">
        <v>728</v>
      </c>
      <c r="B594" s="6" t="s">
        <v>1002</v>
      </c>
      <c r="C594" s="6" t="s">
        <v>730</v>
      </c>
      <c r="D594" s="7" t="s">
        <v>1014</v>
      </c>
      <c r="E594" s="8">
        <v>12</v>
      </c>
      <c r="F594" s="7" t="s">
        <v>768</v>
      </c>
      <c r="G594" s="6" t="s">
        <v>761</v>
      </c>
      <c r="H594" s="7" t="s">
        <v>621</v>
      </c>
      <c r="I594" s="6" t="s">
        <v>14</v>
      </c>
      <c r="J594" s="7" t="s">
        <v>734</v>
      </c>
      <c r="K594" s="10"/>
      <c r="L594" s="11">
        <v>-84461.29</v>
      </c>
      <c r="M594" s="9"/>
      <c r="N594" s="9"/>
    </row>
    <row r="595" spans="1:14">
      <c r="A595" s="6" t="s">
        <v>728</v>
      </c>
      <c r="B595" s="6" t="s">
        <v>1002</v>
      </c>
      <c r="C595" s="6" t="s">
        <v>730</v>
      </c>
      <c r="D595" s="7" t="s">
        <v>1014</v>
      </c>
      <c r="E595" s="8">
        <v>13</v>
      </c>
      <c r="F595" s="7" t="s">
        <v>768</v>
      </c>
      <c r="G595" s="6" t="s">
        <v>761</v>
      </c>
      <c r="H595" s="7" t="s">
        <v>621</v>
      </c>
      <c r="I595" s="6" t="s">
        <v>15</v>
      </c>
      <c r="J595" s="7" t="s">
        <v>734</v>
      </c>
      <c r="K595" s="10"/>
      <c r="L595" s="11">
        <v>84461.29</v>
      </c>
      <c r="M595" s="9"/>
      <c r="N595" s="9"/>
    </row>
    <row r="596" spans="1:14">
      <c r="A596" s="6" t="s">
        <v>728</v>
      </c>
      <c r="B596" s="6" t="s">
        <v>1002</v>
      </c>
      <c r="C596" s="6" t="s">
        <v>730</v>
      </c>
      <c r="D596" s="7" t="s">
        <v>1014</v>
      </c>
      <c r="E596" s="8">
        <v>14</v>
      </c>
      <c r="F596" s="7" t="s">
        <v>1019</v>
      </c>
      <c r="G596" s="6" t="s">
        <v>842</v>
      </c>
      <c r="H596" s="7" t="s">
        <v>124</v>
      </c>
      <c r="I596" s="6" t="s">
        <v>14</v>
      </c>
      <c r="J596" s="7" t="s">
        <v>734</v>
      </c>
      <c r="K596" s="11">
        <v>-52125.57</v>
      </c>
      <c r="L596" s="10"/>
      <c r="M596" s="9"/>
      <c r="N596" s="9"/>
    </row>
    <row r="597" spans="1:14">
      <c r="A597" s="6" t="s">
        <v>728</v>
      </c>
      <c r="B597" s="6" t="s">
        <v>1002</v>
      </c>
      <c r="C597" s="6" t="s">
        <v>730</v>
      </c>
      <c r="D597" s="7" t="s">
        <v>1014</v>
      </c>
      <c r="E597" s="8">
        <v>15</v>
      </c>
      <c r="F597" s="7" t="s">
        <v>1019</v>
      </c>
      <c r="G597" s="6" t="s">
        <v>842</v>
      </c>
      <c r="H597" s="7" t="s">
        <v>124</v>
      </c>
      <c r="I597" s="6" t="s">
        <v>385</v>
      </c>
      <c r="J597" s="7" t="s">
        <v>734</v>
      </c>
      <c r="K597" s="11">
        <v>52125.57</v>
      </c>
      <c r="L597" s="10"/>
      <c r="M597" s="9"/>
      <c r="N597" s="9"/>
    </row>
    <row r="598" spans="1:14">
      <c r="A598" s="6" t="s">
        <v>728</v>
      </c>
      <c r="B598" s="6" t="s">
        <v>1002</v>
      </c>
      <c r="C598" s="6" t="s">
        <v>730</v>
      </c>
      <c r="D598" s="7" t="s">
        <v>1014</v>
      </c>
      <c r="E598" s="8">
        <v>16</v>
      </c>
      <c r="F598" s="7" t="s">
        <v>775</v>
      </c>
      <c r="G598" s="6" t="s">
        <v>737</v>
      </c>
      <c r="H598" s="7" t="s">
        <v>738</v>
      </c>
      <c r="I598" s="6" t="s">
        <v>14</v>
      </c>
      <c r="J598" s="7" t="s">
        <v>739</v>
      </c>
      <c r="K598" s="10"/>
      <c r="L598" s="11">
        <v>1692256.73</v>
      </c>
      <c r="M598" s="9"/>
      <c r="N598" s="9"/>
    </row>
    <row r="599" spans="1:14">
      <c r="A599" s="6" t="s">
        <v>728</v>
      </c>
      <c r="B599" s="6" t="s">
        <v>1002</v>
      </c>
      <c r="C599" s="6" t="s">
        <v>730</v>
      </c>
      <c r="D599" s="7" t="s">
        <v>1014</v>
      </c>
      <c r="E599" s="8">
        <v>17</v>
      </c>
      <c r="F599" s="7" t="s">
        <v>775</v>
      </c>
      <c r="G599" s="6" t="s">
        <v>737</v>
      </c>
      <c r="H599" s="7" t="s">
        <v>738</v>
      </c>
      <c r="I599" s="6" t="s">
        <v>15</v>
      </c>
      <c r="J599" s="7" t="s">
        <v>739</v>
      </c>
      <c r="K599" s="10"/>
      <c r="L599" s="11">
        <v>-1692256.73</v>
      </c>
      <c r="M599" s="9"/>
      <c r="N599" s="9"/>
    </row>
    <row r="600" spans="1:14">
      <c r="A600" s="6" t="s">
        <v>728</v>
      </c>
      <c r="B600" s="6" t="s">
        <v>1002</v>
      </c>
      <c r="C600" s="6" t="s">
        <v>730</v>
      </c>
      <c r="D600" s="7" t="s">
        <v>1014</v>
      </c>
      <c r="E600" s="8">
        <v>18</v>
      </c>
      <c r="F600" s="7" t="s">
        <v>1020</v>
      </c>
      <c r="G600" s="6" t="s">
        <v>761</v>
      </c>
      <c r="H600" s="7" t="s">
        <v>621</v>
      </c>
      <c r="I600" s="6" t="s">
        <v>9</v>
      </c>
      <c r="J600" s="7" t="s">
        <v>754</v>
      </c>
      <c r="K600" s="10"/>
      <c r="L600" s="11">
        <v>-3800</v>
      </c>
      <c r="M600" s="9"/>
      <c r="N600" s="9"/>
    </row>
    <row r="601" spans="1:14">
      <c r="A601" s="6" t="s">
        <v>728</v>
      </c>
      <c r="B601" s="6" t="s">
        <v>1002</v>
      </c>
      <c r="C601" s="6" t="s">
        <v>730</v>
      </c>
      <c r="D601" s="7" t="s">
        <v>1014</v>
      </c>
      <c r="E601" s="8">
        <v>19</v>
      </c>
      <c r="F601" s="7" t="s">
        <v>1021</v>
      </c>
      <c r="G601" s="6" t="s">
        <v>761</v>
      </c>
      <c r="H601" s="7" t="s">
        <v>621</v>
      </c>
      <c r="I601" s="6" t="s">
        <v>8</v>
      </c>
      <c r="J601" s="7" t="s">
        <v>754</v>
      </c>
      <c r="K601" s="10"/>
      <c r="L601" s="11">
        <v>-275600</v>
      </c>
      <c r="M601" s="9"/>
      <c r="N601" s="9"/>
    </row>
    <row r="602" spans="1:14">
      <c r="A602" s="6" t="s">
        <v>728</v>
      </c>
      <c r="B602" s="6" t="s">
        <v>1002</v>
      </c>
      <c r="C602" s="6" t="s">
        <v>730</v>
      </c>
      <c r="D602" s="7" t="s">
        <v>1014</v>
      </c>
      <c r="E602" s="8">
        <v>20</v>
      </c>
      <c r="F602" s="7" t="s">
        <v>1022</v>
      </c>
      <c r="G602" s="6" t="s">
        <v>761</v>
      </c>
      <c r="H602" s="7" t="s">
        <v>621</v>
      </c>
      <c r="I602" s="6" t="s">
        <v>14</v>
      </c>
      <c r="J602" s="7" t="s">
        <v>754</v>
      </c>
      <c r="K602" s="10"/>
      <c r="L602" s="11">
        <v>-69100</v>
      </c>
      <c r="M602" s="9"/>
      <c r="N602" s="9"/>
    </row>
    <row r="603" spans="1:14">
      <c r="A603" s="6" t="s">
        <v>728</v>
      </c>
      <c r="B603" s="6" t="s">
        <v>1002</v>
      </c>
      <c r="C603" s="6" t="s">
        <v>730</v>
      </c>
      <c r="D603" s="7" t="s">
        <v>1014</v>
      </c>
      <c r="E603" s="8">
        <v>21</v>
      </c>
      <c r="F603" s="7" t="s">
        <v>1020</v>
      </c>
      <c r="G603" s="6" t="s">
        <v>761</v>
      </c>
      <c r="H603" s="7" t="s">
        <v>621</v>
      </c>
      <c r="I603" s="6" t="s">
        <v>6</v>
      </c>
      <c r="J603" s="7" t="s">
        <v>754</v>
      </c>
      <c r="K603" s="10"/>
      <c r="L603" s="11">
        <v>3800</v>
      </c>
      <c r="M603" s="9"/>
      <c r="N603" s="9"/>
    </row>
    <row r="604" spans="1:14">
      <c r="A604" s="6" t="s">
        <v>728</v>
      </c>
      <c r="B604" s="6" t="s">
        <v>1002</v>
      </c>
      <c r="C604" s="6" t="s">
        <v>730</v>
      </c>
      <c r="D604" s="7" t="s">
        <v>1014</v>
      </c>
      <c r="E604" s="8">
        <v>22</v>
      </c>
      <c r="F604" s="7" t="s">
        <v>1023</v>
      </c>
      <c r="G604" s="6" t="s">
        <v>769</v>
      </c>
      <c r="H604" s="7" t="s">
        <v>621</v>
      </c>
      <c r="I604" s="6" t="s">
        <v>6</v>
      </c>
      <c r="J604" s="7" t="s">
        <v>754</v>
      </c>
      <c r="K604" s="10"/>
      <c r="L604" s="11">
        <v>275600</v>
      </c>
      <c r="M604" s="9"/>
      <c r="N604" s="9"/>
    </row>
    <row r="605" spans="1:14">
      <c r="A605" s="6" t="s">
        <v>728</v>
      </c>
      <c r="B605" s="6" t="s">
        <v>1002</v>
      </c>
      <c r="C605" s="6" t="s">
        <v>730</v>
      </c>
      <c r="D605" s="7" t="s">
        <v>1014</v>
      </c>
      <c r="E605" s="8">
        <v>23</v>
      </c>
      <c r="F605" s="7" t="s">
        <v>1022</v>
      </c>
      <c r="G605" s="6" t="s">
        <v>769</v>
      </c>
      <c r="H605" s="7" t="s">
        <v>621</v>
      </c>
      <c r="I605" s="6" t="s">
        <v>6</v>
      </c>
      <c r="J605" s="7" t="s">
        <v>754</v>
      </c>
      <c r="K605" s="10"/>
      <c r="L605" s="11">
        <v>69100</v>
      </c>
      <c r="M605" s="9"/>
      <c r="N605" s="9"/>
    </row>
    <row r="606" spans="1:14">
      <c r="A606" s="6" t="s">
        <v>728</v>
      </c>
      <c r="B606" s="6" t="s">
        <v>1002</v>
      </c>
      <c r="C606" s="6" t="s">
        <v>730</v>
      </c>
      <c r="D606" s="7"/>
      <c r="E606" s="8"/>
      <c r="F606" s="7" t="s">
        <v>783</v>
      </c>
      <c r="G606" s="6"/>
      <c r="H606" s="7"/>
      <c r="I606" s="6"/>
      <c r="J606" s="7"/>
      <c r="K606" s="10"/>
      <c r="L606" s="10"/>
      <c r="M606" s="9"/>
      <c r="N606" s="9"/>
    </row>
    <row r="607" spans="1:14">
      <c r="A607" s="6" t="s">
        <v>728</v>
      </c>
      <c r="B607" s="6" t="s">
        <v>1002</v>
      </c>
      <c r="C607" s="6"/>
      <c r="D607" s="7"/>
      <c r="E607" s="8"/>
      <c r="F607" s="7" t="s">
        <v>784</v>
      </c>
      <c r="G607" s="6"/>
      <c r="H607" s="7"/>
      <c r="I607" s="6"/>
      <c r="J607" s="7"/>
      <c r="K607" s="10"/>
      <c r="L607" s="10"/>
      <c r="M607" s="9"/>
      <c r="N607" s="9"/>
    </row>
    <row r="608" spans="1:14">
      <c r="A608" s="6" t="s">
        <v>728</v>
      </c>
      <c r="B608" s="6"/>
      <c r="C608" s="6"/>
      <c r="D608" s="7"/>
      <c r="E608" s="8"/>
      <c r="F608" s="7" t="s">
        <v>966</v>
      </c>
      <c r="G608" s="6"/>
      <c r="H608" s="7"/>
      <c r="I608" s="6"/>
      <c r="J608" s="7"/>
      <c r="K608" s="10"/>
      <c r="L608" s="10"/>
      <c r="M608" s="9"/>
      <c r="N608" s="9"/>
    </row>
    <row r="609" spans="1:14">
      <c r="A609" s="9">
        <v>2018</v>
      </c>
      <c r="B609" s="9">
        <v>9</v>
      </c>
      <c r="C609" s="9">
        <v>28</v>
      </c>
      <c r="D609" s="9" t="s">
        <v>1024</v>
      </c>
      <c r="E609" s="9">
        <v>1</v>
      </c>
      <c r="F609" s="9" t="s">
        <v>812</v>
      </c>
      <c r="G609" s="9">
        <v>6051</v>
      </c>
      <c r="H609" s="9" t="s">
        <v>68</v>
      </c>
      <c r="I609" s="9" t="s">
        <v>744</v>
      </c>
      <c r="J609" s="9" t="s">
        <v>813</v>
      </c>
      <c r="K609" s="9"/>
      <c r="L609" s="9">
        <v>-47960.59</v>
      </c>
      <c r="M609" s="9"/>
      <c r="N609" s="9"/>
    </row>
    <row r="610" spans="1:14">
      <c r="A610">
        <v>2018</v>
      </c>
      <c r="B610">
        <v>9</v>
      </c>
      <c r="C610">
        <v>28</v>
      </c>
      <c r="D610" t="s">
        <v>1024</v>
      </c>
      <c r="E610">
        <v>2</v>
      </c>
      <c r="F610" t="s">
        <v>812</v>
      </c>
      <c r="G610">
        <v>6051</v>
      </c>
      <c r="H610" t="s">
        <v>68</v>
      </c>
      <c r="I610" t="s">
        <v>385</v>
      </c>
      <c r="J610" t="s">
        <v>813</v>
      </c>
      <c r="L610">
        <v>47960.59</v>
      </c>
    </row>
    <row r="611" spans="1:14">
      <c r="A611">
        <v>2018</v>
      </c>
      <c r="B611">
        <v>9</v>
      </c>
      <c r="C611">
        <v>28</v>
      </c>
      <c r="D611" t="s">
        <v>1024</v>
      </c>
      <c r="E611">
        <v>3</v>
      </c>
      <c r="F611" t="s">
        <v>814</v>
      </c>
      <c r="G611">
        <v>660243</v>
      </c>
      <c r="H611" t="s">
        <v>157</v>
      </c>
      <c r="I611" t="s">
        <v>28</v>
      </c>
      <c r="J611" t="s">
        <v>816</v>
      </c>
      <c r="K611">
        <v>10930.68</v>
      </c>
    </row>
    <row r="612" spans="1:14">
      <c r="A612">
        <v>2018</v>
      </c>
      <c r="B612">
        <v>9</v>
      </c>
      <c r="C612">
        <v>28</v>
      </c>
      <c r="D612" t="s">
        <v>1024</v>
      </c>
      <c r="E612">
        <v>4</v>
      </c>
      <c r="F612" t="s">
        <v>814</v>
      </c>
      <c r="G612">
        <v>660243</v>
      </c>
      <c r="H612" t="s">
        <v>157</v>
      </c>
      <c r="I612" t="s">
        <v>385</v>
      </c>
      <c r="J612" t="s">
        <v>816</v>
      </c>
      <c r="K612">
        <v>-10930.68</v>
      </c>
    </row>
    <row r="613" spans="1:14">
      <c r="A613">
        <v>2018</v>
      </c>
      <c r="B613">
        <v>9</v>
      </c>
      <c r="C613">
        <v>28</v>
      </c>
      <c r="D613" t="s">
        <v>1024</v>
      </c>
      <c r="E613">
        <v>5</v>
      </c>
      <c r="F613" t="s">
        <v>817</v>
      </c>
      <c r="G613">
        <v>660241</v>
      </c>
      <c r="H613" t="s">
        <v>155</v>
      </c>
      <c r="I613" t="s">
        <v>744</v>
      </c>
      <c r="J613" t="s">
        <v>734</v>
      </c>
      <c r="K613">
        <v>-833333.33</v>
      </c>
    </row>
    <row r="614" spans="1:14">
      <c r="A614">
        <v>2018</v>
      </c>
      <c r="B614">
        <v>9</v>
      </c>
      <c r="C614">
        <v>28</v>
      </c>
      <c r="D614" t="s">
        <v>1024</v>
      </c>
      <c r="E614">
        <v>6</v>
      </c>
      <c r="F614" t="s">
        <v>817</v>
      </c>
      <c r="G614">
        <v>660241</v>
      </c>
      <c r="H614" t="s">
        <v>155</v>
      </c>
      <c r="I614" t="s">
        <v>385</v>
      </c>
      <c r="J614" t="s">
        <v>734</v>
      </c>
      <c r="K614">
        <v>833333.33</v>
      </c>
    </row>
    <row r="615" spans="1:14">
      <c r="A615">
        <v>2018</v>
      </c>
      <c r="B615">
        <v>9</v>
      </c>
      <c r="C615">
        <v>28</v>
      </c>
      <c r="D615" t="s">
        <v>1024</v>
      </c>
      <c r="E615">
        <v>7</v>
      </c>
      <c r="F615" t="s">
        <v>808</v>
      </c>
      <c r="G615">
        <v>64110302</v>
      </c>
      <c r="H615" t="s">
        <v>810</v>
      </c>
      <c r="I615" t="s">
        <v>744</v>
      </c>
      <c r="J615" t="s">
        <v>811</v>
      </c>
      <c r="K615">
        <v>337829.9</v>
      </c>
    </row>
    <row r="616" spans="1:14">
      <c r="A616">
        <v>2018</v>
      </c>
      <c r="B616">
        <v>9</v>
      </c>
      <c r="C616">
        <v>28</v>
      </c>
      <c r="D616" t="s">
        <v>1024</v>
      </c>
      <c r="E616">
        <v>8</v>
      </c>
      <c r="F616" t="s">
        <v>808</v>
      </c>
      <c r="G616">
        <v>64110302</v>
      </c>
      <c r="H616" t="s">
        <v>810</v>
      </c>
      <c r="I616" t="s">
        <v>385</v>
      </c>
      <c r="J616" t="s">
        <v>811</v>
      </c>
      <c r="K616">
        <v>-337829.9</v>
      </c>
    </row>
    <row r="617" spans="1:14">
      <c r="A617">
        <v>2018</v>
      </c>
      <c r="B617">
        <v>9</v>
      </c>
      <c r="C617">
        <v>28</v>
      </c>
      <c r="D617" t="s">
        <v>1024</v>
      </c>
      <c r="E617">
        <v>9</v>
      </c>
      <c r="F617" t="s">
        <v>1025</v>
      </c>
      <c r="G617">
        <v>6051</v>
      </c>
      <c r="H617" t="s">
        <v>68</v>
      </c>
      <c r="I617" t="s">
        <v>385</v>
      </c>
      <c r="J617" t="s">
        <v>1026</v>
      </c>
      <c r="L617">
        <v>31305.66</v>
      </c>
    </row>
    <row r="618" spans="1:14">
      <c r="A618">
        <v>2018</v>
      </c>
      <c r="B618">
        <v>9</v>
      </c>
      <c r="C618">
        <v>28</v>
      </c>
      <c r="D618" t="s">
        <v>1024</v>
      </c>
      <c r="E618">
        <v>10</v>
      </c>
      <c r="F618" t="s">
        <v>1025</v>
      </c>
      <c r="G618">
        <v>6051</v>
      </c>
      <c r="H618" t="s">
        <v>68</v>
      </c>
      <c r="I618" t="s">
        <v>744</v>
      </c>
      <c r="J618" t="s">
        <v>1026</v>
      </c>
      <c r="L618">
        <v>-31305.66</v>
      </c>
    </row>
    <row r="619" spans="1:14">
      <c r="A619">
        <v>2018</v>
      </c>
      <c r="B619">
        <v>9</v>
      </c>
      <c r="C619">
        <v>28</v>
      </c>
      <c r="F619" t="s">
        <v>783</v>
      </c>
    </row>
    <row r="620" spans="1:14">
      <c r="A620">
        <v>2018</v>
      </c>
      <c r="B620">
        <v>9</v>
      </c>
      <c r="C620">
        <v>30</v>
      </c>
      <c r="D620" t="s">
        <v>1027</v>
      </c>
      <c r="E620">
        <v>1</v>
      </c>
      <c r="F620" t="s">
        <v>796</v>
      </c>
      <c r="G620">
        <v>6021060201</v>
      </c>
      <c r="H620" t="s">
        <v>621</v>
      </c>
      <c r="I620" t="s">
        <v>6</v>
      </c>
      <c r="J620" t="s">
        <v>754</v>
      </c>
      <c r="L620">
        <v>16169.43</v>
      </c>
    </row>
    <row r="621" spans="1:14">
      <c r="A621">
        <v>2018</v>
      </c>
      <c r="B621">
        <v>9</v>
      </c>
      <c r="C621">
        <v>30</v>
      </c>
      <c r="D621" t="s">
        <v>1027</v>
      </c>
      <c r="E621">
        <v>2</v>
      </c>
      <c r="F621" t="s">
        <v>793</v>
      </c>
      <c r="G621">
        <v>6021060201</v>
      </c>
      <c r="H621" t="s">
        <v>621</v>
      </c>
      <c r="I621" t="s">
        <v>12</v>
      </c>
      <c r="J621" t="s">
        <v>754</v>
      </c>
      <c r="L621">
        <v>-11599.68</v>
      </c>
    </row>
    <row r="622" spans="1:14">
      <c r="A622">
        <v>2018</v>
      </c>
      <c r="B622">
        <v>9</v>
      </c>
      <c r="C622">
        <v>30</v>
      </c>
      <c r="D622" t="s">
        <v>1027</v>
      </c>
      <c r="E622">
        <v>3</v>
      </c>
      <c r="F622" t="s">
        <v>962</v>
      </c>
      <c r="G622">
        <v>6111</v>
      </c>
      <c r="H622" t="s">
        <v>64</v>
      </c>
      <c r="I622" t="s">
        <v>12</v>
      </c>
      <c r="J622" t="s">
        <v>734</v>
      </c>
      <c r="L622">
        <v>-1920857.13</v>
      </c>
    </row>
    <row r="623" spans="1:14">
      <c r="A623">
        <v>2018</v>
      </c>
      <c r="B623">
        <v>9</v>
      </c>
      <c r="C623">
        <v>30</v>
      </c>
      <c r="D623" t="s">
        <v>1027</v>
      </c>
      <c r="E623">
        <v>4</v>
      </c>
      <c r="F623" t="s">
        <v>962</v>
      </c>
      <c r="G623">
        <v>6111</v>
      </c>
      <c r="H623" t="s">
        <v>64</v>
      </c>
      <c r="I623" t="s">
        <v>13</v>
      </c>
      <c r="J623" t="s">
        <v>734</v>
      </c>
      <c r="L623">
        <v>1920857.13</v>
      </c>
    </row>
    <row r="624" spans="1:14">
      <c r="A624">
        <v>2018</v>
      </c>
      <c r="B624">
        <v>9</v>
      </c>
      <c r="C624">
        <v>30</v>
      </c>
      <c r="D624" t="s">
        <v>1027</v>
      </c>
      <c r="E624">
        <v>5</v>
      </c>
      <c r="F624" t="s">
        <v>1028</v>
      </c>
      <c r="G624">
        <v>6111</v>
      </c>
      <c r="H624" t="s">
        <v>64</v>
      </c>
      <c r="I624" t="s">
        <v>12</v>
      </c>
      <c r="J624" t="s">
        <v>734</v>
      </c>
      <c r="L624">
        <v>-127920</v>
      </c>
    </row>
    <row r="625" spans="1:12">
      <c r="A625">
        <v>2018</v>
      </c>
      <c r="B625">
        <v>9</v>
      </c>
      <c r="C625">
        <v>30</v>
      </c>
      <c r="D625" t="s">
        <v>1027</v>
      </c>
      <c r="E625">
        <v>6</v>
      </c>
      <c r="F625" t="s">
        <v>1028</v>
      </c>
      <c r="G625">
        <v>6111</v>
      </c>
      <c r="H625" t="s">
        <v>64</v>
      </c>
      <c r="I625" t="s">
        <v>4</v>
      </c>
      <c r="J625" t="s">
        <v>734</v>
      </c>
      <c r="L625">
        <v>127920</v>
      </c>
    </row>
    <row r="626" spans="1:12">
      <c r="A626">
        <v>2018</v>
      </c>
      <c r="B626">
        <v>9</v>
      </c>
      <c r="C626">
        <v>30</v>
      </c>
      <c r="D626" t="s">
        <v>1027</v>
      </c>
      <c r="E626">
        <v>7</v>
      </c>
      <c r="F626" t="s">
        <v>732</v>
      </c>
      <c r="G626">
        <v>6111</v>
      </c>
      <c r="H626" t="s">
        <v>64</v>
      </c>
      <c r="I626" t="s">
        <v>13</v>
      </c>
      <c r="J626" t="s">
        <v>734</v>
      </c>
      <c r="L626">
        <v>-736277.78</v>
      </c>
    </row>
    <row r="627" spans="1:12">
      <c r="A627">
        <v>2018</v>
      </c>
      <c r="B627">
        <v>9</v>
      </c>
      <c r="C627">
        <v>30</v>
      </c>
      <c r="D627" t="s">
        <v>1027</v>
      </c>
      <c r="E627">
        <v>8</v>
      </c>
      <c r="F627" t="s">
        <v>732</v>
      </c>
      <c r="G627">
        <v>6111</v>
      </c>
      <c r="H627" t="s">
        <v>64</v>
      </c>
      <c r="I627" t="s">
        <v>4</v>
      </c>
      <c r="J627" t="s">
        <v>734</v>
      </c>
      <c r="L627">
        <v>736277.78</v>
      </c>
    </row>
    <row r="628" spans="1:12">
      <c r="A628">
        <v>2018</v>
      </c>
      <c r="B628">
        <v>9</v>
      </c>
      <c r="C628">
        <v>30</v>
      </c>
      <c r="D628" t="s">
        <v>1027</v>
      </c>
      <c r="E628">
        <v>9</v>
      </c>
      <c r="F628" t="s">
        <v>736</v>
      </c>
      <c r="G628">
        <v>6101</v>
      </c>
      <c r="H628" t="s">
        <v>738</v>
      </c>
      <c r="I628" t="s">
        <v>12</v>
      </c>
      <c r="J628" t="s">
        <v>739</v>
      </c>
      <c r="L628">
        <v>5013.29</v>
      </c>
    </row>
    <row r="629" spans="1:12">
      <c r="A629">
        <v>2018</v>
      </c>
      <c r="B629">
        <v>9</v>
      </c>
      <c r="C629">
        <v>30</v>
      </c>
      <c r="D629" t="s">
        <v>1027</v>
      </c>
      <c r="E629">
        <v>10</v>
      </c>
      <c r="F629" t="s">
        <v>736</v>
      </c>
      <c r="G629">
        <v>6101</v>
      </c>
      <c r="H629" t="s">
        <v>738</v>
      </c>
      <c r="I629" t="s">
        <v>15</v>
      </c>
      <c r="J629" t="s">
        <v>739</v>
      </c>
      <c r="L629">
        <v>-5013.29</v>
      </c>
    </row>
    <row r="630" spans="1:12">
      <c r="A630">
        <v>2018</v>
      </c>
      <c r="B630">
        <v>9</v>
      </c>
      <c r="C630">
        <v>30</v>
      </c>
      <c r="D630" t="s">
        <v>1027</v>
      </c>
      <c r="E630">
        <v>11</v>
      </c>
      <c r="F630" t="s">
        <v>1029</v>
      </c>
      <c r="G630">
        <v>6101</v>
      </c>
      <c r="H630" t="s">
        <v>738</v>
      </c>
      <c r="I630" t="s">
        <v>12</v>
      </c>
      <c r="J630" t="s">
        <v>739</v>
      </c>
      <c r="L630">
        <v>-294600</v>
      </c>
    </row>
    <row r="631" spans="1:12">
      <c r="A631">
        <v>2018</v>
      </c>
      <c r="B631">
        <v>9</v>
      </c>
      <c r="C631">
        <v>30</v>
      </c>
      <c r="D631" t="s">
        <v>1027</v>
      </c>
      <c r="E631">
        <v>12</v>
      </c>
      <c r="F631" t="s">
        <v>1029</v>
      </c>
      <c r="G631">
        <v>6101</v>
      </c>
      <c r="H631" t="s">
        <v>738</v>
      </c>
      <c r="I631" t="s">
        <v>4</v>
      </c>
      <c r="J631" t="s">
        <v>739</v>
      </c>
      <c r="L631">
        <v>294600</v>
      </c>
    </row>
    <row r="632" spans="1:12">
      <c r="A632">
        <v>2018</v>
      </c>
      <c r="B632">
        <v>9</v>
      </c>
      <c r="C632">
        <v>30</v>
      </c>
      <c r="D632" t="s">
        <v>1027</v>
      </c>
      <c r="E632">
        <v>13</v>
      </c>
      <c r="F632" t="s">
        <v>794</v>
      </c>
      <c r="G632">
        <v>6021060201</v>
      </c>
      <c r="H632" t="s">
        <v>621</v>
      </c>
      <c r="I632" t="s">
        <v>13</v>
      </c>
      <c r="J632" t="s">
        <v>754</v>
      </c>
      <c r="L632">
        <v>-4069.1</v>
      </c>
    </row>
    <row r="633" spans="1:12">
      <c r="A633">
        <v>2018</v>
      </c>
      <c r="B633">
        <v>9</v>
      </c>
      <c r="C633">
        <v>30</v>
      </c>
      <c r="D633" t="s">
        <v>1027</v>
      </c>
      <c r="E633">
        <v>14</v>
      </c>
      <c r="F633" t="s">
        <v>795</v>
      </c>
      <c r="G633">
        <v>6021060201</v>
      </c>
      <c r="H633" t="s">
        <v>621</v>
      </c>
      <c r="I633" t="s">
        <v>15</v>
      </c>
      <c r="J633" t="s">
        <v>754</v>
      </c>
      <c r="L633">
        <v>-500.65</v>
      </c>
    </row>
    <row r="634" spans="1:12">
      <c r="A634">
        <v>2018</v>
      </c>
      <c r="B634">
        <v>9</v>
      </c>
      <c r="C634">
        <v>30</v>
      </c>
      <c r="D634" t="s">
        <v>1030</v>
      </c>
      <c r="E634">
        <v>1</v>
      </c>
      <c r="F634" t="s">
        <v>821</v>
      </c>
      <c r="G634">
        <v>60210703</v>
      </c>
      <c r="H634" t="s">
        <v>743</v>
      </c>
      <c r="I634" t="s">
        <v>23</v>
      </c>
      <c r="J634" t="s">
        <v>734</v>
      </c>
      <c r="L634">
        <v>101320.75</v>
      </c>
    </row>
    <row r="635" spans="1:12">
      <c r="A635">
        <v>2018</v>
      </c>
      <c r="B635">
        <v>9</v>
      </c>
      <c r="C635">
        <v>30</v>
      </c>
      <c r="D635" t="s">
        <v>1030</v>
      </c>
      <c r="E635">
        <v>2</v>
      </c>
      <c r="F635" t="s">
        <v>821</v>
      </c>
      <c r="G635">
        <v>60210703</v>
      </c>
      <c r="H635" t="s">
        <v>743</v>
      </c>
      <c r="I635" t="s">
        <v>744</v>
      </c>
      <c r="J635" t="s">
        <v>734</v>
      </c>
      <c r="L635">
        <v>-101320.75</v>
      </c>
    </row>
    <row r="636" spans="1:12">
      <c r="A636">
        <v>2018</v>
      </c>
      <c r="B636">
        <v>9</v>
      </c>
      <c r="C636">
        <v>30</v>
      </c>
      <c r="D636" t="s">
        <v>1030</v>
      </c>
      <c r="E636">
        <v>3</v>
      </c>
      <c r="F636" t="s">
        <v>749</v>
      </c>
      <c r="G636">
        <v>6111</v>
      </c>
      <c r="H636" t="s">
        <v>64</v>
      </c>
      <c r="I636" t="s">
        <v>10</v>
      </c>
      <c r="J636" t="s">
        <v>734</v>
      </c>
      <c r="L636">
        <v>-321222.40999999997</v>
      </c>
    </row>
    <row r="637" spans="1:12">
      <c r="A637">
        <v>2018</v>
      </c>
      <c r="B637">
        <v>9</v>
      </c>
      <c r="C637">
        <v>30</v>
      </c>
      <c r="D637" t="s">
        <v>1030</v>
      </c>
      <c r="E637">
        <v>4</v>
      </c>
      <c r="F637" t="s">
        <v>749</v>
      </c>
      <c r="G637">
        <v>6111</v>
      </c>
      <c r="H637" t="s">
        <v>64</v>
      </c>
      <c r="I637" t="s">
        <v>18</v>
      </c>
      <c r="J637" t="s">
        <v>734</v>
      </c>
      <c r="L637">
        <v>321222.40999999997</v>
      </c>
    </row>
    <row r="638" spans="1:12">
      <c r="A638">
        <v>2018</v>
      </c>
      <c r="B638">
        <v>9</v>
      </c>
      <c r="C638">
        <v>30</v>
      </c>
      <c r="D638" t="s">
        <v>1030</v>
      </c>
      <c r="E638">
        <v>5</v>
      </c>
      <c r="F638" t="s">
        <v>1012</v>
      </c>
      <c r="G638">
        <v>6101</v>
      </c>
      <c r="H638" t="s">
        <v>738</v>
      </c>
      <c r="I638" t="s">
        <v>10</v>
      </c>
      <c r="J638" t="s">
        <v>739</v>
      </c>
      <c r="L638">
        <v>-29244.29</v>
      </c>
    </row>
    <row r="639" spans="1:12">
      <c r="A639">
        <v>2018</v>
      </c>
      <c r="B639">
        <v>9</v>
      </c>
      <c r="C639">
        <v>30</v>
      </c>
      <c r="D639" t="s">
        <v>1030</v>
      </c>
      <c r="E639">
        <v>6</v>
      </c>
      <c r="F639" t="s">
        <v>1012</v>
      </c>
      <c r="G639">
        <v>6101</v>
      </c>
      <c r="H639" t="s">
        <v>738</v>
      </c>
      <c r="I639" t="s">
        <v>385</v>
      </c>
      <c r="J639" t="s">
        <v>739</v>
      </c>
      <c r="L639">
        <v>29244.29</v>
      </c>
    </row>
    <row r="640" spans="1:12">
      <c r="A640">
        <v>2018</v>
      </c>
      <c r="B640">
        <v>9</v>
      </c>
      <c r="C640">
        <v>30</v>
      </c>
      <c r="D640" t="s">
        <v>1030</v>
      </c>
      <c r="E640">
        <v>7</v>
      </c>
      <c r="F640" t="s">
        <v>751</v>
      </c>
      <c r="G640">
        <v>6101</v>
      </c>
      <c r="H640" t="s">
        <v>738</v>
      </c>
      <c r="I640" t="s">
        <v>10</v>
      </c>
      <c r="J640" t="s">
        <v>739</v>
      </c>
      <c r="L640">
        <v>214032.5</v>
      </c>
    </row>
    <row r="641" spans="1:12">
      <c r="A641">
        <v>2018</v>
      </c>
      <c r="B641">
        <v>9</v>
      </c>
      <c r="C641">
        <v>30</v>
      </c>
      <c r="D641" t="s">
        <v>1030</v>
      </c>
      <c r="E641">
        <v>8</v>
      </c>
      <c r="F641" t="s">
        <v>751</v>
      </c>
      <c r="G641">
        <v>6101</v>
      </c>
      <c r="H641" t="s">
        <v>738</v>
      </c>
      <c r="I641" t="s">
        <v>8</v>
      </c>
      <c r="J641" t="s">
        <v>739</v>
      </c>
      <c r="L641">
        <v>-214032.5</v>
      </c>
    </row>
    <row r="642" spans="1:12">
      <c r="A642">
        <v>2018</v>
      </c>
      <c r="B642">
        <v>9</v>
      </c>
      <c r="C642">
        <v>30</v>
      </c>
      <c r="D642" t="s">
        <v>1030</v>
      </c>
      <c r="E642">
        <v>9</v>
      </c>
      <c r="F642" t="s">
        <v>752</v>
      </c>
      <c r="G642">
        <v>6021060301</v>
      </c>
      <c r="H642" t="s">
        <v>621</v>
      </c>
      <c r="I642" t="s">
        <v>10</v>
      </c>
      <c r="J642" t="s">
        <v>754</v>
      </c>
      <c r="L642">
        <v>-155352.57999999999</v>
      </c>
    </row>
    <row r="643" spans="1:12">
      <c r="A643">
        <v>2018</v>
      </c>
      <c r="B643">
        <v>9</v>
      </c>
      <c r="C643">
        <v>30</v>
      </c>
      <c r="D643" t="s">
        <v>1030</v>
      </c>
      <c r="E643">
        <v>10</v>
      </c>
      <c r="F643" t="s">
        <v>752</v>
      </c>
      <c r="G643">
        <v>6021060301</v>
      </c>
      <c r="H643" t="s">
        <v>621</v>
      </c>
      <c r="I643" t="s">
        <v>18</v>
      </c>
      <c r="J643" t="s">
        <v>754</v>
      </c>
      <c r="L643">
        <v>-3318.15</v>
      </c>
    </row>
    <row r="644" spans="1:12">
      <c r="A644">
        <v>2018</v>
      </c>
      <c r="B644">
        <v>9</v>
      </c>
      <c r="C644">
        <v>30</v>
      </c>
      <c r="D644" t="s">
        <v>1030</v>
      </c>
      <c r="E644">
        <v>11</v>
      </c>
      <c r="F644" t="s">
        <v>752</v>
      </c>
      <c r="G644">
        <v>6021060301</v>
      </c>
      <c r="H644" t="s">
        <v>621</v>
      </c>
      <c r="I644" t="s">
        <v>17</v>
      </c>
      <c r="J644" t="s">
        <v>754</v>
      </c>
      <c r="L644">
        <v>-50265.75</v>
      </c>
    </row>
    <row r="645" spans="1:12">
      <c r="A645">
        <v>2018</v>
      </c>
      <c r="B645">
        <v>9</v>
      </c>
      <c r="C645">
        <v>30</v>
      </c>
      <c r="D645" t="s">
        <v>1030</v>
      </c>
      <c r="E645">
        <v>12</v>
      </c>
      <c r="F645" t="s">
        <v>752</v>
      </c>
      <c r="G645">
        <v>6021060301</v>
      </c>
      <c r="H645" t="s">
        <v>621</v>
      </c>
      <c r="I645" t="s">
        <v>6</v>
      </c>
      <c r="J645" t="s">
        <v>754</v>
      </c>
      <c r="L645">
        <v>208936.48</v>
      </c>
    </row>
    <row r="646" spans="1:12">
      <c r="A646">
        <v>2018</v>
      </c>
      <c r="B646">
        <v>9</v>
      </c>
      <c r="C646">
        <v>30</v>
      </c>
      <c r="D646" t="s">
        <v>1030</v>
      </c>
      <c r="E646">
        <v>13</v>
      </c>
      <c r="F646" t="s">
        <v>1031</v>
      </c>
      <c r="G646">
        <v>60110205</v>
      </c>
      <c r="H646" t="s">
        <v>748</v>
      </c>
      <c r="I646" t="s">
        <v>10</v>
      </c>
      <c r="J646" t="s">
        <v>734</v>
      </c>
      <c r="L646">
        <v>-10479.450000000001</v>
      </c>
    </row>
    <row r="647" spans="1:12">
      <c r="A647">
        <v>2018</v>
      </c>
      <c r="B647">
        <v>9</v>
      </c>
      <c r="C647">
        <v>30</v>
      </c>
      <c r="D647" t="s">
        <v>1030</v>
      </c>
      <c r="E647">
        <v>14</v>
      </c>
      <c r="F647" t="s">
        <v>1031</v>
      </c>
      <c r="G647">
        <v>60110205</v>
      </c>
      <c r="H647" t="s">
        <v>748</v>
      </c>
      <c r="I647" t="s">
        <v>4</v>
      </c>
      <c r="J647" t="s">
        <v>734</v>
      </c>
      <c r="L647">
        <v>10479.450000000001</v>
      </c>
    </row>
    <row r="648" spans="1:12">
      <c r="A648">
        <v>2018</v>
      </c>
      <c r="B648">
        <v>9</v>
      </c>
      <c r="C648">
        <v>30</v>
      </c>
      <c r="D648" t="s">
        <v>1032</v>
      </c>
      <c r="E648">
        <v>1</v>
      </c>
      <c r="F648" t="s">
        <v>1033</v>
      </c>
      <c r="G648">
        <v>60110101</v>
      </c>
      <c r="H648" t="s">
        <v>942</v>
      </c>
      <c r="I648" t="s">
        <v>4</v>
      </c>
      <c r="J648" t="s">
        <v>734</v>
      </c>
      <c r="L648">
        <v>-27777.78</v>
      </c>
    </row>
    <row r="649" spans="1:12">
      <c r="A649">
        <v>2018</v>
      </c>
      <c r="B649">
        <v>9</v>
      </c>
      <c r="C649">
        <v>30</v>
      </c>
      <c r="D649" t="s">
        <v>1032</v>
      </c>
      <c r="E649">
        <v>2</v>
      </c>
      <c r="F649" t="s">
        <v>1033</v>
      </c>
      <c r="G649">
        <v>60110101</v>
      </c>
      <c r="H649" t="s">
        <v>942</v>
      </c>
      <c r="I649" t="s">
        <v>21</v>
      </c>
      <c r="J649" t="s">
        <v>734</v>
      </c>
      <c r="L649">
        <v>27777.78</v>
      </c>
    </row>
    <row r="650" spans="1:12">
      <c r="A650">
        <v>2018</v>
      </c>
      <c r="B650">
        <v>9</v>
      </c>
      <c r="C650">
        <v>30</v>
      </c>
      <c r="D650" t="s">
        <v>1034</v>
      </c>
      <c r="E650">
        <v>1</v>
      </c>
      <c r="F650" t="s">
        <v>1035</v>
      </c>
      <c r="G650">
        <v>6021060101</v>
      </c>
      <c r="H650" t="s">
        <v>621</v>
      </c>
      <c r="I650" t="s">
        <v>6</v>
      </c>
      <c r="J650" t="s">
        <v>734</v>
      </c>
      <c r="L650">
        <v>-528301.89</v>
      </c>
    </row>
    <row r="651" spans="1:12">
      <c r="A651">
        <v>2018</v>
      </c>
      <c r="B651">
        <v>9</v>
      </c>
      <c r="C651">
        <v>30</v>
      </c>
      <c r="D651" t="s">
        <v>1034</v>
      </c>
      <c r="E651">
        <v>2</v>
      </c>
      <c r="F651" t="s">
        <v>1036</v>
      </c>
      <c r="G651">
        <v>6021060101</v>
      </c>
      <c r="H651" t="s">
        <v>621</v>
      </c>
      <c r="I651" t="s">
        <v>21</v>
      </c>
      <c r="J651" t="s">
        <v>734</v>
      </c>
      <c r="L651">
        <v>528301.89</v>
      </c>
    </row>
    <row r="652" spans="1:12">
      <c r="A652">
        <v>2018</v>
      </c>
      <c r="B652">
        <v>9</v>
      </c>
      <c r="C652">
        <v>30</v>
      </c>
      <c r="D652" t="s">
        <v>1034</v>
      </c>
      <c r="E652">
        <v>3</v>
      </c>
      <c r="F652" t="s">
        <v>1037</v>
      </c>
      <c r="G652">
        <v>6021060101</v>
      </c>
      <c r="H652" t="s">
        <v>621</v>
      </c>
      <c r="I652" t="s">
        <v>6</v>
      </c>
      <c r="J652" t="s">
        <v>734</v>
      </c>
      <c r="L652">
        <v>-318658.28000000003</v>
      </c>
    </row>
    <row r="653" spans="1:12">
      <c r="A653">
        <v>2018</v>
      </c>
      <c r="B653">
        <v>9</v>
      </c>
      <c r="C653">
        <v>30</v>
      </c>
      <c r="D653" t="s">
        <v>1034</v>
      </c>
      <c r="E653">
        <v>4</v>
      </c>
      <c r="F653" t="s">
        <v>1037</v>
      </c>
      <c r="G653">
        <v>6021060101</v>
      </c>
      <c r="H653" t="s">
        <v>621</v>
      </c>
      <c r="I653" t="s">
        <v>385</v>
      </c>
      <c r="J653" t="s">
        <v>734</v>
      </c>
      <c r="L653">
        <v>318658.28000000003</v>
      </c>
    </row>
    <row r="654" spans="1:12">
      <c r="A654">
        <v>2018</v>
      </c>
      <c r="B654">
        <v>9</v>
      </c>
      <c r="C654">
        <v>30</v>
      </c>
      <c r="D654" t="s">
        <v>1034</v>
      </c>
      <c r="E654">
        <v>5</v>
      </c>
      <c r="F654" t="s">
        <v>937</v>
      </c>
      <c r="G654">
        <v>6021060101</v>
      </c>
      <c r="H654" t="s">
        <v>621</v>
      </c>
      <c r="I654" t="s">
        <v>6</v>
      </c>
      <c r="J654" t="s">
        <v>734</v>
      </c>
      <c r="L654">
        <v>-25445.22</v>
      </c>
    </row>
    <row r="655" spans="1:12">
      <c r="A655">
        <v>2018</v>
      </c>
      <c r="B655">
        <v>9</v>
      </c>
      <c r="C655">
        <v>30</v>
      </c>
      <c r="D655" t="s">
        <v>1034</v>
      </c>
      <c r="E655">
        <v>6</v>
      </c>
      <c r="F655" t="s">
        <v>937</v>
      </c>
      <c r="G655">
        <v>6021060101</v>
      </c>
      <c r="H655" t="s">
        <v>621</v>
      </c>
      <c r="I655" t="s">
        <v>385</v>
      </c>
      <c r="J655" t="s">
        <v>734</v>
      </c>
      <c r="L655">
        <v>25445.22</v>
      </c>
    </row>
    <row r="656" spans="1:12">
      <c r="A656">
        <v>2018</v>
      </c>
      <c r="B656">
        <v>9</v>
      </c>
      <c r="C656">
        <v>30</v>
      </c>
      <c r="D656" t="s">
        <v>1034</v>
      </c>
      <c r="E656">
        <v>7</v>
      </c>
      <c r="F656" t="s">
        <v>1038</v>
      </c>
      <c r="G656">
        <v>6021060102</v>
      </c>
      <c r="H656" t="s">
        <v>759</v>
      </c>
      <c r="I656" t="s">
        <v>14</v>
      </c>
      <c r="J656" t="s">
        <v>734</v>
      </c>
      <c r="L656">
        <v>-41004.79</v>
      </c>
    </row>
    <row r="657" spans="1:12">
      <c r="A657">
        <v>2018</v>
      </c>
      <c r="B657">
        <v>9</v>
      </c>
      <c r="C657">
        <v>30</v>
      </c>
      <c r="D657" t="s">
        <v>1034</v>
      </c>
      <c r="E657">
        <v>8</v>
      </c>
      <c r="F657" t="s">
        <v>1039</v>
      </c>
      <c r="G657">
        <v>6021060102</v>
      </c>
      <c r="H657" t="s">
        <v>759</v>
      </c>
      <c r="I657" t="s">
        <v>15</v>
      </c>
      <c r="J657" t="s">
        <v>734</v>
      </c>
      <c r="L657">
        <v>41004.79</v>
      </c>
    </row>
    <row r="658" spans="1:12">
      <c r="A658">
        <v>2018</v>
      </c>
      <c r="B658">
        <v>9</v>
      </c>
      <c r="C658">
        <v>30</v>
      </c>
      <c r="D658" t="s">
        <v>1034</v>
      </c>
      <c r="E658">
        <v>9</v>
      </c>
      <c r="F658" t="s">
        <v>1040</v>
      </c>
      <c r="G658">
        <v>6021060102</v>
      </c>
      <c r="H658" t="s">
        <v>759</v>
      </c>
      <c r="I658" t="s">
        <v>14</v>
      </c>
      <c r="J658" t="s">
        <v>734</v>
      </c>
      <c r="L658">
        <v>-6884.91</v>
      </c>
    </row>
    <row r="659" spans="1:12">
      <c r="A659">
        <v>2018</v>
      </c>
      <c r="B659">
        <v>9</v>
      </c>
      <c r="C659">
        <v>30</v>
      </c>
      <c r="D659" t="s">
        <v>1034</v>
      </c>
      <c r="E659">
        <v>10</v>
      </c>
      <c r="F659" t="s">
        <v>1041</v>
      </c>
      <c r="G659">
        <v>6021060102</v>
      </c>
      <c r="H659" t="s">
        <v>759</v>
      </c>
      <c r="I659" t="s">
        <v>15</v>
      </c>
      <c r="J659" t="s">
        <v>734</v>
      </c>
      <c r="L659">
        <v>6884.91</v>
      </c>
    </row>
    <row r="660" spans="1:12">
      <c r="A660">
        <v>2018</v>
      </c>
      <c r="B660">
        <v>9</v>
      </c>
      <c r="C660">
        <v>30</v>
      </c>
      <c r="D660" t="s">
        <v>1034</v>
      </c>
      <c r="E660">
        <v>11</v>
      </c>
      <c r="F660" t="s">
        <v>858</v>
      </c>
      <c r="G660">
        <v>6021060102</v>
      </c>
      <c r="H660" t="s">
        <v>759</v>
      </c>
      <c r="I660" t="s">
        <v>14</v>
      </c>
      <c r="J660" t="s">
        <v>734</v>
      </c>
      <c r="L660">
        <v>-178332.19</v>
      </c>
    </row>
    <row r="661" spans="1:12">
      <c r="A661">
        <v>2018</v>
      </c>
      <c r="B661">
        <v>9</v>
      </c>
      <c r="C661">
        <v>30</v>
      </c>
      <c r="D661" t="s">
        <v>1034</v>
      </c>
      <c r="E661">
        <v>12</v>
      </c>
      <c r="F661" t="s">
        <v>858</v>
      </c>
      <c r="G661">
        <v>6021060102</v>
      </c>
      <c r="H661" t="s">
        <v>759</v>
      </c>
      <c r="I661" t="s">
        <v>385</v>
      </c>
      <c r="J661" t="s">
        <v>734</v>
      </c>
      <c r="L661">
        <v>178332.19</v>
      </c>
    </row>
    <row r="662" spans="1:12">
      <c r="A662">
        <v>2018</v>
      </c>
      <c r="B662">
        <v>9</v>
      </c>
      <c r="C662">
        <v>30</v>
      </c>
      <c r="D662" t="s">
        <v>1034</v>
      </c>
      <c r="E662">
        <v>13</v>
      </c>
      <c r="F662" t="s">
        <v>1042</v>
      </c>
      <c r="G662">
        <v>6021060101</v>
      </c>
      <c r="H662" t="s">
        <v>621</v>
      </c>
      <c r="I662" t="s">
        <v>14</v>
      </c>
      <c r="J662" t="s">
        <v>734</v>
      </c>
      <c r="L662">
        <v>59942.46</v>
      </c>
    </row>
    <row r="663" spans="1:12">
      <c r="A663">
        <v>2018</v>
      </c>
      <c r="B663">
        <v>9</v>
      </c>
      <c r="C663">
        <v>30</v>
      </c>
      <c r="D663" t="s">
        <v>1034</v>
      </c>
      <c r="E663">
        <v>14</v>
      </c>
      <c r="F663" t="s">
        <v>1042</v>
      </c>
      <c r="G663">
        <v>6021060101</v>
      </c>
      <c r="H663" t="s">
        <v>621</v>
      </c>
      <c r="I663" t="s">
        <v>15</v>
      </c>
      <c r="J663" t="s">
        <v>734</v>
      </c>
      <c r="L663">
        <v>-59942.46</v>
      </c>
    </row>
    <row r="664" spans="1:12">
      <c r="A664">
        <v>2018</v>
      </c>
      <c r="B664">
        <v>9</v>
      </c>
      <c r="C664">
        <v>30</v>
      </c>
      <c r="D664" t="s">
        <v>1034</v>
      </c>
      <c r="E664">
        <v>15</v>
      </c>
      <c r="F664" t="s">
        <v>1043</v>
      </c>
      <c r="G664">
        <v>6021060201</v>
      </c>
      <c r="H664" t="s">
        <v>621</v>
      </c>
      <c r="I664" t="s">
        <v>6</v>
      </c>
      <c r="J664" t="s">
        <v>734</v>
      </c>
      <c r="L664">
        <v>95625.34</v>
      </c>
    </row>
    <row r="665" spans="1:12">
      <c r="A665">
        <v>2018</v>
      </c>
      <c r="B665">
        <v>9</v>
      </c>
      <c r="C665">
        <v>30</v>
      </c>
      <c r="D665" t="s">
        <v>1034</v>
      </c>
      <c r="E665">
        <v>16</v>
      </c>
      <c r="F665" t="s">
        <v>1043</v>
      </c>
      <c r="G665">
        <v>6021060201</v>
      </c>
      <c r="H665" t="s">
        <v>621</v>
      </c>
      <c r="I665" t="s">
        <v>14</v>
      </c>
      <c r="J665" t="s">
        <v>734</v>
      </c>
      <c r="L665">
        <v>-95625.34</v>
      </c>
    </row>
    <row r="666" spans="1:12">
      <c r="A666">
        <v>2018</v>
      </c>
      <c r="B666">
        <v>9</v>
      </c>
      <c r="C666">
        <v>30</v>
      </c>
      <c r="D666" t="s">
        <v>1034</v>
      </c>
      <c r="E666">
        <v>17</v>
      </c>
      <c r="F666" t="s">
        <v>1044</v>
      </c>
      <c r="G666">
        <v>6021060201</v>
      </c>
      <c r="H666" t="s">
        <v>621</v>
      </c>
      <c r="I666" t="s">
        <v>14</v>
      </c>
      <c r="J666" t="s">
        <v>734</v>
      </c>
      <c r="L666">
        <v>-60652.6</v>
      </c>
    </row>
    <row r="667" spans="1:12">
      <c r="A667">
        <v>2018</v>
      </c>
      <c r="B667">
        <v>9</v>
      </c>
      <c r="C667">
        <v>30</v>
      </c>
      <c r="D667" t="s">
        <v>1034</v>
      </c>
      <c r="E667">
        <v>18</v>
      </c>
      <c r="F667" t="s">
        <v>1044</v>
      </c>
      <c r="G667">
        <v>6021060201</v>
      </c>
      <c r="H667" t="s">
        <v>621</v>
      </c>
      <c r="I667" t="s">
        <v>385</v>
      </c>
      <c r="J667" t="s">
        <v>734</v>
      </c>
      <c r="L667">
        <v>60652.6</v>
      </c>
    </row>
    <row r="668" spans="1:12">
      <c r="A668">
        <v>2018</v>
      </c>
      <c r="B668">
        <v>9</v>
      </c>
      <c r="C668">
        <v>30</v>
      </c>
      <c r="D668" t="s">
        <v>1034</v>
      </c>
      <c r="E668">
        <v>19</v>
      </c>
      <c r="F668" t="s">
        <v>1045</v>
      </c>
      <c r="G668">
        <v>6021060101</v>
      </c>
      <c r="H668" t="s">
        <v>621</v>
      </c>
      <c r="I668" t="s">
        <v>8</v>
      </c>
      <c r="J668" t="s">
        <v>754</v>
      </c>
      <c r="L668">
        <v>-137600</v>
      </c>
    </row>
    <row r="669" spans="1:12">
      <c r="A669">
        <v>2018</v>
      </c>
      <c r="B669">
        <v>9</v>
      </c>
      <c r="C669">
        <v>30</v>
      </c>
      <c r="D669" t="s">
        <v>1034</v>
      </c>
      <c r="E669">
        <v>20</v>
      </c>
      <c r="F669" t="s">
        <v>1046</v>
      </c>
      <c r="G669">
        <v>6021060101</v>
      </c>
      <c r="H669" t="s">
        <v>621</v>
      </c>
      <c r="I669" t="s">
        <v>14</v>
      </c>
      <c r="J669" t="s">
        <v>754</v>
      </c>
      <c r="L669">
        <v>-199400</v>
      </c>
    </row>
    <row r="670" spans="1:12">
      <c r="A670">
        <v>2018</v>
      </c>
      <c r="B670">
        <v>9</v>
      </c>
      <c r="C670">
        <v>30</v>
      </c>
      <c r="D670" t="s">
        <v>1034</v>
      </c>
      <c r="E670">
        <v>21</v>
      </c>
      <c r="F670" t="s">
        <v>1047</v>
      </c>
      <c r="G670">
        <v>6021060101</v>
      </c>
      <c r="H670" t="s">
        <v>621</v>
      </c>
      <c r="I670" t="s">
        <v>6</v>
      </c>
      <c r="J670" t="s">
        <v>754</v>
      </c>
      <c r="L670">
        <v>337000</v>
      </c>
    </row>
    <row r="671" spans="1:12">
      <c r="A671">
        <v>2018</v>
      </c>
      <c r="B671">
        <v>9</v>
      </c>
      <c r="C671">
        <v>30</v>
      </c>
      <c r="D671" t="s">
        <v>1034</v>
      </c>
      <c r="E671">
        <v>22</v>
      </c>
      <c r="F671" t="s">
        <v>1048</v>
      </c>
      <c r="G671">
        <v>6021060201</v>
      </c>
      <c r="H671" t="s">
        <v>621</v>
      </c>
      <c r="I671" t="s">
        <v>14</v>
      </c>
      <c r="J671" t="s">
        <v>734</v>
      </c>
      <c r="L671">
        <v>-12182.06</v>
      </c>
    </row>
    <row r="672" spans="1:12">
      <c r="A672">
        <v>2018</v>
      </c>
      <c r="B672">
        <v>9</v>
      </c>
      <c r="C672">
        <v>30</v>
      </c>
      <c r="D672" t="s">
        <v>1034</v>
      </c>
      <c r="E672">
        <v>23</v>
      </c>
      <c r="F672" t="s">
        <v>1048</v>
      </c>
      <c r="G672">
        <v>6021060201</v>
      </c>
      <c r="H672" t="s">
        <v>621</v>
      </c>
      <c r="I672" t="s">
        <v>385</v>
      </c>
      <c r="J672" t="s">
        <v>734</v>
      </c>
      <c r="L672">
        <v>12182.06</v>
      </c>
    </row>
    <row r="673" spans="1:12">
      <c r="A673">
        <v>2018</v>
      </c>
      <c r="B673">
        <v>9</v>
      </c>
      <c r="C673">
        <v>30</v>
      </c>
      <c r="D673" t="s">
        <v>1034</v>
      </c>
      <c r="E673">
        <v>24</v>
      </c>
      <c r="F673" t="s">
        <v>1049</v>
      </c>
      <c r="G673">
        <v>6021060201</v>
      </c>
      <c r="H673" t="s">
        <v>621</v>
      </c>
      <c r="I673" t="s">
        <v>14</v>
      </c>
      <c r="J673" t="s">
        <v>734</v>
      </c>
      <c r="L673">
        <v>-4205.42</v>
      </c>
    </row>
    <row r="674" spans="1:12">
      <c r="A674">
        <v>2018</v>
      </c>
      <c r="B674">
        <v>9</v>
      </c>
      <c r="C674">
        <v>30</v>
      </c>
      <c r="D674" t="s">
        <v>1034</v>
      </c>
      <c r="E674">
        <v>25</v>
      </c>
      <c r="F674" t="s">
        <v>1049</v>
      </c>
      <c r="G674">
        <v>6021060201</v>
      </c>
      <c r="H674" t="s">
        <v>621</v>
      </c>
      <c r="I674" t="s">
        <v>385</v>
      </c>
      <c r="J674" t="s">
        <v>734</v>
      </c>
      <c r="L674">
        <v>4205.42</v>
      </c>
    </row>
    <row r="675" spans="1:12">
      <c r="A675">
        <v>2018</v>
      </c>
      <c r="B675">
        <v>9</v>
      </c>
      <c r="C675">
        <v>30</v>
      </c>
      <c r="D675" t="s">
        <v>1034</v>
      </c>
      <c r="E675">
        <v>26</v>
      </c>
      <c r="F675" t="s">
        <v>1050</v>
      </c>
      <c r="G675">
        <v>660211</v>
      </c>
      <c r="H675" t="s">
        <v>123</v>
      </c>
      <c r="I675" t="s">
        <v>14</v>
      </c>
      <c r="J675" t="s">
        <v>734</v>
      </c>
      <c r="K675">
        <v>19125.060000000001</v>
      </c>
    </row>
    <row r="676" spans="1:12">
      <c r="A676">
        <v>2018</v>
      </c>
      <c r="B676">
        <v>9</v>
      </c>
      <c r="C676">
        <v>30</v>
      </c>
      <c r="D676" t="s">
        <v>1034</v>
      </c>
      <c r="E676">
        <v>27</v>
      </c>
      <c r="F676" t="s">
        <v>1050</v>
      </c>
      <c r="G676">
        <v>660216</v>
      </c>
      <c r="H676" t="s">
        <v>129</v>
      </c>
      <c r="I676" t="s">
        <v>6</v>
      </c>
      <c r="J676" t="s">
        <v>734</v>
      </c>
      <c r="K676">
        <v>-19125.060000000001</v>
      </c>
    </row>
    <row r="677" spans="1:12">
      <c r="A677">
        <v>2018</v>
      </c>
      <c r="B677">
        <v>9</v>
      </c>
      <c r="C677">
        <v>30</v>
      </c>
      <c r="D677" t="s">
        <v>1034</v>
      </c>
      <c r="E677">
        <v>28</v>
      </c>
      <c r="F677" t="s">
        <v>938</v>
      </c>
      <c r="G677">
        <v>6021060201</v>
      </c>
      <c r="H677" t="s">
        <v>621</v>
      </c>
      <c r="I677" t="s">
        <v>6</v>
      </c>
      <c r="J677" t="s">
        <v>734</v>
      </c>
      <c r="L677">
        <v>-31555.31</v>
      </c>
    </row>
    <row r="678" spans="1:12">
      <c r="A678">
        <v>2018</v>
      </c>
      <c r="B678">
        <v>9</v>
      </c>
      <c r="C678">
        <v>30</v>
      </c>
      <c r="D678" t="s">
        <v>1034</v>
      </c>
      <c r="E678">
        <v>29</v>
      </c>
      <c r="F678" t="s">
        <v>938</v>
      </c>
      <c r="G678">
        <v>6021060201</v>
      </c>
      <c r="H678" t="s">
        <v>621</v>
      </c>
      <c r="I678" t="s">
        <v>385</v>
      </c>
      <c r="J678" t="s">
        <v>734</v>
      </c>
      <c r="L678">
        <v>31555.31</v>
      </c>
    </row>
    <row r="679" spans="1:12">
      <c r="A679">
        <v>2018</v>
      </c>
      <c r="B679">
        <v>9</v>
      </c>
      <c r="C679">
        <v>30</v>
      </c>
      <c r="F679" t="s">
        <v>783</v>
      </c>
    </row>
    <row r="680" spans="1:12">
      <c r="A680">
        <v>2018</v>
      </c>
      <c r="B680">
        <v>9</v>
      </c>
      <c r="F680" t="s">
        <v>784</v>
      </c>
    </row>
    <row r="681" spans="1:12">
      <c r="A681">
        <v>2018</v>
      </c>
      <c r="F681" t="s">
        <v>966</v>
      </c>
    </row>
  </sheetData>
  <mergeCells count="14">
    <mergeCell ref="G4:G5"/>
    <mergeCell ref="H4:H5"/>
    <mergeCell ref="I4:I5"/>
    <mergeCell ref="J4:J5"/>
    <mergeCell ref="A1:L1"/>
    <mergeCell ref="A2:B2"/>
    <mergeCell ref="C2:D2"/>
    <mergeCell ref="H2:I2"/>
    <mergeCell ref="A4:A5"/>
    <mergeCell ref="B4:B5"/>
    <mergeCell ref="C4:C5"/>
    <mergeCell ref="D4:D5"/>
    <mergeCell ref="E4:E5"/>
    <mergeCell ref="F4:F5"/>
  </mergeCells>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215"/>
  <sheetViews>
    <sheetView showGridLines="0" workbookViewId="0">
      <pane xSplit="2" ySplit="3" topLeftCell="C199" activePane="bottomRight" state="frozen"/>
      <selection pane="topRight"/>
      <selection pane="bottomLeft"/>
      <selection pane="bottomRight" activeCell="F29" sqref="F29"/>
    </sheetView>
  </sheetViews>
  <sheetFormatPr defaultColWidth="9" defaultRowHeight="13.5"/>
  <cols>
    <col min="1" max="1" width="6" style="167" customWidth="1"/>
    <col min="2" max="2" width="17.375" style="167" customWidth="1"/>
    <col min="3" max="3" width="18" style="167" customWidth="1"/>
    <col min="4" max="4" width="16.375" style="167" customWidth="1"/>
    <col min="5" max="5" width="19.25" style="167" customWidth="1"/>
    <col min="6" max="6" width="18.375" style="167" customWidth="1"/>
    <col min="7" max="7" width="17.25" style="167" customWidth="1"/>
    <col min="8" max="11" width="14.625" style="167" customWidth="1"/>
    <col min="12" max="12" width="17.75" style="167" customWidth="1"/>
    <col min="13" max="14" width="16.75" style="167" customWidth="1"/>
    <col min="15" max="15" width="16.125" style="167" customWidth="1"/>
    <col min="16" max="16" width="15.5" style="167" customWidth="1"/>
    <col min="17" max="17" width="16.125" style="167" customWidth="1"/>
    <col min="18" max="18" width="17.5" style="167" customWidth="1"/>
    <col min="19" max="19" width="16.75" style="167" customWidth="1"/>
    <col min="20" max="20" width="17.25" style="168" customWidth="1"/>
    <col min="21" max="21" width="18.625" style="168" customWidth="1"/>
    <col min="22" max="27" width="17.25" style="168" customWidth="1"/>
    <col min="28" max="28" width="16.25" style="167" customWidth="1"/>
    <col min="29" max="29" width="12.25" style="167" bestFit="1" customWidth="1"/>
    <col min="30" max="16384" width="9" style="167"/>
  </cols>
  <sheetData>
    <row r="1" spans="1:29" s="165" customFormat="1" ht="21" customHeight="1">
      <c r="A1" s="169" t="s">
        <v>104</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row>
    <row r="2" spans="1:29">
      <c r="A2" s="171"/>
      <c r="B2" s="172" t="s">
        <v>105</v>
      </c>
      <c r="C2" s="173" t="s">
        <v>106</v>
      </c>
      <c r="D2" s="171"/>
      <c r="E2" s="171"/>
      <c r="F2" s="171"/>
      <c r="G2" s="171"/>
      <c r="H2" s="171"/>
      <c r="I2" s="171"/>
      <c r="J2" s="171"/>
      <c r="K2" s="171"/>
      <c r="L2" s="171"/>
      <c r="M2" s="171"/>
      <c r="N2" s="171"/>
      <c r="O2" s="190"/>
      <c r="P2" s="190"/>
      <c r="Q2" s="190"/>
      <c r="R2" s="171"/>
      <c r="S2" s="171"/>
      <c r="T2" s="191"/>
      <c r="U2" s="191"/>
      <c r="V2" s="191"/>
      <c r="W2" s="191"/>
      <c r="X2" s="191"/>
      <c r="Y2" s="191"/>
      <c r="Z2" s="191"/>
      <c r="AA2" s="191"/>
      <c r="AB2" s="171"/>
    </row>
    <row r="3" spans="1:29">
      <c r="A3" s="174" t="s">
        <v>107</v>
      </c>
      <c r="B3" s="175" t="s">
        <v>108</v>
      </c>
      <c r="C3" s="176" t="s">
        <v>2</v>
      </c>
      <c r="D3" s="176" t="s">
        <v>3</v>
      </c>
      <c r="E3" s="176" t="s">
        <v>109</v>
      </c>
      <c r="F3" s="176" t="s">
        <v>5</v>
      </c>
      <c r="G3" s="176" t="s">
        <v>6</v>
      </c>
      <c r="H3" s="176" t="s">
        <v>7</v>
      </c>
      <c r="I3" s="176" t="s">
        <v>8</v>
      </c>
      <c r="J3" s="176" t="s">
        <v>9</v>
      </c>
      <c r="K3" s="176" t="s">
        <v>10</v>
      </c>
      <c r="L3" s="176" t="s">
        <v>11</v>
      </c>
      <c r="M3" s="176" t="s">
        <v>12</v>
      </c>
      <c r="N3" s="176" t="s">
        <v>13</v>
      </c>
      <c r="O3" s="176" t="s">
        <v>14</v>
      </c>
      <c r="P3" s="176" t="s">
        <v>15</v>
      </c>
      <c r="Q3" s="176" t="s">
        <v>16</v>
      </c>
      <c r="R3" s="176" t="s">
        <v>17</v>
      </c>
      <c r="S3" s="176" t="s">
        <v>18</v>
      </c>
      <c r="T3" s="176" t="s">
        <v>19</v>
      </c>
      <c r="U3" s="176" t="s">
        <v>20</v>
      </c>
      <c r="V3" s="176" t="s">
        <v>21</v>
      </c>
      <c r="W3" s="176" t="s">
        <v>22</v>
      </c>
      <c r="X3" s="176" t="s">
        <v>23</v>
      </c>
      <c r="Y3" s="176" t="s">
        <v>24</v>
      </c>
      <c r="Z3" s="176" t="s">
        <v>25</v>
      </c>
      <c r="AA3" s="176" t="s">
        <v>26</v>
      </c>
      <c r="AB3" s="176" t="s">
        <v>27</v>
      </c>
      <c r="AC3" s="176" t="s">
        <v>28</v>
      </c>
    </row>
    <row r="4" spans="1:29" ht="13.5" customHeight="1">
      <c r="A4" s="390" t="s">
        <v>110</v>
      </c>
      <c r="B4" s="177" t="s">
        <v>111</v>
      </c>
      <c r="C4" s="178">
        <f>D4+E4+F4+H4+L4+Q4+U4</f>
        <v>199671540.88</v>
      </c>
      <c r="D4" s="179">
        <f>费用表【邓姐发】!Y3</f>
        <v>0</v>
      </c>
      <c r="E4" s="179">
        <f>SUM(费用表【邓姐发】!C3:X3)+费用表【邓姐发】!AG3+费用表【邓姐发】!AW3+AB4</f>
        <v>58779820.419999987</v>
      </c>
      <c r="F4" s="179">
        <f>费用表【邓姐发】!AC3+费用表【邓姐发】!AD3+费用表【邓姐发】!AF3</f>
        <v>99557945.560000002</v>
      </c>
      <c r="G4" s="179">
        <f>费用表【邓姐发】!AW3</f>
        <v>2544567.37</v>
      </c>
      <c r="H4" s="178">
        <f>I4+J4+K4</f>
        <v>8478864.4399999995</v>
      </c>
      <c r="I4" s="179">
        <f>费用表【邓姐发】!AX3</f>
        <v>2597165.63</v>
      </c>
      <c r="J4" s="179">
        <f>费用表【邓姐发】!AV3</f>
        <v>1744360</v>
      </c>
      <c r="K4" s="179">
        <f>费用表【邓姐发】!AJ3</f>
        <v>4137338.81</v>
      </c>
      <c r="L4" s="178">
        <f>M4+N4+O4+P4</f>
        <v>5257695.5299999993</v>
      </c>
      <c r="M4" s="179">
        <f>费用表【邓姐发】!AH3</f>
        <v>1285918.1000000001</v>
      </c>
      <c r="N4" s="179">
        <f>费用表【邓姐发】!AI3</f>
        <v>1600504.96</v>
      </c>
      <c r="O4" s="179">
        <f>费用表【邓姐发】!AY3</f>
        <v>1552167.2</v>
      </c>
      <c r="P4" s="179">
        <f>费用表【邓姐发】!AM3</f>
        <v>819105.27</v>
      </c>
      <c r="Q4" s="178">
        <f>R4+S4</f>
        <v>4385164.0199999996</v>
      </c>
      <c r="R4" s="179">
        <f>费用表【邓姐发】!AL3</f>
        <v>1992844.6</v>
      </c>
      <c r="S4" s="179">
        <f>费用表【邓姐发】!AK3</f>
        <v>2392319.42</v>
      </c>
      <c r="T4" s="179">
        <f>费用表【邓姐发】!AG3</f>
        <v>1564511.75</v>
      </c>
      <c r="U4" s="178">
        <f>SUM(V4:AA4)</f>
        <v>23212050.909999996</v>
      </c>
      <c r="V4" s="179">
        <f>费用表【邓姐发】!AO3</f>
        <v>7085455.4100000001</v>
      </c>
      <c r="W4" s="179">
        <f>费用表【邓姐发】!AP3</f>
        <v>7958150.0499999998</v>
      </c>
      <c r="X4" s="179">
        <f>费用表【邓姐发】!AQ3</f>
        <v>3527712.52</v>
      </c>
      <c r="Y4" s="179">
        <f>费用表【邓姐发】!AR3</f>
        <v>1412088.99</v>
      </c>
      <c r="Z4" s="179">
        <f>费用表【邓姐发】!AS3</f>
        <v>2098649.0099999998</v>
      </c>
      <c r="AA4" s="179">
        <f>费用表【邓姐发】!AT3</f>
        <v>1129994.93</v>
      </c>
      <c r="AB4" s="179">
        <f>费用表【邓姐发】!AN3</f>
        <v>4257386.13</v>
      </c>
      <c r="AC4" s="179">
        <f>费用表【邓姐发】!BF3</f>
        <v>5529464.5700000003</v>
      </c>
    </row>
    <row r="5" spans="1:29">
      <c r="A5" s="391"/>
      <c r="B5" s="177" t="s">
        <v>112</v>
      </c>
      <c r="C5" s="178">
        <f>D5+E5+F5+H5+L5+Q5+U5</f>
        <v>3105320.3000000003</v>
      </c>
      <c r="D5" s="179">
        <f>费用表【邓姐发】!Y4</f>
        <v>0</v>
      </c>
      <c r="E5" s="179">
        <f>SUM(费用表【邓姐发】!C4:X4)+费用表【邓姐发】!AG4+费用表【邓姐发】!AW4+AB5</f>
        <v>1107685.56</v>
      </c>
      <c r="F5" s="179">
        <f>费用表【邓姐发】!AC4+费用表【邓姐发】!AD4+费用表【邓姐发】!AF4</f>
        <v>1555342.8499999999</v>
      </c>
      <c r="G5" s="179">
        <f>费用表【邓姐发】!AW4</f>
        <v>75452.600000000006</v>
      </c>
      <c r="H5" s="178">
        <f t="shared" ref="H5:H51" si="0">I5+J5+K5</f>
        <v>91345.150000000009</v>
      </c>
      <c r="I5" s="179">
        <f>费用表【邓姐发】!AX4</f>
        <v>69187.27</v>
      </c>
      <c r="J5" s="179">
        <f>费用表【邓姐发】!AV4</f>
        <v>7877.88</v>
      </c>
      <c r="K5" s="179">
        <f>费用表【邓姐发】!AJ4</f>
        <v>14280</v>
      </c>
      <c r="L5" s="178">
        <f t="shared" ref="L5:L51" si="1">M5+N5+O5+P5</f>
        <v>17048.599999999999</v>
      </c>
      <c r="M5" s="179">
        <f>费用表【邓姐发】!AH4</f>
        <v>5608.39</v>
      </c>
      <c r="N5" s="179">
        <f>费用表【邓姐发】!AI4</f>
        <v>2607.77</v>
      </c>
      <c r="O5" s="179">
        <f>费用表【邓姐发】!AY4</f>
        <v>4981.25</v>
      </c>
      <c r="P5" s="179">
        <f>费用表【邓姐发】!AM4</f>
        <v>3851.19</v>
      </c>
      <c r="Q5" s="178">
        <f t="shared" ref="Q5:Q51" si="2">R5+S5</f>
        <v>5281.22</v>
      </c>
      <c r="R5" s="179">
        <f>费用表【邓姐发】!AL4</f>
        <v>6160</v>
      </c>
      <c r="S5" s="179">
        <f>费用表【邓姐发】!AK4</f>
        <v>-878.78</v>
      </c>
      <c r="T5" s="179">
        <f>费用表【邓姐发】!AG4</f>
        <v>4040</v>
      </c>
      <c r="U5" s="178">
        <f t="shared" ref="U5:U52" si="3">SUM(V5:AA5)</f>
        <v>328616.92</v>
      </c>
      <c r="V5" s="179">
        <f>费用表【邓姐发】!AO4</f>
        <v>198105.78</v>
      </c>
      <c r="W5" s="179">
        <f>费用表【邓姐发】!AP4</f>
        <v>57949</v>
      </c>
      <c r="X5" s="179">
        <f>费用表【邓姐发】!AQ4</f>
        <v>36664.089999999997</v>
      </c>
      <c r="Y5" s="179">
        <f>费用表【邓姐发】!AR4</f>
        <v>28101.66</v>
      </c>
      <c r="Z5" s="179">
        <f>费用表【邓姐发】!AS4</f>
        <v>6399.25</v>
      </c>
      <c r="AA5" s="179">
        <f>费用表【邓姐发】!AT4</f>
        <v>1397.14</v>
      </c>
      <c r="AB5" s="179">
        <f>费用表【邓姐发】!AN4</f>
        <v>150895.89000000001</v>
      </c>
      <c r="AC5" s="179">
        <f>费用表【邓姐发】!BF4</f>
        <v>97274.05</v>
      </c>
    </row>
    <row r="6" spans="1:29">
      <c r="A6" s="391"/>
      <c r="B6" s="177" t="s">
        <v>113</v>
      </c>
      <c r="C6" s="178">
        <f t="shared" ref="C6:C52" si="4">D6+E6+F6+H6+L6+Q6+U6</f>
        <v>5341138.3600000003</v>
      </c>
      <c r="D6" s="179">
        <f>费用表【邓姐发】!Y5</f>
        <v>0</v>
      </c>
      <c r="E6" s="179">
        <f>SUM(费用表【邓姐发】!C5:X5)+费用表【邓姐发】!AG5+费用表【邓姐发】!AW5+AB6</f>
        <v>1139379.9899999998</v>
      </c>
      <c r="F6" s="179">
        <f>费用表【邓姐发】!AC5+费用表【邓姐发】!AD5+费用表【邓姐发】!AF5</f>
        <v>2962584.61</v>
      </c>
      <c r="G6" s="179">
        <f>费用表【邓姐发】!AW5</f>
        <v>64612.61</v>
      </c>
      <c r="H6" s="178">
        <f t="shared" si="0"/>
        <v>171061.22999999998</v>
      </c>
      <c r="I6" s="179">
        <f>费用表【邓姐发】!AX5</f>
        <v>52798.51</v>
      </c>
      <c r="J6" s="179">
        <f>费用表【邓姐发】!AV5</f>
        <v>35515.949999999997</v>
      </c>
      <c r="K6" s="179">
        <f>费用表【邓姐发】!AJ5</f>
        <v>82746.77</v>
      </c>
      <c r="L6" s="178">
        <f t="shared" si="1"/>
        <v>131141.78000000003</v>
      </c>
      <c r="M6" s="179">
        <f>费用表【邓姐发】!AH5</f>
        <v>25718.36</v>
      </c>
      <c r="N6" s="179">
        <f>费用表【邓姐发】!AI5</f>
        <v>32010.13</v>
      </c>
      <c r="O6" s="179">
        <f>费用表【邓姐发】!AY5</f>
        <v>57031.18</v>
      </c>
      <c r="P6" s="179">
        <f>费用表【邓姐发】!AM5</f>
        <v>16382.11</v>
      </c>
      <c r="Q6" s="178">
        <f t="shared" si="2"/>
        <v>87703.290000000008</v>
      </c>
      <c r="R6" s="179">
        <f>费用表【邓姐发】!AL5</f>
        <v>39856.89</v>
      </c>
      <c r="S6" s="179">
        <f>费用表【邓姐发】!AK5</f>
        <v>47846.400000000001</v>
      </c>
      <c r="T6" s="179">
        <f>费用表【邓姐发】!AG5</f>
        <v>31290.26</v>
      </c>
      <c r="U6" s="178">
        <f t="shared" si="3"/>
        <v>849267.46</v>
      </c>
      <c r="V6" s="179">
        <f>费用表【邓姐发】!AO5</f>
        <v>414427.11</v>
      </c>
      <c r="W6" s="179">
        <f>费用表【邓姐发】!AP5</f>
        <v>162208.29999999999</v>
      </c>
      <c r="X6" s="179">
        <f>费用表【邓姐发】!AQ5</f>
        <v>95395.37</v>
      </c>
      <c r="Y6" s="179">
        <f>费用表【邓姐发】!AR5</f>
        <v>29143.5</v>
      </c>
      <c r="Z6" s="179">
        <f>费用表【邓姐发】!AS5</f>
        <v>81483.149999999994</v>
      </c>
      <c r="AA6" s="179">
        <f>费用表【邓姐发】!AT5</f>
        <v>66610.03</v>
      </c>
      <c r="AB6" s="179">
        <f>费用表【邓姐发】!AN5</f>
        <v>85147.7</v>
      </c>
      <c r="AC6" s="179">
        <f>费用表【邓姐发】!BF5</f>
        <v>115311.73</v>
      </c>
    </row>
    <row r="7" spans="1:29">
      <c r="A7" s="391"/>
      <c r="B7" s="177" t="s">
        <v>114</v>
      </c>
      <c r="C7" s="178">
        <f t="shared" si="4"/>
        <v>947700.60000000009</v>
      </c>
      <c r="D7" s="179">
        <f>费用表【邓姐发】!Y6</f>
        <v>0</v>
      </c>
      <c r="E7" s="179">
        <f>SUM(费用表【邓姐发】!C6:X6)+费用表【邓姐发】!AG6+费用表【邓姐发】!AW6+AB7</f>
        <v>93710.95</v>
      </c>
      <c r="F7" s="179">
        <f>费用表【邓姐发】!AC6+费用表【邓姐发】!AD6+费用表【邓姐发】!AF6</f>
        <v>654615.68000000005</v>
      </c>
      <c r="G7" s="179">
        <f>费用表【邓姐发】!AW6</f>
        <v>22821.23</v>
      </c>
      <c r="H7" s="178">
        <f t="shared" si="0"/>
        <v>15852.64</v>
      </c>
      <c r="I7" s="179">
        <f>费用表【邓姐发】!AX6</f>
        <v>7721.89</v>
      </c>
      <c r="J7" s="179">
        <f>费用表【邓姐发】!AV6</f>
        <v>2793.62</v>
      </c>
      <c r="K7" s="179">
        <f>费用表【邓姐发】!AJ6</f>
        <v>5337.13</v>
      </c>
      <c r="L7" s="178">
        <f t="shared" si="1"/>
        <v>59261.4</v>
      </c>
      <c r="M7" s="179">
        <f>费用表【邓姐发】!AH6</f>
        <v>4051.04</v>
      </c>
      <c r="N7" s="179">
        <f>费用表【邓姐发】!AI6</f>
        <v>25557.119999999999</v>
      </c>
      <c r="O7" s="179">
        <f>费用表【邓姐发】!AY6</f>
        <v>3115</v>
      </c>
      <c r="P7" s="179">
        <f>费用表【邓姐发】!AM6</f>
        <v>26538.240000000002</v>
      </c>
      <c r="Q7" s="178">
        <f t="shared" si="2"/>
        <v>3615.53</v>
      </c>
      <c r="R7" s="179">
        <f>费用表【邓姐发】!AL6</f>
        <v>3615.53</v>
      </c>
      <c r="S7" s="179">
        <f>费用表【邓姐发】!AK6</f>
        <v>0</v>
      </c>
      <c r="T7" s="179">
        <f>费用表【邓姐发】!AG6</f>
        <v>10616.66</v>
      </c>
      <c r="U7" s="178">
        <f t="shared" si="3"/>
        <v>120644.39999999998</v>
      </c>
      <c r="V7" s="179">
        <f>费用表【邓姐发】!AO6</f>
        <v>59235.77</v>
      </c>
      <c r="W7" s="179">
        <f>费用表【邓姐发】!AP6</f>
        <v>19640.21</v>
      </c>
      <c r="X7" s="179">
        <f>费用表【邓姐发】!AQ6</f>
        <v>15141.7</v>
      </c>
      <c r="Y7" s="179">
        <f>费用表【邓姐发】!AR6</f>
        <v>15509.21</v>
      </c>
      <c r="Z7" s="179">
        <f>费用表【邓姐发】!AS6</f>
        <v>6775.4</v>
      </c>
      <c r="AA7" s="179">
        <f>费用表【邓姐发】!AT6</f>
        <v>4342.1099999999997</v>
      </c>
      <c r="AB7" s="179">
        <f>费用表【邓姐发】!AN6</f>
        <v>56673.06</v>
      </c>
      <c r="AC7" s="179">
        <f>费用表【邓姐发】!BF6</f>
        <v>43749.120000000003</v>
      </c>
    </row>
    <row r="8" spans="1:29">
      <c r="A8" s="391"/>
      <c r="B8" s="177" t="s">
        <v>115</v>
      </c>
      <c r="C8" s="178">
        <f t="shared" si="4"/>
        <v>56196759.200000003</v>
      </c>
      <c r="D8" s="179">
        <f>费用表【邓姐发】!Y7</f>
        <v>0</v>
      </c>
      <c r="E8" s="179">
        <f>SUM(费用表【邓姐发】!C7:X7)+费用表【邓姐发】!AG7+费用表【邓姐发】!AW7+AB8</f>
        <v>14562237.32</v>
      </c>
      <c r="F8" s="179">
        <f>费用表【邓姐发】!AC7+费用表【邓姐发】!AD7+费用表【邓姐发】!AF7</f>
        <v>31000442.270000003</v>
      </c>
      <c r="G8" s="179">
        <f>费用表【邓姐发】!AW7</f>
        <v>755539.4</v>
      </c>
      <c r="H8" s="178">
        <f t="shared" si="0"/>
        <v>1994682.87</v>
      </c>
      <c r="I8" s="179">
        <f>费用表【邓姐发】!AX7</f>
        <v>726439.27</v>
      </c>
      <c r="J8" s="179">
        <f>费用表【邓姐发】!AV7</f>
        <v>409349.02</v>
      </c>
      <c r="K8" s="179">
        <f>费用表【邓姐发】!AJ7</f>
        <v>858894.58</v>
      </c>
      <c r="L8" s="178">
        <f t="shared" si="1"/>
        <v>1335399.1100000001</v>
      </c>
      <c r="M8" s="179">
        <f>费用表【邓姐发】!AH7</f>
        <v>293122.61</v>
      </c>
      <c r="N8" s="179">
        <f>费用表【邓姐发】!AI7</f>
        <v>462866.57</v>
      </c>
      <c r="O8" s="179">
        <f>费用表【邓姐发】!AY7</f>
        <v>356797.58</v>
      </c>
      <c r="P8" s="179">
        <f>费用表【邓姐发】!AM7</f>
        <v>222612.35</v>
      </c>
      <c r="Q8" s="178">
        <f t="shared" si="2"/>
        <v>1086870.03</v>
      </c>
      <c r="R8" s="179">
        <f>费用表【邓姐发】!AL7</f>
        <v>500003.93</v>
      </c>
      <c r="S8" s="179">
        <f>费用表【邓姐发】!AK7</f>
        <v>586866.1</v>
      </c>
      <c r="T8" s="179">
        <f>费用表【邓姐发】!AG7</f>
        <v>466763.6</v>
      </c>
      <c r="U8" s="178">
        <f t="shared" si="3"/>
        <v>6217127.6000000006</v>
      </c>
      <c r="V8" s="179">
        <f>费用表【邓姐发】!AO7</f>
        <v>2048974.75</v>
      </c>
      <c r="W8" s="179">
        <f>费用表【邓姐发】!AP7</f>
        <v>1636490.12</v>
      </c>
      <c r="X8" s="179">
        <f>费用表【邓姐发】!AQ7</f>
        <v>1048780.93</v>
      </c>
      <c r="Y8" s="179">
        <f>费用表【邓姐发】!AR7</f>
        <v>384496.77</v>
      </c>
      <c r="Z8" s="179">
        <f>费用表【邓姐发】!AS7</f>
        <v>707859.87</v>
      </c>
      <c r="AA8" s="179">
        <f>费用表【邓姐发】!AT7</f>
        <v>390525.16</v>
      </c>
      <c r="AB8" s="179">
        <f>费用表【邓姐发】!AN7</f>
        <v>1098733.67</v>
      </c>
      <c r="AC8" s="179">
        <f>费用表【邓姐发】!BF7</f>
        <v>1660713.53</v>
      </c>
    </row>
    <row r="9" spans="1:29">
      <c r="A9" s="391"/>
      <c r="B9" s="177" t="s">
        <v>116</v>
      </c>
      <c r="C9" s="178">
        <f>D9+E9+F9+H9+L9+Q9+U9</f>
        <v>525000</v>
      </c>
      <c r="D9" s="179">
        <f>费用表【邓姐发】!Y8</f>
        <v>0</v>
      </c>
      <c r="E9" s="179">
        <f>SUM(费用表【邓姐发】!C8:X8)+费用表【邓姐发】!AG8+费用表【邓姐发】!AW8+AB9</f>
        <v>225000</v>
      </c>
      <c r="F9" s="179">
        <f>费用表【邓姐发】!AC8+费用表【邓姐发】!AD8+费用表【邓姐发】!AF8</f>
        <v>300000</v>
      </c>
      <c r="G9" s="179">
        <f>费用表【邓姐发】!AW8</f>
        <v>0</v>
      </c>
      <c r="H9" s="178">
        <f t="shared" si="0"/>
        <v>0</v>
      </c>
      <c r="I9" s="179">
        <f>费用表【邓姐发】!AX8</f>
        <v>0</v>
      </c>
      <c r="J9" s="179">
        <f>费用表【邓姐发】!AV8</f>
        <v>0</v>
      </c>
      <c r="K9" s="179">
        <f>费用表【邓姐发】!AJ8</f>
        <v>0</v>
      </c>
      <c r="L9" s="178">
        <f t="shared" si="1"/>
        <v>0</v>
      </c>
      <c r="M9" s="179">
        <f>费用表【邓姐发】!AH8</f>
        <v>0</v>
      </c>
      <c r="N9" s="179">
        <f>费用表【邓姐发】!AI8</f>
        <v>0</v>
      </c>
      <c r="O9" s="179">
        <f>费用表【邓姐发】!AY8</f>
        <v>0</v>
      </c>
      <c r="P9" s="179">
        <f>费用表【邓姐发】!AM8</f>
        <v>0</v>
      </c>
      <c r="Q9" s="178">
        <f t="shared" si="2"/>
        <v>0</v>
      </c>
      <c r="R9" s="179">
        <f>费用表【邓姐发】!AL8</f>
        <v>0</v>
      </c>
      <c r="S9" s="179">
        <f>费用表【邓姐发】!AK8</f>
        <v>0</v>
      </c>
      <c r="T9" s="179">
        <f>费用表【邓姐发】!AG8</f>
        <v>0</v>
      </c>
      <c r="U9" s="178">
        <f t="shared" si="3"/>
        <v>0</v>
      </c>
      <c r="V9" s="179">
        <f>费用表【邓姐发】!AO8</f>
        <v>0</v>
      </c>
      <c r="W9" s="179">
        <f>费用表【邓姐发】!AP8</f>
        <v>0</v>
      </c>
      <c r="X9" s="179">
        <f>费用表【邓姐发】!AQ8</f>
        <v>0</v>
      </c>
      <c r="Y9" s="179">
        <f>费用表【邓姐发】!AR8</f>
        <v>0</v>
      </c>
      <c r="Z9" s="179">
        <f>费用表【邓姐发】!AS8</f>
        <v>0</v>
      </c>
      <c r="AA9" s="179">
        <f>费用表【邓姐发】!AT8</f>
        <v>0</v>
      </c>
      <c r="AB9" s="179">
        <f>费用表【邓姐发】!AN8</f>
        <v>0</v>
      </c>
      <c r="AC9" s="179">
        <f>费用表【邓姐发】!BF8</f>
        <v>0</v>
      </c>
    </row>
    <row r="10" spans="1:29">
      <c r="A10" s="391"/>
      <c r="B10" s="177" t="s">
        <v>117</v>
      </c>
      <c r="C10" s="178">
        <f t="shared" si="4"/>
        <v>694322.39999999979</v>
      </c>
      <c r="D10" s="179">
        <f>费用表【邓姐发】!Y9</f>
        <v>0</v>
      </c>
      <c r="E10" s="179">
        <f>SUM(费用表【邓姐发】!C9:X9)+费用表【邓姐发】!AG9+费用表【邓姐发】!AW9+AB10</f>
        <v>201954.14999999994</v>
      </c>
      <c r="F10" s="179">
        <f>费用表【邓姐发】!AC9+费用表【邓姐发】!AD9+费用表【邓姐发】!AF9</f>
        <v>433920.44999999995</v>
      </c>
      <c r="G10" s="179">
        <f>费用表【邓姐发】!AW9</f>
        <v>3827.08</v>
      </c>
      <c r="H10" s="178">
        <f t="shared" si="0"/>
        <v>4037.1899999999996</v>
      </c>
      <c r="I10" s="179">
        <f>费用表【邓姐发】!AX9</f>
        <v>3818.95</v>
      </c>
      <c r="J10" s="179">
        <f>费用表【邓姐发】!AV9</f>
        <v>1793.74</v>
      </c>
      <c r="K10" s="179">
        <f>费用表【邓姐发】!AJ9</f>
        <v>-1575.5</v>
      </c>
      <c r="L10" s="178">
        <f t="shared" si="1"/>
        <v>2701.29</v>
      </c>
      <c r="M10" s="179">
        <f>费用表【邓姐发】!AH9</f>
        <v>0</v>
      </c>
      <c r="N10" s="179">
        <f>费用表【邓姐发】!AI9</f>
        <v>0</v>
      </c>
      <c r="O10" s="179">
        <f>费用表【邓姐发】!AY9</f>
        <v>2701.29</v>
      </c>
      <c r="P10" s="179">
        <f>费用表【邓姐发】!AM9</f>
        <v>0</v>
      </c>
      <c r="Q10" s="178">
        <f t="shared" si="2"/>
        <v>-1575.5</v>
      </c>
      <c r="R10" s="179">
        <f>费用表【邓姐发】!AL9</f>
        <v>0</v>
      </c>
      <c r="S10" s="179">
        <f>费用表【邓姐发】!AK9</f>
        <v>-1575.5</v>
      </c>
      <c r="T10" s="179">
        <f>费用表【邓姐发】!AG9</f>
        <v>32382.959999999999</v>
      </c>
      <c r="U10" s="178">
        <f t="shared" si="3"/>
        <v>53284.82</v>
      </c>
      <c r="V10" s="179">
        <f>费用表【邓姐发】!AO9</f>
        <v>1793.74</v>
      </c>
      <c r="W10" s="179">
        <f>费用表【邓姐发】!AP9</f>
        <v>32536.19</v>
      </c>
      <c r="X10" s="179">
        <f>费用表【邓姐发】!AQ9</f>
        <v>6528.36</v>
      </c>
      <c r="Y10" s="179">
        <f>费用表【邓姐发】!AR9</f>
        <v>0</v>
      </c>
      <c r="Z10" s="179">
        <f>费用表【邓姐发】!AS9</f>
        <v>12426.53</v>
      </c>
      <c r="AA10" s="179">
        <f>费用表【邓姐发】!AT9</f>
        <v>0</v>
      </c>
      <c r="AB10" s="179">
        <f>费用表【邓姐发】!AN9</f>
        <v>2251.58</v>
      </c>
      <c r="AC10" s="179">
        <f>费用表【邓姐发】!BF9</f>
        <v>21569.67</v>
      </c>
    </row>
    <row r="11" spans="1:29">
      <c r="A11" s="391"/>
      <c r="B11" s="177" t="s">
        <v>118</v>
      </c>
      <c r="C11" s="178">
        <f t="shared" si="4"/>
        <v>3179411.5300000003</v>
      </c>
      <c r="D11" s="179">
        <f>费用表【邓姐发】!Y10</f>
        <v>0</v>
      </c>
      <c r="E11" s="179">
        <f>SUM(费用表【邓姐发】!C10:X10)+费用表【邓姐发】!AG10+费用表【邓姐发】!AW10+AB11</f>
        <v>834822.58</v>
      </c>
      <c r="F11" s="179">
        <f>费用表【邓姐发】!AC10+费用表【邓姐发】!AD10+费用表【邓姐发】!AF10</f>
        <v>2219007.5699999998</v>
      </c>
      <c r="G11" s="179">
        <f>费用表【邓姐发】!AW10</f>
        <v>53980</v>
      </c>
      <c r="H11" s="178">
        <f t="shared" si="0"/>
        <v>74197.240000000005</v>
      </c>
      <c r="I11" s="179">
        <f>费用表【邓姐发】!AX10</f>
        <v>42760</v>
      </c>
      <c r="J11" s="179">
        <f>费用表【邓姐发】!AV10</f>
        <v>31437.24</v>
      </c>
      <c r="K11" s="179">
        <f>费用表【邓姐发】!AJ10</f>
        <v>0</v>
      </c>
      <c r="L11" s="178">
        <f t="shared" si="1"/>
        <v>32320</v>
      </c>
      <c r="M11" s="179">
        <f>费用表【邓姐发】!AH10</f>
        <v>0</v>
      </c>
      <c r="N11" s="179">
        <f>费用表【邓姐发】!AI10</f>
        <v>0</v>
      </c>
      <c r="O11" s="179">
        <f>费用表【邓姐发】!AY10</f>
        <v>32320</v>
      </c>
      <c r="P11" s="179">
        <f>费用表【邓姐发】!AM10</f>
        <v>0</v>
      </c>
      <c r="Q11" s="178">
        <f t="shared" si="2"/>
        <v>0</v>
      </c>
      <c r="R11" s="179">
        <f>费用表【邓姐发】!AL10</f>
        <v>0</v>
      </c>
      <c r="S11" s="179">
        <f>费用表【邓姐发】!AK10</f>
        <v>0</v>
      </c>
      <c r="T11" s="179">
        <f>费用表【邓姐发】!AG10</f>
        <v>0</v>
      </c>
      <c r="U11" s="178">
        <f t="shared" si="3"/>
        <v>19064.14</v>
      </c>
      <c r="V11" s="179">
        <f>费用表【邓姐发】!AO10</f>
        <v>0</v>
      </c>
      <c r="W11" s="179">
        <f>费用表【邓姐发】!AP10</f>
        <v>15424.14</v>
      </c>
      <c r="X11" s="179">
        <f>费用表【邓姐发】!AQ10</f>
        <v>0</v>
      </c>
      <c r="Y11" s="179">
        <f>费用表【邓姐发】!AR10</f>
        <v>3640</v>
      </c>
      <c r="Z11" s="179">
        <f>费用表【邓姐发】!AS10</f>
        <v>0</v>
      </c>
      <c r="AA11" s="179">
        <f>费用表【邓姐发】!AT10</f>
        <v>0</v>
      </c>
      <c r="AB11" s="179">
        <f>费用表【邓姐发】!AN10</f>
        <v>0</v>
      </c>
      <c r="AC11" s="179">
        <f>费用表【邓姐发】!BF10</f>
        <v>236120</v>
      </c>
    </row>
    <row r="12" spans="1:29">
      <c r="A12" s="391"/>
      <c r="B12" s="177" t="s">
        <v>119</v>
      </c>
      <c r="C12" s="178">
        <f t="shared" si="4"/>
        <v>3976013.3499999996</v>
      </c>
      <c r="D12" s="179">
        <f>费用表【邓姐发】!Y11</f>
        <v>0</v>
      </c>
      <c r="E12" s="179">
        <f>SUM(费用表【邓姐发】!C11:X11)+费用表【邓姐发】!AG11+费用表【邓姐发】!AW11+AB12</f>
        <v>2026167.6400000001</v>
      </c>
      <c r="F12" s="179">
        <f>费用表【邓姐发】!AC11+费用表【邓姐发】!AD11+费用表【邓姐发】!AF11</f>
        <v>1941473.2</v>
      </c>
      <c r="G12" s="179">
        <f>费用表【邓姐发】!AW11</f>
        <v>0</v>
      </c>
      <c r="H12" s="178">
        <f t="shared" si="0"/>
        <v>0</v>
      </c>
      <c r="I12" s="179">
        <f>费用表【邓姐发】!AX11</f>
        <v>0</v>
      </c>
      <c r="J12" s="179">
        <f>费用表【邓姐发】!AV11</f>
        <v>0</v>
      </c>
      <c r="K12" s="179">
        <f>费用表【邓姐发】!AJ11</f>
        <v>0</v>
      </c>
      <c r="L12" s="178">
        <f t="shared" si="1"/>
        <v>0</v>
      </c>
      <c r="M12" s="179">
        <f>费用表【邓姐发】!AH11</f>
        <v>0</v>
      </c>
      <c r="N12" s="179">
        <f>费用表【邓姐发】!AI11</f>
        <v>0</v>
      </c>
      <c r="O12" s="179">
        <f>费用表【邓姐发】!AY11</f>
        <v>0</v>
      </c>
      <c r="P12" s="179">
        <f>费用表【邓姐发】!AM11</f>
        <v>0</v>
      </c>
      <c r="Q12" s="178">
        <f t="shared" si="2"/>
        <v>0</v>
      </c>
      <c r="R12" s="179">
        <f>费用表【邓姐发】!AL11</f>
        <v>0</v>
      </c>
      <c r="S12" s="179">
        <f>费用表【邓姐发】!AK11</f>
        <v>0</v>
      </c>
      <c r="T12" s="179">
        <f>费用表【邓姐发】!AG11</f>
        <v>496138.32</v>
      </c>
      <c r="U12" s="178">
        <f t="shared" si="3"/>
        <v>8372.51</v>
      </c>
      <c r="V12" s="179">
        <f>费用表【邓姐发】!AO11</f>
        <v>1002.79</v>
      </c>
      <c r="W12" s="179">
        <f>费用表【邓姐发】!AP11</f>
        <v>1352.97</v>
      </c>
      <c r="X12" s="179">
        <f>费用表【邓姐发】!AQ11</f>
        <v>0</v>
      </c>
      <c r="Y12" s="179">
        <f>费用表【邓姐发】!AR11</f>
        <v>0</v>
      </c>
      <c r="Z12" s="179">
        <f>费用表【邓姐发】!AS11</f>
        <v>4345.43</v>
      </c>
      <c r="AA12" s="179">
        <f>费用表【邓姐发】!AT11</f>
        <v>1671.32</v>
      </c>
      <c r="AB12" s="179">
        <f>费用表【邓姐发】!AN11</f>
        <v>58105.66</v>
      </c>
      <c r="AC12" s="179">
        <f>费用表【邓姐发】!BF11</f>
        <v>1941138.94</v>
      </c>
    </row>
    <row r="13" spans="1:29">
      <c r="A13" s="391"/>
      <c r="B13" s="177" t="s">
        <v>120</v>
      </c>
      <c r="C13" s="178">
        <f t="shared" si="4"/>
        <v>26482000</v>
      </c>
      <c r="D13" s="179">
        <f>费用表【邓姐发】!Y12</f>
        <v>0</v>
      </c>
      <c r="E13" s="179">
        <f>SUM(费用表【邓姐发】!C12:X12)+费用表【邓姐发】!AG12+费用表【邓姐发】!AW12+AB13</f>
        <v>26382000</v>
      </c>
      <c r="F13" s="179">
        <f>费用表【邓姐发】!AC12+费用表【邓姐发】!AD12+费用表【邓姐发】!AF12</f>
        <v>0</v>
      </c>
      <c r="G13" s="179">
        <f>费用表【邓姐发】!AW12</f>
        <v>0</v>
      </c>
      <c r="H13" s="178">
        <f t="shared" si="0"/>
        <v>0</v>
      </c>
      <c r="I13" s="179">
        <f>费用表【邓姐发】!AX12</f>
        <v>0</v>
      </c>
      <c r="J13" s="179">
        <f>费用表【邓姐发】!AV12</f>
        <v>0</v>
      </c>
      <c r="K13" s="179">
        <f>费用表【邓姐发】!AJ12</f>
        <v>0</v>
      </c>
      <c r="L13" s="178">
        <f t="shared" si="1"/>
        <v>0</v>
      </c>
      <c r="M13" s="179">
        <f>费用表【邓姐发】!AH12</f>
        <v>0</v>
      </c>
      <c r="N13" s="179">
        <f>费用表【邓姐发】!AI12</f>
        <v>0</v>
      </c>
      <c r="O13" s="179">
        <f>费用表【邓姐发】!AY12</f>
        <v>0</v>
      </c>
      <c r="P13" s="179">
        <f>费用表【邓姐发】!AM12</f>
        <v>0</v>
      </c>
      <c r="Q13" s="178">
        <f t="shared" si="2"/>
        <v>0</v>
      </c>
      <c r="R13" s="179">
        <f>费用表【邓姐发】!AL12</f>
        <v>0</v>
      </c>
      <c r="S13" s="179">
        <f>费用表【邓姐发】!AK12</f>
        <v>0</v>
      </c>
      <c r="T13" s="179">
        <f>费用表【邓姐发】!AG12</f>
        <v>0</v>
      </c>
      <c r="U13" s="178">
        <f t="shared" si="3"/>
        <v>100000</v>
      </c>
      <c r="V13" s="179">
        <f>费用表【邓姐发】!AO12</f>
        <v>0</v>
      </c>
      <c r="W13" s="179">
        <f>费用表【邓姐发】!AP12</f>
        <v>100000</v>
      </c>
      <c r="X13" s="179">
        <f>费用表【邓姐发】!AQ12</f>
        <v>0</v>
      </c>
      <c r="Y13" s="179">
        <f>费用表【邓姐发】!AR12</f>
        <v>0</v>
      </c>
      <c r="Z13" s="179">
        <f>费用表【邓姐发】!AS12</f>
        <v>0</v>
      </c>
      <c r="AA13" s="179">
        <f>费用表【邓姐发】!AT12</f>
        <v>0</v>
      </c>
      <c r="AB13" s="179">
        <f>费用表【邓姐发】!AN12</f>
        <v>0</v>
      </c>
      <c r="AC13" s="179">
        <f>费用表【邓姐发】!BF12</f>
        <v>0</v>
      </c>
    </row>
    <row r="14" spans="1:29">
      <c r="A14" s="392"/>
      <c r="B14" s="180" t="s">
        <v>121</v>
      </c>
      <c r="C14" s="178">
        <f t="shared" si="4"/>
        <v>300119206.62</v>
      </c>
      <c r="D14" s="179">
        <f>费用表【邓姐发】!Y13</f>
        <v>0</v>
      </c>
      <c r="E14" s="179">
        <f>SUM(费用表【邓姐发】!C13:X13)+费用表【邓姐发】!AG13+费用表【邓姐发】!AW13+AB14</f>
        <v>105352778.61</v>
      </c>
      <c r="F14" s="179">
        <f>费用表【邓姐发】!AC13+费用表【邓姐发】!AD13+费用表【邓姐发】!AF13</f>
        <v>140625332.19</v>
      </c>
      <c r="G14" s="179">
        <f>费用表【邓姐发】!AW13</f>
        <v>3520800.29</v>
      </c>
      <c r="H14" s="178">
        <f t="shared" si="0"/>
        <v>10830040.760000002</v>
      </c>
      <c r="I14" s="179">
        <f>费用表【邓姐发】!AX13</f>
        <v>3499891.52</v>
      </c>
      <c r="J14" s="179">
        <f>费用表【邓姐发】!AV13</f>
        <v>2233127.4500000002</v>
      </c>
      <c r="K14" s="179">
        <f>费用表【邓姐发】!AJ13</f>
        <v>5097021.79</v>
      </c>
      <c r="L14" s="178">
        <f t="shared" si="1"/>
        <v>6835567.71</v>
      </c>
      <c r="M14" s="179">
        <f>费用表【邓姐发】!AH13</f>
        <v>1614418.5</v>
      </c>
      <c r="N14" s="179">
        <f>费用表【邓姐发】!AI13</f>
        <v>2123546.5499999998</v>
      </c>
      <c r="O14" s="179">
        <f>费用表【邓姐发】!AY13</f>
        <v>2009113.5</v>
      </c>
      <c r="P14" s="179">
        <f>费用表【邓姐发】!AM13</f>
        <v>1088489.1599999999</v>
      </c>
      <c r="Q14" s="178">
        <f t="shared" si="2"/>
        <v>5567058.5899999999</v>
      </c>
      <c r="R14" s="179">
        <f>费用表【邓姐发】!AL13</f>
        <v>2542480.9500000002</v>
      </c>
      <c r="S14" s="179">
        <f>费用表【邓姐发】!AK13</f>
        <v>3024577.64</v>
      </c>
      <c r="T14" s="179">
        <f>费用表【邓姐发】!AG13</f>
        <v>2605743.5499999998</v>
      </c>
      <c r="U14" s="178">
        <f t="shared" si="3"/>
        <v>30908428.759999998</v>
      </c>
      <c r="V14" s="179">
        <f>费用表【邓姐发】!AO13</f>
        <v>9808995.3499999996</v>
      </c>
      <c r="W14" s="179">
        <f>费用表【邓姐发】!AP13</f>
        <v>9983750.9800000004</v>
      </c>
      <c r="X14" s="179">
        <f>费用表【邓姐发】!AQ13</f>
        <v>4730222.9700000007</v>
      </c>
      <c r="Y14" s="179">
        <f>费用表【邓姐发】!AR13</f>
        <v>1872980.13</v>
      </c>
      <c r="Z14" s="179">
        <f>费用表【邓姐发】!AS13</f>
        <v>2917938.6399999997</v>
      </c>
      <c r="AA14" s="179">
        <f>费用表【邓姐发】!AT13</f>
        <v>1594540.69</v>
      </c>
      <c r="AB14" s="179">
        <f>费用表【邓姐发】!AN13</f>
        <v>5709193.6899999995</v>
      </c>
      <c r="AC14" s="179">
        <f>费用表【邓姐发】!BF13</f>
        <v>9645341.6100000013</v>
      </c>
    </row>
    <row r="15" spans="1:29" ht="13.5" customHeight="1">
      <c r="A15" s="393" t="s">
        <v>122</v>
      </c>
      <c r="B15" s="177" t="s">
        <v>123</v>
      </c>
      <c r="C15" s="178">
        <f t="shared" si="4"/>
        <v>41737119.75</v>
      </c>
      <c r="D15" s="179">
        <f>费用表【邓姐发】!Y14</f>
        <v>0</v>
      </c>
      <c r="E15" s="179">
        <f>SUM(费用表【邓姐发】!C14:X14)+费用表【邓姐发】!AG14+费用表【邓姐发】!AW14+AB15</f>
        <v>632083.02</v>
      </c>
      <c r="F15" s="179">
        <f>费用表【邓姐发】!AC14+费用表【邓姐发】!AD14+费用表【邓姐发】!AF14</f>
        <v>21485104.18</v>
      </c>
      <c r="G15" s="179">
        <f>费用表【邓姐发】!AW14</f>
        <v>632083.02</v>
      </c>
      <c r="H15" s="178">
        <f t="shared" si="0"/>
        <v>0</v>
      </c>
      <c r="I15" s="179">
        <f>费用表【邓姐发】!AX14</f>
        <v>0</v>
      </c>
      <c r="J15" s="179">
        <f>费用表【邓姐发】!AV14</f>
        <v>0</v>
      </c>
      <c r="K15" s="179">
        <f>费用表【邓姐发】!AJ14</f>
        <v>0</v>
      </c>
      <c r="L15" s="178">
        <f t="shared" si="1"/>
        <v>464445.32</v>
      </c>
      <c r="M15" s="179">
        <f>费用表【邓姐发】!AH14</f>
        <v>0</v>
      </c>
      <c r="N15" s="179">
        <f>费用表【邓姐发】!AI14</f>
        <v>0</v>
      </c>
      <c r="O15" s="179">
        <f>费用表【邓姐发】!AY14</f>
        <v>464445.32</v>
      </c>
      <c r="P15" s="179">
        <f>费用表【邓姐发】!AM14</f>
        <v>0</v>
      </c>
      <c r="Q15" s="178">
        <f t="shared" si="2"/>
        <v>0</v>
      </c>
      <c r="R15" s="179">
        <f>费用表【邓姐发】!AL14</f>
        <v>0</v>
      </c>
      <c r="S15" s="179">
        <f>费用表【邓姐发】!AK14</f>
        <v>0</v>
      </c>
      <c r="T15" s="179">
        <f>费用表【邓姐发】!AG14</f>
        <v>0</v>
      </c>
      <c r="U15" s="178">
        <f t="shared" si="3"/>
        <v>19155487.23</v>
      </c>
      <c r="V15" s="179">
        <f>费用表【邓姐发】!AO14</f>
        <v>13635900</v>
      </c>
      <c r="W15" s="179">
        <f>费用表【邓姐发】!AP14</f>
        <v>36841.15</v>
      </c>
      <c r="X15" s="179">
        <f>费用表【邓姐发】!AQ14</f>
        <v>1242056</v>
      </c>
      <c r="Y15" s="179">
        <f>费用表【邓姐发】!AR14</f>
        <v>64656</v>
      </c>
      <c r="Z15" s="179">
        <f>费用表【邓姐发】!AS14</f>
        <v>1975527.83</v>
      </c>
      <c r="AA15" s="179">
        <f>费用表【邓姐发】!AT14</f>
        <v>2200506.25</v>
      </c>
      <c r="AB15" s="179">
        <f>费用表【邓姐发】!AN14</f>
        <v>0</v>
      </c>
      <c r="AC15" s="179">
        <f>费用表【邓姐发】!BF14</f>
        <v>0</v>
      </c>
    </row>
    <row r="16" spans="1:29">
      <c r="A16" s="394"/>
      <c r="B16" s="177" t="s">
        <v>124</v>
      </c>
      <c r="C16" s="178">
        <f t="shared" si="4"/>
        <v>54445126.959999993</v>
      </c>
      <c r="D16" s="179">
        <f>费用表【邓姐发】!Y15</f>
        <v>0</v>
      </c>
      <c r="E16" s="179">
        <f>SUM(费用表【邓姐发】!C15:X15)+费用表【邓姐发】!AG15+费用表【邓姐发】!AW15+AB16</f>
        <v>0</v>
      </c>
      <c r="F16" s="179">
        <f>费用表【邓姐发】!AC15+费用表【邓姐发】!AD15+费用表【邓姐发】!AF15</f>
        <v>52796389.329999998</v>
      </c>
      <c r="G16" s="179">
        <f>费用表【邓姐发】!AW15</f>
        <v>0</v>
      </c>
      <c r="H16" s="178">
        <f t="shared" si="0"/>
        <v>0</v>
      </c>
      <c r="I16" s="179">
        <f>费用表【邓姐发】!AX15</f>
        <v>0</v>
      </c>
      <c r="J16" s="179">
        <f>费用表【邓姐发】!AV15</f>
        <v>0</v>
      </c>
      <c r="K16" s="179">
        <f>费用表【邓姐发】!AJ15</f>
        <v>0</v>
      </c>
      <c r="L16" s="178">
        <f t="shared" si="1"/>
        <v>862794.89999999991</v>
      </c>
      <c r="M16" s="179">
        <f>费用表【邓姐发】!AH15</f>
        <v>0</v>
      </c>
      <c r="N16" s="179">
        <f>费用表【邓姐发】!AI15</f>
        <v>0</v>
      </c>
      <c r="O16" s="179">
        <f>费用表【邓姐发】!AY15</f>
        <v>802626.07</v>
      </c>
      <c r="P16" s="179">
        <f>费用表【邓姐发】!AM15</f>
        <v>60168.83</v>
      </c>
      <c r="Q16" s="178">
        <f t="shared" si="2"/>
        <v>0</v>
      </c>
      <c r="R16" s="179">
        <f>费用表【邓姐发】!AL15</f>
        <v>0</v>
      </c>
      <c r="S16" s="179">
        <f>费用表【邓姐发】!AK15</f>
        <v>0</v>
      </c>
      <c r="T16" s="179">
        <f>费用表【邓姐发】!AG15</f>
        <v>0</v>
      </c>
      <c r="U16" s="178">
        <f t="shared" si="3"/>
        <v>785942.73</v>
      </c>
      <c r="V16" s="179">
        <f>费用表【邓姐发】!AO15</f>
        <v>409985.31</v>
      </c>
      <c r="W16" s="179">
        <f>费用表【邓姐发】!AP15</f>
        <v>22500</v>
      </c>
      <c r="X16" s="179">
        <f>费用表【邓姐发】!AQ15</f>
        <v>353457.42</v>
      </c>
      <c r="Y16" s="179">
        <f>费用表【邓姐发】!AR15</f>
        <v>0</v>
      </c>
      <c r="Z16" s="179">
        <f>费用表【邓姐发】!AS15</f>
        <v>0</v>
      </c>
      <c r="AA16" s="179">
        <f>费用表【邓姐发】!AT15</f>
        <v>0</v>
      </c>
      <c r="AB16" s="179">
        <f>费用表【邓姐发】!AN15</f>
        <v>0</v>
      </c>
      <c r="AC16" s="179">
        <f>费用表【邓姐发】!BF15</f>
        <v>0</v>
      </c>
    </row>
    <row r="17" spans="1:29">
      <c r="A17" s="394"/>
      <c r="B17" s="177" t="s">
        <v>125</v>
      </c>
      <c r="C17" s="178">
        <f t="shared" si="4"/>
        <v>2553241.9100000006</v>
      </c>
      <c r="D17" s="179">
        <f>费用表【邓姐发】!Y16</f>
        <v>37556.559999999998</v>
      </c>
      <c r="E17" s="179">
        <f>SUM(费用表【邓姐发】!C16:X16)+费用表【邓姐发】!AG16+费用表【邓姐发】!AW16+AB17</f>
        <v>-3419599.9799999995</v>
      </c>
      <c r="F17" s="179">
        <f>费用表【邓姐发】!AC16+费用表【邓姐发】!AD16+费用表【邓姐发】!AF16</f>
        <v>10823785.800000001</v>
      </c>
      <c r="G17" s="179">
        <f>费用表【邓姐发】!AW16</f>
        <v>114059.23</v>
      </c>
      <c r="H17" s="178">
        <f t="shared" si="0"/>
        <v>-8074406.1100000003</v>
      </c>
      <c r="I17" s="179">
        <f>费用表【邓姐发】!AX16</f>
        <v>-6766849.6500000004</v>
      </c>
      <c r="J17" s="179">
        <f>费用表【邓姐发】!AV16</f>
        <v>-52876.17</v>
      </c>
      <c r="K17" s="179">
        <f>费用表【邓姐发】!AJ16</f>
        <v>-1254680.29</v>
      </c>
      <c r="L17" s="178">
        <f t="shared" si="1"/>
        <v>3228925.9299999997</v>
      </c>
      <c r="M17" s="179">
        <f>费用表【邓姐发】!AH16</f>
        <v>1480834.19</v>
      </c>
      <c r="N17" s="179">
        <f>费用表【邓姐发】!AI16</f>
        <v>1125152.19</v>
      </c>
      <c r="O17" s="179">
        <f>费用表【邓姐发】!AY16</f>
        <v>594791.04</v>
      </c>
      <c r="P17" s="179">
        <f>费用表【邓姐发】!AM16</f>
        <v>28148.51</v>
      </c>
      <c r="Q17" s="178">
        <f t="shared" si="2"/>
        <v>-1818206.27</v>
      </c>
      <c r="R17" s="179">
        <f>费用表【邓姐发】!AL16</f>
        <v>-1746339.36</v>
      </c>
      <c r="S17" s="179">
        <f>费用表【邓姐发】!AK16</f>
        <v>-71866.91</v>
      </c>
      <c r="T17" s="179">
        <f>费用表【邓姐发】!AG16</f>
        <v>19.41</v>
      </c>
      <c r="U17" s="178">
        <f t="shared" si="3"/>
        <v>1775185.9800000004</v>
      </c>
      <c r="V17" s="179">
        <f>费用表【邓姐发】!AO16</f>
        <v>1390989.85</v>
      </c>
      <c r="W17" s="179">
        <f>费用表【邓姐发】!AP16</f>
        <v>50448.12</v>
      </c>
      <c r="X17" s="179">
        <f>费用表【邓姐发】!AQ16</f>
        <v>129241.34</v>
      </c>
      <c r="Y17" s="179">
        <f>费用表【邓姐发】!AR16</f>
        <v>17996.349999999999</v>
      </c>
      <c r="Z17" s="179">
        <f>费用表【邓姐发】!AS16</f>
        <v>90090.31</v>
      </c>
      <c r="AA17" s="179">
        <f>费用表【邓姐发】!AT16</f>
        <v>96420.01</v>
      </c>
      <c r="AB17" s="179">
        <f>费用表【邓姐发】!AN16</f>
        <v>212.26</v>
      </c>
      <c r="AC17" s="179">
        <f>费用表【邓姐发】!BF16</f>
        <v>0</v>
      </c>
    </row>
    <row r="18" spans="1:29">
      <c r="A18" s="394"/>
      <c r="B18" s="177" t="s">
        <v>126</v>
      </c>
      <c r="C18" s="178">
        <f t="shared" si="4"/>
        <v>3696451.64</v>
      </c>
      <c r="D18" s="179">
        <f>费用表【邓姐发】!Y17</f>
        <v>0</v>
      </c>
      <c r="E18" s="179">
        <f>SUM(费用表【邓姐发】!C17:X17)+费用表【邓姐发】!AG17+费用表【邓姐发】!AW17+AB18</f>
        <v>3296213.69</v>
      </c>
      <c r="F18" s="179">
        <f>费用表【邓姐发】!AC17+费用表【邓姐发】!AD17+费用表【邓姐发】!AF17</f>
        <v>400237.95</v>
      </c>
      <c r="G18" s="179">
        <f>费用表【邓姐发】!AW17</f>
        <v>0</v>
      </c>
      <c r="H18" s="178">
        <f t="shared" si="0"/>
        <v>0</v>
      </c>
      <c r="I18" s="179">
        <f>费用表【邓姐发】!AX17</f>
        <v>0</v>
      </c>
      <c r="J18" s="179">
        <f>费用表【邓姐发】!AV17</f>
        <v>0</v>
      </c>
      <c r="K18" s="179">
        <f>费用表【邓姐发】!AJ17</f>
        <v>0</v>
      </c>
      <c r="L18" s="178">
        <f t="shared" si="1"/>
        <v>0</v>
      </c>
      <c r="M18" s="179">
        <f>费用表【邓姐发】!AH17</f>
        <v>0</v>
      </c>
      <c r="N18" s="179">
        <f>费用表【邓姐发】!AI17</f>
        <v>0</v>
      </c>
      <c r="O18" s="179">
        <f>费用表【邓姐发】!AY17</f>
        <v>0</v>
      </c>
      <c r="P18" s="179">
        <f>费用表【邓姐发】!AM17</f>
        <v>0</v>
      </c>
      <c r="Q18" s="178">
        <f t="shared" si="2"/>
        <v>0</v>
      </c>
      <c r="R18" s="179">
        <f>费用表【邓姐发】!AL17</f>
        <v>0</v>
      </c>
      <c r="S18" s="179">
        <f>费用表【邓姐发】!AK17</f>
        <v>0</v>
      </c>
      <c r="T18" s="179">
        <f>费用表【邓姐发】!AG17</f>
        <v>53713.64</v>
      </c>
      <c r="U18" s="178">
        <f t="shared" si="3"/>
        <v>0</v>
      </c>
      <c r="V18" s="179">
        <f>费用表【邓姐发】!AO17</f>
        <v>0</v>
      </c>
      <c r="W18" s="179">
        <f>费用表【邓姐发】!AP17</f>
        <v>0</v>
      </c>
      <c r="X18" s="179">
        <f>费用表【邓姐发】!AQ17</f>
        <v>0</v>
      </c>
      <c r="Y18" s="179">
        <f>费用表【邓姐发】!AR17</f>
        <v>0</v>
      </c>
      <c r="Z18" s="179">
        <f>费用表【邓姐发】!AS17</f>
        <v>0</v>
      </c>
      <c r="AA18" s="179">
        <f>费用表【邓姐发】!AT17</f>
        <v>0</v>
      </c>
      <c r="AB18" s="179">
        <f>费用表【邓姐发】!AN17</f>
        <v>0</v>
      </c>
      <c r="AC18" s="179">
        <f>费用表【邓姐发】!BF17</f>
        <v>0</v>
      </c>
    </row>
    <row r="19" spans="1:29">
      <c r="A19" s="394"/>
      <c r="B19" s="177" t="s">
        <v>127</v>
      </c>
      <c r="C19" s="178">
        <f t="shared" si="4"/>
        <v>1506.8500000000004</v>
      </c>
      <c r="D19" s="179">
        <f>费用表【邓姐发】!Y18</f>
        <v>0</v>
      </c>
      <c r="E19" s="179">
        <f>SUM(费用表【邓姐发】!C18:X18)+费用表【邓姐发】!AG18+费用表【邓姐发】!AW18+AB19</f>
        <v>0</v>
      </c>
      <c r="F19" s="179">
        <f>费用表【邓姐发】!AC18+费用表【邓姐发】!AD18+费用表【邓姐发】!AF18</f>
        <v>1506.8500000000004</v>
      </c>
      <c r="G19" s="179">
        <f>费用表【邓姐发】!AW18</f>
        <v>0</v>
      </c>
      <c r="H19" s="178">
        <f t="shared" si="0"/>
        <v>0</v>
      </c>
      <c r="I19" s="179">
        <f>费用表【邓姐发】!AX18</f>
        <v>0</v>
      </c>
      <c r="J19" s="179">
        <f>费用表【邓姐发】!AV18</f>
        <v>0</v>
      </c>
      <c r="K19" s="179">
        <f>费用表【邓姐发】!AJ18</f>
        <v>0</v>
      </c>
      <c r="L19" s="178">
        <f t="shared" si="1"/>
        <v>0</v>
      </c>
      <c r="M19" s="179">
        <f>费用表【邓姐发】!AH18</f>
        <v>0</v>
      </c>
      <c r="N19" s="179">
        <f>费用表【邓姐发】!AI18</f>
        <v>0</v>
      </c>
      <c r="O19" s="179">
        <f>费用表【邓姐发】!AY18</f>
        <v>0</v>
      </c>
      <c r="P19" s="179">
        <f>费用表【邓姐发】!AM18</f>
        <v>0</v>
      </c>
      <c r="Q19" s="178">
        <f t="shared" si="2"/>
        <v>0</v>
      </c>
      <c r="R19" s="179">
        <f>费用表【邓姐发】!AL18</f>
        <v>0</v>
      </c>
      <c r="S19" s="179">
        <f>费用表【邓姐发】!AK18</f>
        <v>0</v>
      </c>
      <c r="T19" s="179">
        <f>费用表【邓姐发】!AG18</f>
        <v>0</v>
      </c>
      <c r="U19" s="178">
        <f t="shared" si="3"/>
        <v>0</v>
      </c>
      <c r="V19" s="179">
        <f>费用表【邓姐发】!AO18</f>
        <v>0</v>
      </c>
      <c r="W19" s="179">
        <f>费用表【邓姐发】!AP18</f>
        <v>0</v>
      </c>
      <c r="X19" s="179">
        <f>费用表【邓姐发】!AQ18</f>
        <v>0</v>
      </c>
      <c r="Y19" s="179">
        <f>费用表【邓姐发】!AR18</f>
        <v>0</v>
      </c>
      <c r="Z19" s="179">
        <f>费用表【邓姐发】!AS18</f>
        <v>0</v>
      </c>
      <c r="AA19" s="179">
        <f>费用表【邓姐发】!AT18</f>
        <v>0</v>
      </c>
      <c r="AB19" s="179">
        <f>费用表【邓姐发】!AN18</f>
        <v>0</v>
      </c>
      <c r="AC19" s="179">
        <f>费用表【邓姐发】!BF18</f>
        <v>0</v>
      </c>
    </row>
    <row r="20" spans="1:29">
      <c r="A20" s="395"/>
      <c r="B20" s="180" t="s">
        <v>121</v>
      </c>
      <c r="C20" s="178">
        <f t="shared" si="4"/>
        <v>102433447.11000001</v>
      </c>
      <c r="D20" s="179">
        <f>费用表【邓姐发】!Y19</f>
        <v>37556.559999999998</v>
      </c>
      <c r="E20" s="179">
        <f>SUM(费用表【邓姐发】!C19:X19)+费用表【邓姐发】!AG19+费用表【邓姐发】!AW19+AB20</f>
        <v>508696.73000000039</v>
      </c>
      <c r="F20" s="179">
        <f>费用表【邓姐发】!AC19+费用表【邓姐发】!AD19+费用表【邓姐发】!AF19</f>
        <v>85507024.109999999</v>
      </c>
      <c r="G20" s="179">
        <f>费用表【邓姐发】!AW19</f>
        <v>746142.25</v>
      </c>
      <c r="H20" s="178">
        <f t="shared" si="0"/>
        <v>-8074406.1100000003</v>
      </c>
      <c r="I20" s="179">
        <f>费用表【邓姐发】!AX19</f>
        <v>-6766849.6500000004</v>
      </c>
      <c r="J20" s="179">
        <f>费用表【邓姐发】!AV19</f>
        <v>-52876.17</v>
      </c>
      <c r="K20" s="179">
        <f>费用表【邓姐发】!AJ19</f>
        <v>-1254680.29</v>
      </c>
      <c r="L20" s="178">
        <f t="shared" si="1"/>
        <v>4556166.1499999994</v>
      </c>
      <c r="M20" s="179">
        <f>费用表【邓姐发】!AH19</f>
        <v>1480834.19</v>
      </c>
      <c r="N20" s="179">
        <f>费用表【邓姐发】!AI19</f>
        <v>1125152.19</v>
      </c>
      <c r="O20" s="179">
        <f>费用表【邓姐发】!AY19</f>
        <v>1861862.43</v>
      </c>
      <c r="P20" s="179">
        <f>费用表【邓姐发】!AM19</f>
        <v>88317.34</v>
      </c>
      <c r="Q20" s="178">
        <f t="shared" si="2"/>
        <v>-1818206.27</v>
      </c>
      <c r="R20" s="179">
        <f>费用表【邓姐发】!AL19</f>
        <v>-1746339.36</v>
      </c>
      <c r="S20" s="179">
        <f>费用表【邓姐发】!AK19</f>
        <v>-71866.91</v>
      </c>
      <c r="T20" s="179">
        <f>费用表【邓姐发】!AG19</f>
        <v>53733.05</v>
      </c>
      <c r="U20" s="178">
        <f t="shared" si="3"/>
        <v>21716615.940000005</v>
      </c>
      <c r="V20" s="179">
        <f>费用表【邓姐发】!AO19</f>
        <v>15436875.16</v>
      </c>
      <c r="W20" s="179">
        <f>费用表【邓姐发】!AP19</f>
        <v>109789.27</v>
      </c>
      <c r="X20" s="179">
        <f>费用表【邓姐发】!AQ19</f>
        <v>1724754.76</v>
      </c>
      <c r="Y20" s="179">
        <f>费用表【邓姐发】!AR19</f>
        <v>82652.350000000006</v>
      </c>
      <c r="Z20" s="179">
        <f>费用表【邓姐发】!AS19</f>
        <v>2065618.1400000001</v>
      </c>
      <c r="AA20" s="179">
        <f>费用表【邓姐发】!AT19</f>
        <v>2296926.2599999998</v>
      </c>
      <c r="AB20" s="179">
        <f>费用表【邓姐发】!AN19</f>
        <v>212.26</v>
      </c>
      <c r="AC20" s="179">
        <f>费用表【邓姐发】!BF19</f>
        <v>0</v>
      </c>
    </row>
    <row r="21" spans="1:29" ht="13.5" customHeight="1">
      <c r="A21" s="396" t="s">
        <v>128</v>
      </c>
      <c r="B21" s="177" t="s">
        <v>129</v>
      </c>
      <c r="C21" s="178">
        <f t="shared" si="4"/>
        <v>15377475.539999999</v>
      </c>
      <c r="D21" s="179">
        <f>费用表【邓姐发】!Y20</f>
        <v>0</v>
      </c>
      <c r="E21" s="179">
        <f>SUM(费用表【邓姐发】!C20:X20)+费用表【邓姐发】!AG20+费用表【邓姐发】!AW20+AB21</f>
        <v>2102331.7399999998</v>
      </c>
      <c r="F21" s="179">
        <f>费用表【邓姐发】!AC20+费用表【邓姐发】!AD20+费用表【邓姐发】!AF20</f>
        <v>8138181.3300000001</v>
      </c>
      <c r="G21" s="179">
        <f>费用表【邓姐发】!AW20</f>
        <v>353707.26</v>
      </c>
      <c r="H21" s="178">
        <f t="shared" si="0"/>
        <v>286310.18</v>
      </c>
      <c r="I21" s="179">
        <f>费用表【邓姐发】!AX20</f>
        <v>152971.16</v>
      </c>
      <c r="J21" s="179">
        <f>费用表【邓姐发】!AV20</f>
        <v>73018.97</v>
      </c>
      <c r="K21" s="179">
        <f>费用表【邓姐发】!AJ20</f>
        <v>60320.05</v>
      </c>
      <c r="L21" s="178">
        <f t="shared" si="1"/>
        <v>329178.45</v>
      </c>
      <c r="M21" s="179">
        <f>费用表【邓姐发】!AH20</f>
        <v>60261.51</v>
      </c>
      <c r="N21" s="179">
        <f>费用表【邓姐发】!AI20</f>
        <v>74583.399999999994</v>
      </c>
      <c r="O21" s="179">
        <f>费用表【邓姐发】!AY20</f>
        <v>88162.99</v>
      </c>
      <c r="P21" s="179">
        <f>费用表【邓姐发】!AM20</f>
        <v>106170.55</v>
      </c>
      <c r="Q21" s="178">
        <f t="shared" si="2"/>
        <v>89463.77</v>
      </c>
      <c r="R21" s="179">
        <f>费用表【邓姐发】!AL20</f>
        <v>57349.25</v>
      </c>
      <c r="S21" s="179">
        <f>费用表【邓姐发】!AK20</f>
        <v>32114.52</v>
      </c>
      <c r="T21" s="179">
        <f>费用表【邓姐发】!AG20</f>
        <v>108526.39999999999</v>
      </c>
      <c r="U21" s="178">
        <f t="shared" si="3"/>
        <v>4432010.07</v>
      </c>
      <c r="V21" s="179">
        <f>费用表【邓姐发】!AO20</f>
        <v>2475232.7599999998</v>
      </c>
      <c r="W21" s="179">
        <f>费用表【邓姐发】!AP20</f>
        <v>436906.83</v>
      </c>
      <c r="X21" s="179">
        <f>费用表【邓姐发】!AQ20</f>
        <v>603278.81000000006</v>
      </c>
      <c r="Y21" s="179">
        <f>费用表【邓姐发】!AR20</f>
        <v>290545.96999999997</v>
      </c>
      <c r="Z21" s="179">
        <f>费用表【邓姐发】!AS20</f>
        <v>528371</v>
      </c>
      <c r="AA21" s="179">
        <f>费用表【邓姐发】!AT20</f>
        <v>97674.7</v>
      </c>
      <c r="AB21" s="179">
        <f>费用表【邓姐发】!AN20</f>
        <v>340897.18</v>
      </c>
      <c r="AC21" s="179">
        <f>费用表【邓姐发】!BF20</f>
        <v>130903.62</v>
      </c>
    </row>
    <row r="22" spans="1:29">
      <c r="A22" s="397"/>
      <c r="B22" s="177" t="s">
        <v>130</v>
      </c>
      <c r="C22" s="178">
        <f t="shared" si="4"/>
        <v>9880281.8399999999</v>
      </c>
      <c r="D22" s="179">
        <f>费用表【邓姐发】!Y21</f>
        <v>0</v>
      </c>
      <c r="E22" s="179">
        <f>SUM(费用表【邓姐发】!C21:X21)+费用表【邓姐发】!AG21+费用表【邓姐发】!AW21+AB22</f>
        <v>2035493.62</v>
      </c>
      <c r="F22" s="179">
        <f>费用表【邓姐发】!AC21+费用表【邓姐发】!AD21+费用表【邓姐发】!AF21</f>
        <v>1608543.52</v>
      </c>
      <c r="G22" s="179">
        <f>费用表【邓姐发】!AW21</f>
        <v>115340.44</v>
      </c>
      <c r="H22" s="178">
        <f t="shared" si="0"/>
        <v>225084.76</v>
      </c>
      <c r="I22" s="179">
        <f>费用表【邓姐发】!AX21</f>
        <v>71733.429999999993</v>
      </c>
      <c r="J22" s="179">
        <f>费用表【邓姐发】!AV21</f>
        <v>56198.01</v>
      </c>
      <c r="K22" s="179">
        <f>费用表【邓姐发】!AJ21</f>
        <v>97153.32</v>
      </c>
      <c r="L22" s="178">
        <f t="shared" si="1"/>
        <v>389770.24000000005</v>
      </c>
      <c r="M22" s="179">
        <f>费用表【邓姐发】!AH21</f>
        <v>133196.95000000001</v>
      </c>
      <c r="N22" s="179">
        <f>费用表【邓姐发】!AI21</f>
        <v>71794.960000000006</v>
      </c>
      <c r="O22" s="179">
        <f>费用表【邓姐发】!AY21</f>
        <v>67877.03</v>
      </c>
      <c r="P22" s="179">
        <f>费用表【邓姐发】!AM21</f>
        <v>116901.3</v>
      </c>
      <c r="Q22" s="178">
        <f t="shared" si="2"/>
        <v>179996.22</v>
      </c>
      <c r="R22" s="179">
        <f>费用表【邓姐发】!AL21</f>
        <v>142844.37</v>
      </c>
      <c r="S22" s="179">
        <f>费用表【邓姐发】!AK21</f>
        <v>37151.85</v>
      </c>
      <c r="T22" s="179">
        <f>费用表【邓姐发】!AG21</f>
        <v>44867.87</v>
      </c>
      <c r="U22" s="178">
        <f t="shared" si="3"/>
        <v>5441393.4799999986</v>
      </c>
      <c r="V22" s="179">
        <f>费用表【邓姐发】!AO21</f>
        <v>2365845.7799999998</v>
      </c>
      <c r="W22" s="179">
        <f>费用表【邓姐发】!AP21</f>
        <v>668425.86</v>
      </c>
      <c r="X22" s="179">
        <f>费用表【邓姐发】!AQ21</f>
        <v>731310.78</v>
      </c>
      <c r="Y22" s="179">
        <f>费用表【邓姐发】!AR21</f>
        <v>459365.77</v>
      </c>
      <c r="Z22" s="179">
        <f>费用表【邓姐发】!AS21</f>
        <v>1005303.27</v>
      </c>
      <c r="AA22" s="179">
        <f>费用表【邓姐发】!AT21</f>
        <v>211142.02</v>
      </c>
      <c r="AB22" s="179">
        <f>费用表【邓姐发】!AN21</f>
        <v>401697.99</v>
      </c>
      <c r="AC22" s="179">
        <f>费用表【邓姐发】!BF21</f>
        <v>22470.47</v>
      </c>
    </row>
    <row r="23" spans="1:29">
      <c r="A23" s="397"/>
      <c r="B23" s="177" t="s">
        <v>131</v>
      </c>
      <c r="C23" s="178">
        <f t="shared" si="4"/>
        <v>1888613.5599999998</v>
      </c>
      <c r="D23" s="179">
        <f>费用表【邓姐发】!Y22</f>
        <v>0</v>
      </c>
      <c r="E23" s="179">
        <f>SUM(费用表【邓姐发】!C22:X22)+费用表【邓姐发】!AG22+费用表【邓姐发】!AW22+AB23</f>
        <v>633907.04999999981</v>
      </c>
      <c r="F23" s="179">
        <f>费用表【邓姐发】!AC22+费用表【邓姐发】!AD22+费用表【邓姐发】!AF22</f>
        <v>1016421.24</v>
      </c>
      <c r="G23" s="179">
        <f>费用表【邓姐发】!AW22</f>
        <v>23164.639999999999</v>
      </c>
      <c r="H23" s="178">
        <f t="shared" si="0"/>
        <v>33506.39</v>
      </c>
      <c r="I23" s="179">
        <f>费用表【邓姐发】!AX22</f>
        <v>4185.87</v>
      </c>
      <c r="J23" s="179">
        <f>费用表【邓姐发】!AV22</f>
        <v>12732.3</v>
      </c>
      <c r="K23" s="179">
        <f>费用表【邓姐发】!AJ22</f>
        <v>16588.22</v>
      </c>
      <c r="L23" s="178">
        <f t="shared" si="1"/>
        <v>41506.199999999997</v>
      </c>
      <c r="M23" s="179">
        <f>费用表【邓姐发】!AH22</f>
        <v>7737.32</v>
      </c>
      <c r="N23" s="179">
        <f>费用表【邓姐发】!AI22</f>
        <v>12209.59</v>
      </c>
      <c r="O23" s="179">
        <f>费用表【邓姐发】!AY22</f>
        <v>13027.84</v>
      </c>
      <c r="P23" s="179">
        <f>费用表【邓姐发】!AM22</f>
        <v>8531.4500000000007</v>
      </c>
      <c r="Q23" s="178">
        <f t="shared" si="2"/>
        <v>25787.86</v>
      </c>
      <c r="R23" s="179">
        <f>费用表【邓姐发】!AL22</f>
        <v>12697.11</v>
      </c>
      <c r="S23" s="179">
        <f>费用表【邓姐发】!AK22</f>
        <v>13090.75</v>
      </c>
      <c r="T23" s="179">
        <f>费用表【邓姐发】!AG22</f>
        <v>18794.66</v>
      </c>
      <c r="U23" s="178">
        <f t="shared" si="3"/>
        <v>137484.82</v>
      </c>
      <c r="V23" s="179">
        <f>费用表【邓姐发】!AO22</f>
        <v>49771.68</v>
      </c>
      <c r="W23" s="179">
        <f>费用表【邓姐发】!AP22</f>
        <v>12758.11</v>
      </c>
      <c r="X23" s="179">
        <f>费用表【邓姐发】!AQ22</f>
        <v>8638.2900000000009</v>
      </c>
      <c r="Y23" s="179">
        <f>费用表【邓姐发】!AR22</f>
        <v>33946.839999999997</v>
      </c>
      <c r="Z23" s="179">
        <f>费用表【邓姐发】!AS22</f>
        <v>24614.09</v>
      </c>
      <c r="AA23" s="179">
        <f>费用表【邓姐发】!AT22</f>
        <v>7755.81</v>
      </c>
      <c r="AB23" s="179">
        <f>费用表【邓姐发】!AN22</f>
        <v>19865.63</v>
      </c>
      <c r="AC23" s="179">
        <f>费用表【邓姐发】!BF22</f>
        <v>28439.119999999999</v>
      </c>
    </row>
    <row r="24" spans="1:29">
      <c r="A24" s="397"/>
      <c r="B24" s="177" t="s">
        <v>132</v>
      </c>
      <c r="C24" s="178">
        <f t="shared" si="4"/>
        <v>801132.47000000009</v>
      </c>
      <c r="D24" s="179">
        <f>费用表【邓姐发】!Y23</f>
        <v>0</v>
      </c>
      <c r="E24" s="179">
        <f>SUM(费用表【邓姐发】!C23:X23)+费用表【邓姐发】!AG23+费用表【邓姐发】!AW23+AB24</f>
        <v>224031.12</v>
      </c>
      <c r="F24" s="179">
        <f>费用表【邓姐发】!AC23+费用表【邓姐发】!AD23+费用表【邓姐发】!AF23</f>
        <v>520631.72000000003</v>
      </c>
      <c r="G24" s="179">
        <f>费用表【邓姐发】!AW23</f>
        <v>3262.09</v>
      </c>
      <c r="H24" s="178">
        <f t="shared" si="0"/>
        <v>3588.9</v>
      </c>
      <c r="I24" s="179">
        <f>费用表【邓姐发】!AX23</f>
        <v>412.62</v>
      </c>
      <c r="J24" s="179">
        <f>费用表【邓姐发】!AV23</f>
        <v>1428.95</v>
      </c>
      <c r="K24" s="179">
        <f>费用表【邓姐发】!AJ23</f>
        <v>1747.33</v>
      </c>
      <c r="L24" s="178">
        <f t="shared" si="1"/>
        <v>9386.86</v>
      </c>
      <c r="M24" s="179">
        <f>费用表【邓姐发】!AH23</f>
        <v>2998.35</v>
      </c>
      <c r="N24" s="179">
        <f>费用表【邓姐发】!AI23</f>
        <v>2517.15</v>
      </c>
      <c r="O24" s="179">
        <f>费用表【邓姐发】!AY23</f>
        <v>1214.1199999999999</v>
      </c>
      <c r="P24" s="179">
        <f>费用表【邓姐发】!AM23</f>
        <v>2657.24</v>
      </c>
      <c r="Q24" s="178">
        <f t="shared" si="2"/>
        <v>1343.5</v>
      </c>
      <c r="R24" s="179">
        <f>费用表【邓姐发】!AL23</f>
        <v>37.71</v>
      </c>
      <c r="S24" s="179">
        <f>费用表【邓姐发】!AK23</f>
        <v>1305.79</v>
      </c>
      <c r="T24" s="179">
        <f>费用表【邓姐发】!AG23</f>
        <v>6227.01</v>
      </c>
      <c r="U24" s="178">
        <f t="shared" si="3"/>
        <v>42150.37000000001</v>
      </c>
      <c r="V24" s="179">
        <f>费用表【邓姐发】!AO23</f>
        <v>30490.240000000002</v>
      </c>
      <c r="W24" s="179">
        <f>费用表【邓姐发】!AP23</f>
        <v>2854.38</v>
      </c>
      <c r="X24" s="179">
        <f>费用表【邓姐发】!AQ23</f>
        <v>5612.76</v>
      </c>
      <c r="Y24" s="179">
        <f>费用表【邓姐发】!AR23</f>
        <v>2391.2600000000002</v>
      </c>
      <c r="Z24" s="179">
        <f>费用表【邓姐发】!AS23</f>
        <v>550.86</v>
      </c>
      <c r="AA24" s="179">
        <f>费用表【邓姐发】!AT23</f>
        <v>250.87</v>
      </c>
      <c r="AB24" s="179">
        <f>费用表【邓姐发】!AN23</f>
        <v>9150.44</v>
      </c>
      <c r="AC24" s="179">
        <f>费用表【邓姐发】!BF23</f>
        <v>8998.39</v>
      </c>
    </row>
    <row r="25" spans="1:29">
      <c r="A25" s="397"/>
      <c r="B25" s="177" t="s">
        <v>133</v>
      </c>
      <c r="C25" s="178">
        <f t="shared" si="4"/>
        <v>3310424.2</v>
      </c>
      <c r="D25" s="179">
        <f>费用表【邓姐发】!Y24</f>
        <v>0</v>
      </c>
      <c r="E25" s="179">
        <f>SUM(费用表【邓姐发】!C24:X24)+费用表【邓姐发】!AG24+费用表【邓姐发】!AW24+AB25</f>
        <v>1090764.47</v>
      </c>
      <c r="F25" s="179">
        <f>费用表【邓姐发】!AC24+费用表【邓姐发】!AD24+费用表【邓姐发】!AF24</f>
        <v>2214604.73</v>
      </c>
      <c r="G25" s="179">
        <f>费用表【邓姐发】!AW24</f>
        <v>367</v>
      </c>
      <c r="H25" s="178">
        <f t="shared" si="0"/>
        <v>0</v>
      </c>
      <c r="I25" s="179">
        <f>费用表【邓姐发】!AX24</f>
        <v>0</v>
      </c>
      <c r="J25" s="179">
        <f>费用表【邓姐发】!AV24</f>
        <v>0</v>
      </c>
      <c r="K25" s="179">
        <f>费用表【邓姐发】!AJ24</f>
        <v>0</v>
      </c>
      <c r="L25" s="178">
        <f t="shared" si="1"/>
        <v>0</v>
      </c>
      <c r="M25" s="179">
        <f>费用表【邓姐发】!AH24</f>
        <v>0</v>
      </c>
      <c r="N25" s="179">
        <f>费用表【邓姐发】!AI24</f>
        <v>0</v>
      </c>
      <c r="O25" s="179">
        <f>费用表【邓姐发】!AY24</f>
        <v>0</v>
      </c>
      <c r="P25" s="179">
        <f>费用表【邓姐发】!AM24</f>
        <v>0</v>
      </c>
      <c r="Q25" s="178">
        <f t="shared" si="2"/>
        <v>0</v>
      </c>
      <c r="R25" s="179">
        <f>费用表【邓姐发】!AL24</f>
        <v>0</v>
      </c>
      <c r="S25" s="179">
        <f>费用表【邓姐发】!AK24</f>
        <v>0</v>
      </c>
      <c r="T25" s="179">
        <f>费用表【邓姐发】!AG24</f>
        <v>0</v>
      </c>
      <c r="U25" s="178">
        <f t="shared" si="3"/>
        <v>5055</v>
      </c>
      <c r="V25" s="179">
        <f>费用表【邓姐发】!AO24</f>
        <v>0</v>
      </c>
      <c r="W25" s="179">
        <f>费用表【邓姐发】!AP24</f>
        <v>0</v>
      </c>
      <c r="X25" s="179">
        <f>费用表【邓姐发】!AQ24</f>
        <v>5055</v>
      </c>
      <c r="Y25" s="179">
        <f>费用表【邓姐发】!AR24</f>
        <v>0</v>
      </c>
      <c r="Z25" s="179">
        <f>费用表【邓姐发】!AS24</f>
        <v>0</v>
      </c>
      <c r="AA25" s="179">
        <f>费用表【邓姐发】!AT24</f>
        <v>0</v>
      </c>
      <c r="AB25" s="179">
        <f>费用表【邓姐发】!AN24</f>
        <v>0</v>
      </c>
      <c r="AC25" s="179">
        <f>费用表【邓姐发】!BF24</f>
        <v>10010.84</v>
      </c>
    </row>
    <row r="26" spans="1:29">
      <c r="A26" s="397"/>
      <c r="B26" s="177" t="s">
        <v>134</v>
      </c>
      <c r="C26" s="178">
        <f t="shared" si="4"/>
        <v>2783633.32</v>
      </c>
      <c r="D26" s="179">
        <f>费用表【邓姐发】!Y25</f>
        <v>0</v>
      </c>
      <c r="E26" s="179">
        <f>SUM(费用表【邓姐发】!C25:X25)+费用表【邓姐发】!AG25+费用表【邓姐发】!AW25+AB26</f>
        <v>513700.49000000011</v>
      </c>
      <c r="F26" s="179">
        <f>费用表【邓姐发】!AC25+费用表【邓姐发】!AD25+费用表【邓姐发】!AF25</f>
        <v>1472458.72</v>
      </c>
      <c r="G26" s="179">
        <f>费用表【邓姐发】!AW25</f>
        <v>113282.27</v>
      </c>
      <c r="H26" s="178">
        <f t="shared" si="0"/>
        <v>308103.03000000003</v>
      </c>
      <c r="I26" s="179">
        <f>费用表【邓姐发】!AX25</f>
        <v>30245.040000000001</v>
      </c>
      <c r="J26" s="179">
        <f>费用表【邓姐发】!AV25</f>
        <v>59261.120000000003</v>
      </c>
      <c r="K26" s="179">
        <f>费用表【邓姐发】!AJ25</f>
        <v>218596.87</v>
      </c>
      <c r="L26" s="178">
        <f t="shared" si="1"/>
        <v>225732.37999999998</v>
      </c>
      <c r="M26" s="179">
        <f>费用表【邓姐发】!AH25</f>
        <v>101812.06</v>
      </c>
      <c r="N26" s="179">
        <f>费用表【邓姐发】!AI25</f>
        <v>99864.4</v>
      </c>
      <c r="O26" s="179">
        <f>费用表【邓姐发】!AY25</f>
        <v>17182.8</v>
      </c>
      <c r="P26" s="179">
        <f>费用表【邓姐发】!AM25</f>
        <v>6873.12</v>
      </c>
      <c r="Q26" s="178">
        <f t="shared" si="2"/>
        <v>102216.44</v>
      </c>
      <c r="R26" s="179">
        <f>费用表【邓姐发】!AL25</f>
        <v>47434.75</v>
      </c>
      <c r="S26" s="179">
        <f>费用表【邓姐发】!AK25</f>
        <v>54781.69</v>
      </c>
      <c r="T26" s="179">
        <f>费用表【邓姐发】!AG25</f>
        <v>3436.56</v>
      </c>
      <c r="U26" s="178">
        <f t="shared" si="3"/>
        <v>161422.25999999998</v>
      </c>
      <c r="V26" s="179">
        <f>费用表【邓姐发】!AO25</f>
        <v>69198.240000000005</v>
      </c>
      <c r="W26" s="179">
        <f>费用表【邓姐发】!AP25</f>
        <v>28297.38</v>
      </c>
      <c r="X26" s="179">
        <f>费用表【邓姐发】!AQ25</f>
        <v>41931</v>
      </c>
      <c r="Y26" s="179">
        <f>费用表【邓姐发】!AR25</f>
        <v>15122.52</v>
      </c>
      <c r="Z26" s="179">
        <f>费用表【邓姐发】!AS25</f>
        <v>3436.56</v>
      </c>
      <c r="AA26" s="179">
        <f>费用表【邓姐发】!AT25</f>
        <v>3436.56</v>
      </c>
      <c r="AB26" s="179">
        <f>费用表【邓姐发】!AN25</f>
        <v>26349.72</v>
      </c>
      <c r="AC26" s="179">
        <f>费用表【邓姐发】!BF25</f>
        <v>19017.84</v>
      </c>
    </row>
    <row r="27" spans="1:29">
      <c r="A27" s="397"/>
      <c r="B27" s="177" t="s">
        <v>135</v>
      </c>
      <c r="C27" s="178">
        <f t="shared" si="4"/>
        <v>570300.94999999995</v>
      </c>
      <c r="D27" s="179">
        <f>费用表【邓姐发】!Y26</f>
        <v>0</v>
      </c>
      <c r="E27" s="179">
        <f>SUM(费用表【邓姐发】!C26:X26)+费用表【邓姐发】!AG26+费用表【邓姐发】!AW26+AB27</f>
        <v>68045.78</v>
      </c>
      <c r="F27" s="179">
        <f>费用表【邓姐发】!AC26+费用表【邓姐发】!AD26+费用表【邓姐发】!AF26</f>
        <v>426551.12000000005</v>
      </c>
      <c r="G27" s="179">
        <f>费用表【邓姐发】!AW26</f>
        <v>0</v>
      </c>
      <c r="H27" s="178">
        <f t="shared" si="0"/>
        <v>0</v>
      </c>
      <c r="I27" s="179">
        <f>费用表【邓姐发】!AX26</f>
        <v>0</v>
      </c>
      <c r="J27" s="179">
        <f>费用表【邓姐发】!AV26</f>
        <v>0</v>
      </c>
      <c r="K27" s="179">
        <f>费用表【邓姐发】!AJ26</f>
        <v>0</v>
      </c>
      <c r="L27" s="178">
        <f t="shared" si="1"/>
        <v>10566.04</v>
      </c>
      <c r="M27" s="179">
        <f>费用表【邓姐发】!AH26</f>
        <v>0</v>
      </c>
      <c r="N27" s="179">
        <f>费用表【邓姐发】!AI26</f>
        <v>5283.02</v>
      </c>
      <c r="O27" s="179">
        <f>费用表【邓姐发】!AY26</f>
        <v>0</v>
      </c>
      <c r="P27" s="179">
        <f>费用表【邓姐发】!AM26</f>
        <v>5283.02</v>
      </c>
      <c r="Q27" s="178">
        <f t="shared" si="2"/>
        <v>0</v>
      </c>
      <c r="R27" s="179">
        <f>费用表【邓姐发】!AL26</f>
        <v>0</v>
      </c>
      <c r="S27" s="179">
        <f>费用表【邓姐发】!AK26</f>
        <v>0</v>
      </c>
      <c r="T27" s="179">
        <f>费用表【邓姐发】!AG26</f>
        <v>0</v>
      </c>
      <c r="U27" s="178">
        <f t="shared" si="3"/>
        <v>65138.009999999995</v>
      </c>
      <c r="V27" s="179">
        <f>费用表【邓姐发】!AO26</f>
        <v>39082.81</v>
      </c>
      <c r="W27" s="179">
        <f>费用表【邓姐发】!AP26</f>
        <v>0</v>
      </c>
      <c r="X27" s="179">
        <f>费用表【邓姐发】!AQ26</f>
        <v>23449.68</v>
      </c>
      <c r="Y27" s="179">
        <f>费用表【邓姐发】!AR26</f>
        <v>2605.52</v>
      </c>
      <c r="Z27" s="179">
        <f>费用表【邓姐发】!AS26</f>
        <v>0</v>
      </c>
      <c r="AA27" s="179">
        <f>费用表【邓姐发】!AT26</f>
        <v>0</v>
      </c>
      <c r="AB27" s="179">
        <f>费用表【邓姐发】!AN26</f>
        <v>-10603.09</v>
      </c>
      <c r="AC27" s="179">
        <f>费用表【邓姐发】!BF26</f>
        <v>19670.009999999998</v>
      </c>
    </row>
    <row r="28" spans="1:29">
      <c r="A28" s="397"/>
      <c r="B28" s="177" t="s">
        <v>136</v>
      </c>
      <c r="C28" s="178">
        <f t="shared" si="4"/>
        <v>468598.30999999994</v>
      </c>
      <c r="D28" s="179">
        <f>费用表【邓姐发】!Y27</f>
        <v>0</v>
      </c>
      <c r="E28" s="179">
        <f>SUM(费用表【邓姐发】!C27:X27)+费用表【邓姐发】!AG27+费用表【邓姐发】!AW27+AB28</f>
        <v>122422.27999999998</v>
      </c>
      <c r="F28" s="179">
        <f>费用表【邓姐发】!AC27+费用表【邓姐发】!AD27+费用表【邓姐发】!AF27</f>
        <v>187242.88</v>
      </c>
      <c r="G28" s="179">
        <f>费用表【邓姐发】!AW27</f>
        <v>6011.37</v>
      </c>
      <c r="H28" s="178">
        <f t="shared" si="0"/>
        <v>2944.66</v>
      </c>
      <c r="I28" s="179">
        <f>费用表【邓姐发】!AX27</f>
        <v>1232.04</v>
      </c>
      <c r="J28" s="179">
        <f>费用表【邓姐发】!AV27</f>
        <v>692.62</v>
      </c>
      <c r="K28" s="179">
        <f>费用表【邓姐发】!AJ27</f>
        <v>1020</v>
      </c>
      <c r="L28" s="178">
        <f t="shared" si="1"/>
        <v>2700</v>
      </c>
      <c r="M28" s="179">
        <f>费用表【邓姐发】!AH27</f>
        <v>900</v>
      </c>
      <c r="N28" s="179">
        <f>费用表【邓姐发】!AI27</f>
        <v>1020</v>
      </c>
      <c r="O28" s="179">
        <f>费用表【邓姐发】!AY27</f>
        <v>360</v>
      </c>
      <c r="P28" s="179">
        <f>费用表【邓姐发】!AM27</f>
        <v>420</v>
      </c>
      <c r="Q28" s="178">
        <f t="shared" si="2"/>
        <v>368.15999999999997</v>
      </c>
      <c r="R28" s="179">
        <f>费用表【邓姐发】!AL27</f>
        <v>248.16</v>
      </c>
      <c r="S28" s="179">
        <f>费用表【邓姐发】!AK27</f>
        <v>120</v>
      </c>
      <c r="T28" s="179">
        <f>费用表【邓姐发】!AG27</f>
        <v>6050.84</v>
      </c>
      <c r="U28" s="178">
        <f t="shared" si="3"/>
        <v>152920.33000000002</v>
      </c>
      <c r="V28" s="179">
        <f>费用表【邓姐发】!AO27</f>
        <v>105109.61</v>
      </c>
      <c r="W28" s="179">
        <f>费用表【邓姐发】!AP27</f>
        <v>18378.650000000001</v>
      </c>
      <c r="X28" s="179">
        <f>费用表【邓姐发】!AQ27</f>
        <v>6467.67</v>
      </c>
      <c r="Y28" s="179">
        <f>费用表【邓姐发】!AR27</f>
        <v>5376.55</v>
      </c>
      <c r="Z28" s="179">
        <f>费用表【邓姐发】!AS27</f>
        <v>14080.13</v>
      </c>
      <c r="AA28" s="179">
        <f>费用表【邓姐发】!AT27</f>
        <v>3507.72</v>
      </c>
      <c r="AB28" s="179">
        <f>费用表【邓姐发】!AN27</f>
        <v>17690.98</v>
      </c>
      <c r="AC28" s="179">
        <f>费用表【邓姐发】!BF27</f>
        <v>0</v>
      </c>
    </row>
    <row r="29" spans="1:29">
      <c r="A29" s="397"/>
      <c r="B29" s="177" t="s">
        <v>137</v>
      </c>
      <c r="C29" s="178">
        <f t="shared" si="4"/>
        <v>93197.829999999987</v>
      </c>
      <c r="D29" s="179">
        <f>费用表【邓姐发】!Y28</f>
        <v>0</v>
      </c>
      <c r="E29" s="179">
        <f>SUM(费用表【邓姐发】!C28:X28)+费用表【邓姐发】!AG28+费用表【邓姐发】!AW28+AB29</f>
        <v>8941.2199999999993</v>
      </c>
      <c r="F29" s="179">
        <f>费用表【邓姐发】!AC28+费用表【邓姐发】!AD28+费用表【邓姐发】!AF28</f>
        <v>80486.28</v>
      </c>
      <c r="G29" s="179">
        <f>费用表【邓姐发】!AW28</f>
        <v>0</v>
      </c>
      <c r="H29" s="178">
        <f t="shared" si="0"/>
        <v>1683.9499999999998</v>
      </c>
      <c r="I29" s="179">
        <f>费用表【邓姐发】!AX28</f>
        <v>887.15</v>
      </c>
      <c r="J29" s="179">
        <f>费用表【邓姐发】!AV28</f>
        <v>0</v>
      </c>
      <c r="K29" s="179">
        <f>费用表【邓姐发】!AJ28</f>
        <v>796.8</v>
      </c>
      <c r="L29" s="178">
        <f t="shared" si="1"/>
        <v>760.98</v>
      </c>
      <c r="M29" s="179">
        <f>费用表【邓姐发】!AH28</f>
        <v>760.98</v>
      </c>
      <c r="N29" s="179">
        <f>费用表【邓姐发】!AI28</f>
        <v>0</v>
      </c>
      <c r="O29" s="179">
        <f>费用表【邓姐发】!AY28</f>
        <v>0</v>
      </c>
      <c r="P29" s="179">
        <f>费用表【邓姐发】!AM28</f>
        <v>0</v>
      </c>
      <c r="Q29" s="178">
        <f t="shared" si="2"/>
        <v>729.7</v>
      </c>
      <c r="R29" s="179">
        <f>费用表【邓姐发】!AL28</f>
        <v>729.7</v>
      </c>
      <c r="S29" s="179">
        <f>费用表【邓姐发】!AK28</f>
        <v>0</v>
      </c>
      <c r="T29" s="179">
        <f>费用表【邓姐发】!AG28</f>
        <v>0</v>
      </c>
      <c r="U29" s="178">
        <f t="shared" si="3"/>
        <v>595.70000000000005</v>
      </c>
      <c r="V29" s="179">
        <f>费用表【邓姐发】!AO28</f>
        <v>327.7</v>
      </c>
      <c r="W29" s="179">
        <f>费用表【邓姐发】!AP28</f>
        <v>0</v>
      </c>
      <c r="X29" s="179">
        <f>费用表【邓姐发】!AQ28</f>
        <v>268</v>
      </c>
      <c r="Y29" s="179">
        <f>费用表【邓姐发】!AR28</f>
        <v>0</v>
      </c>
      <c r="Z29" s="179">
        <f>费用表【邓姐发】!AS28</f>
        <v>0</v>
      </c>
      <c r="AA29" s="179">
        <f>费用表【邓姐发】!AT28</f>
        <v>0</v>
      </c>
      <c r="AB29" s="179">
        <f>费用表【邓姐发】!AN28</f>
        <v>0</v>
      </c>
      <c r="AC29" s="179">
        <f>费用表【邓姐发】!BF28</f>
        <v>158.4</v>
      </c>
    </row>
    <row r="30" spans="1:29">
      <c r="A30" s="397"/>
      <c r="B30" s="177" t="s">
        <v>138</v>
      </c>
      <c r="C30" s="178">
        <f t="shared" si="4"/>
        <v>88072.98</v>
      </c>
      <c r="D30" s="179">
        <f>费用表【邓姐发】!Y29</f>
        <v>0</v>
      </c>
      <c r="E30" s="179">
        <f>SUM(费用表【邓姐发】!C29:X29)+费用表【邓姐发】!AG29+费用表【邓姐发】!AW29+AB30</f>
        <v>27946.149999999998</v>
      </c>
      <c r="F30" s="179">
        <f>费用表【邓姐发】!AC29+费用表【邓姐发】!AD29+费用表【邓姐发】!AF29</f>
        <v>15182</v>
      </c>
      <c r="G30" s="179">
        <f>费用表【邓姐发】!AW29</f>
        <v>175.24</v>
      </c>
      <c r="H30" s="178">
        <f t="shared" si="0"/>
        <v>3079.63</v>
      </c>
      <c r="I30" s="179">
        <f>费用表【邓姐发】!AX29</f>
        <v>1395.18</v>
      </c>
      <c r="J30" s="179">
        <f>费用表【邓姐发】!AV29</f>
        <v>1684.45</v>
      </c>
      <c r="K30" s="179">
        <f>费用表【邓姐发】!AJ29</f>
        <v>0</v>
      </c>
      <c r="L30" s="178">
        <f t="shared" si="1"/>
        <v>1690.5099999999998</v>
      </c>
      <c r="M30" s="179">
        <f>费用表【邓姐发】!AH29</f>
        <v>140.31</v>
      </c>
      <c r="N30" s="179">
        <f>费用表【邓姐发】!AI29</f>
        <v>898.78</v>
      </c>
      <c r="O30" s="179">
        <f>费用表【邓姐发】!AY29</f>
        <v>389.9</v>
      </c>
      <c r="P30" s="179">
        <f>费用表【邓姐发】!AM29</f>
        <v>261.52</v>
      </c>
      <c r="Q30" s="178">
        <f t="shared" si="2"/>
        <v>1574.3</v>
      </c>
      <c r="R30" s="179">
        <f>费用表【邓姐发】!AL29</f>
        <v>305.5</v>
      </c>
      <c r="S30" s="179">
        <f>费用表【邓姐发】!AK29</f>
        <v>1268.8</v>
      </c>
      <c r="T30" s="179">
        <f>费用表【邓姐发】!AG29</f>
        <v>1084.3</v>
      </c>
      <c r="U30" s="178">
        <f t="shared" si="3"/>
        <v>38600.39</v>
      </c>
      <c r="V30" s="179">
        <f>费用表【邓姐发】!AO29</f>
        <v>7368.26</v>
      </c>
      <c r="W30" s="179">
        <f>费用表【邓姐发】!AP29</f>
        <v>3757.39</v>
      </c>
      <c r="X30" s="179">
        <f>费用表【邓姐发】!AQ29</f>
        <v>8348.39</v>
      </c>
      <c r="Y30" s="179">
        <f>费用表【邓姐发】!AR29</f>
        <v>12101.24</v>
      </c>
      <c r="Z30" s="179">
        <f>费用表【邓姐发】!AS29</f>
        <v>5948.91</v>
      </c>
      <c r="AA30" s="179">
        <f>费用表【邓姐发】!AT29</f>
        <v>1076.2</v>
      </c>
      <c r="AB30" s="179">
        <f>费用表【邓姐发】!AN29</f>
        <v>1382.94</v>
      </c>
      <c r="AC30" s="179">
        <f>费用表【邓姐发】!BF29</f>
        <v>3906</v>
      </c>
    </row>
    <row r="31" spans="1:29">
      <c r="A31" s="397"/>
      <c r="B31" s="177" t="s">
        <v>139</v>
      </c>
      <c r="C31" s="178">
        <f t="shared" si="4"/>
        <v>944217.13</v>
      </c>
      <c r="D31" s="179">
        <f>费用表【邓姐发】!Y30</f>
        <v>0</v>
      </c>
      <c r="E31" s="179">
        <f>SUM(费用表【邓姐发】!C30:X30)+费用表【邓姐发】!AG30+费用表【邓姐发】!AW30+AB31</f>
        <v>549716.88</v>
      </c>
      <c r="F31" s="179">
        <f>费用表【邓姐发】!AC30+费用表【邓姐发】!AD30+费用表【邓姐发】!AF30</f>
        <v>394500.25</v>
      </c>
      <c r="G31" s="179">
        <f>费用表【邓姐发】!AW30</f>
        <v>0</v>
      </c>
      <c r="H31" s="178">
        <f t="shared" si="0"/>
        <v>0</v>
      </c>
      <c r="I31" s="179">
        <f>费用表【邓姐发】!AX30</f>
        <v>0</v>
      </c>
      <c r="J31" s="179">
        <f>费用表【邓姐发】!AV30</f>
        <v>0</v>
      </c>
      <c r="K31" s="179">
        <f>费用表【邓姐发】!AJ30</f>
        <v>0</v>
      </c>
      <c r="L31" s="178">
        <f t="shared" si="1"/>
        <v>0</v>
      </c>
      <c r="M31" s="179">
        <f>费用表【邓姐发】!AH30</f>
        <v>0</v>
      </c>
      <c r="N31" s="179">
        <f>费用表【邓姐发】!AI30</f>
        <v>0</v>
      </c>
      <c r="O31" s="179">
        <f>费用表【邓姐发】!AY30</f>
        <v>0</v>
      </c>
      <c r="P31" s="179">
        <f>费用表【邓姐发】!AM30</f>
        <v>0</v>
      </c>
      <c r="Q31" s="178">
        <f t="shared" si="2"/>
        <v>0</v>
      </c>
      <c r="R31" s="179">
        <f>费用表【邓姐发】!AL30</f>
        <v>0</v>
      </c>
      <c r="S31" s="179">
        <f>费用表【邓姐发】!AK30</f>
        <v>0</v>
      </c>
      <c r="T31" s="179">
        <f>费用表【邓姐发】!AG30</f>
        <v>102749.72</v>
      </c>
      <c r="U31" s="178">
        <f t="shared" si="3"/>
        <v>0</v>
      </c>
      <c r="V31" s="179">
        <f>费用表【邓姐发】!AO30</f>
        <v>0</v>
      </c>
      <c r="W31" s="179">
        <f>费用表【邓姐发】!AP30</f>
        <v>0</v>
      </c>
      <c r="X31" s="179">
        <f>费用表【邓姐发】!AQ30</f>
        <v>0</v>
      </c>
      <c r="Y31" s="179">
        <f>费用表【邓姐发】!AR30</f>
        <v>0</v>
      </c>
      <c r="Z31" s="179">
        <f>费用表【邓姐发】!AS30</f>
        <v>0</v>
      </c>
      <c r="AA31" s="179">
        <f>费用表【邓姐发】!AT30</f>
        <v>0</v>
      </c>
      <c r="AB31" s="179">
        <f>费用表【邓姐发】!AN30</f>
        <v>0</v>
      </c>
      <c r="AC31" s="179">
        <f>费用表【邓姐发】!BF30</f>
        <v>0</v>
      </c>
    </row>
    <row r="32" spans="1:29">
      <c r="A32" s="397"/>
      <c r="B32" s="177" t="s">
        <v>140</v>
      </c>
      <c r="C32" s="178">
        <f t="shared" si="4"/>
        <v>5478113.6699999999</v>
      </c>
      <c r="D32" s="179">
        <f>费用表【邓姐发】!Y31</f>
        <v>0</v>
      </c>
      <c r="E32" s="179">
        <f>SUM(费用表【邓姐发】!C31:X31)+费用表【邓姐发】!AG31+费用表【邓姐发】!AW31+AB32</f>
        <v>0</v>
      </c>
      <c r="F32" s="179">
        <f>费用表【邓姐发】!AC31+费用表【邓姐发】!AD31+费用表【邓姐发】!AF31</f>
        <v>5478113.6699999999</v>
      </c>
      <c r="G32" s="179">
        <f>费用表【邓姐发】!AW31</f>
        <v>0</v>
      </c>
      <c r="H32" s="178">
        <f t="shared" si="0"/>
        <v>0</v>
      </c>
      <c r="I32" s="179">
        <f>费用表【邓姐发】!AX31</f>
        <v>0</v>
      </c>
      <c r="J32" s="179">
        <f>费用表【邓姐发】!AV31</f>
        <v>0</v>
      </c>
      <c r="K32" s="179">
        <f>费用表【邓姐发】!AJ31</f>
        <v>0</v>
      </c>
      <c r="L32" s="178">
        <f t="shared" si="1"/>
        <v>0</v>
      </c>
      <c r="M32" s="179">
        <f>费用表【邓姐发】!AH31</f>
        <v>0</v>
      </c>
      <c r="N32" s="179">
        <f>费用表【邓姐发】!AI31</f>
        <v>0</v>
      </c>
      <c r="O32" s="179">
        <f>费用表【邓姐发】!AY31</f>
        <v>0</v>
      </c>
      <c r="P32" s="179">
        <f>费用表【邓姐发】!AM31</f>
        <v>0</v>
      </c>
      <c r="Q32" s="178">
        <f t="shared" si="2"/>
        <v>0</v>
      </c>
      <c r="R32" s="179">
        <f>费用表【邓姐发】!AL31</f>
        <v>0</v>
      </c>
      <c r="S32" s="179">
        <f>费用表【邓姐发】!AK31</f>
        <v>0</v>
      </c>
      <c r="T32" s="179">
        <f>费用表【邓姐发】!AG31</f>
        <v>0</v>
      </c>
      <c r="U32" s="178">
        <f t="shared" si="3"/>
        <v>0</v>
      </c>
      <c r="V32" s="179">
        <f>费用表【邓姐发】!AO31</f>
        <v>0</v>
      </c>
      <c r="W32" s="179">
        <f>费用表【邓姐发】!AP31</f>
        <v>0</v>
      </c>
      <c r="X32" s="179">
        <f>费用表【邓姐发】!AQ31</f>
        <v>0</v>
      </c>
      <c r="Y32" s="179">
        <f>费用表【邓姐发】!AR31</f>
        <v>0</v>
      </c>
      <c r="Z32" s="179">
        <f>费用表【邓姐发】!AS31</f>
        <v>0</v>
      </c>
      <c r="AA32" s="179">
        <f>费用表【邓姐发】!AT31</f>
        <v>0</v>
      </c>
      <c r="AB32" s="179">
        <f>费用表【邓姐发】!AN31</f>
        <v>0</v>
      </c>
      <c r="AC32" s="179">
        <f>费用表【邓姐发】!BF31</f>
        <v>0</v>
      </c>
    </row>
    <row r="33" spans="1:29">
      <c r="A33" s="397"/>
      <c r="B33" s="177" t="s">
        <v>141</v>
      </c>
      <c r="C33" s="178">
        <f t="shared" si="4"/>
        <v>326.2</v>
      </c>
      <c r="D33" s="179">
        <f>费用表【邓姐发】!Y32</f>
        <v>0</v>
      </c>
      <c r="E33" s="179">
        <f>SUM(费用表【邓姐发】!C32:X32)+费用表【邓姐发】!AG32+费用表【邓姐发】!AW32+AB33</f>
        <v>0</v>
      </c>
      <c r="F33" s="179">
        <f>费用表【邓姐发】!AC32+费用表【邓姐发】!AD32+费用表【邓姐发】!AF32</f>
        <v>326.2</v>
      </c>
      <c r="G33" s="179">
        <f>费用表【邓姐发】!AW32</f>
        <v>0</v>
      </c>
      <c r="H33" s="178">
        <f t="shared" si="0"/>
        <v>0</v>
      </c>
      <c r="I33" s="179">
        <f>费用表【邓姐发】!AX32</f>
        <v>0</v>
      </c>
      <c r="J33" s="179">
        <f>费用表【邓姐发】!AV32</f>
        <v>0</v>
      </c>
      <c r="K33" s="179">
        <f>费用表【邓姐发】!AJ32</f>
        <v>0</v>
      </c>
      <c r="L33" s="178">
        <f t="shared" si="1"/>
        <v>0</v>
      </c>
      <c r="M33" s="179">
        <f>费用表【邓姐发】!AH32</f>
        <v>0</v>
      </c>
      <c r="N33" s="179">
        <f>费用表【邓姐发】!AI32</f>
        <v>0</v>
      </c>
      <c r="O33" s="179">
        <f>费用表【邓姐发】!AY32</f>
        <v>0</v>
      </c>
      <c r="P33" s="179">
        <f>费用表【邓姐发】!AM32</f>
        <v>0</v>
      </c>
      <c r="Q33" s="178">
        <f t="shared" si="2"/>
        <v>0</v>
      </c>
      <c r="R33" s="179">
        <f>费用表【邓姐发】!AL32</f>
        <v>0</v>
      </c>
      <c r="S33" s="179">
        <f>费用表【邓姐发】!AK32</f>
        <v>0</v>
      </c>
      <c r="T33" s="179">
        <f>费用表【邓姐发】!AG32</f>
        <v>0</v>
      </c>
      <c r="U33" s="178">
        <f t="shared" si="3"/>
        <v>0</v>
      </c>
      <c r="V33" s="179">
        <f>费用表【邓姐发】!AO32</f>
        <v>0</v>
      </c>
      <c r="W33" s="179">
        <f>费用表【邓姐发】!AP32</f>
        <v>0</v>
      </c>
      <c r="X33" s="179">
        <f>费用表【邓姐发】!AQ32</f>
        <v>0</v>
      </c>
      <c r="Y33" s="179">
        <f>费用表【邓姐发】!AR32</f>
        <v>0</v>
      </c>
      <c r="Z33" s="179">
        <f>费用表【邓姐发】!AS32</f>
        <v>0</v>
      </c>
      <c r="AA33" s="179">
        <f>费用表【邓姐发】!AT32</f>
        <v>0</v>
      </c>
      <c r="AB33" s="179">
        <f>费用表【邓姐发】!AN32</f>
        <v>0</v>
      </c>
      <c r="AC33" s="179">
        <f>费用表【邓姐发】!BF32</f>
        <v>326.2</v>
      </c>
    </row>
    <row r="34" spans="1:29">
      <c r="A34" s="398"/>
      <c r="B34" s="180" t="s">
        <v>121</v>
      </c>
      <c r="C34" s="178">
        <f t="shared" si="4"/>
        <v>41684388</v>
      </c>
      <c r="D34" s="179">
        <f>费用表【邓姐发】!Y33</f>
        <v>0</v>
      </c>
      <c r="E34" s="179">
        <f>SUM(费用表【邓姐发】!C33:X33)+费用表【邓姐发】!AG33+费用表【邓姐发】!AW33+AB34</f>
        <v>7377300.7999999998</v>
      </c>
      <c r="F34" s="179">
        <f>费用表【邓姐发】!AC33+费用表【邓姐发】!AD33+费用表【邓姐发】!AF33</f>
        <v>21553243.66</v>
      </c>
      <c r="G34" s="179">
        <f>费用表【邓姐发】!AW33</f>
        <v>615310.31000000006</v>
      </c>
      <c r="H34" s="178">
        <f t="shared" si="0"/>
        <v>864301.5</v>
      </c>
      <c r="I34" s="179">
        <f>费用表【邓姐发】!AX33</f>
        <v>263062.49</v>
      </c>
      <c r="J34" s="179">
        <f>费用表【邓姐发】!AV33</f>
        <v>205016.42</v>
      </c>
      <c r="K34" s="179">
        <f>费用表【邓姐发】!AJ33</f>
        <v>396222.58999999997</v>
      </c>
      <c r="L34" s="178">
        <f t="shared" si="1"/>
        <v>1011291.6599999999</v>
      </c>
      <c r="M34" s="179">
        <f>费用表【邓姐发】!AH33</f>
        <v>307807.48000000004</v>
      </c>
      <c r="N34" s="179">
        <f>费用表【邓姐发】!AI33</f>
        <v>268171.3</v>
      </c>
      <c r="O34" s="179">
        <f>费用表【邓姐发】!AY33</f>
        <v>188214.68</v>
      </c>
      <c r="P34" s="179">
        <f>费用表【邓姐发】!AM33</f>
        <v>247098.19999999998</v>
      </c>
      <c r="Q34" s="178">
        <f t="shared" si="2"/>
        <v>401479.94999999995</v>
      </c>
      <c r="R34" s="179">
        <f>费用表【邓姐发】!AL33</f>
        <v>261646.55</v>
      </c>
      <c r="S34" s="179">
        <f>费用表【邓姐发】!AK33</f>
        <v>139833.39999999997</v>
      </c>
      <c r="T34" s="179">
        <f>费用表【邓姐发】!AG33</f>
        <v>291737.36</v>
      </c>
      <c r="U34" s="178">
        <f t="shared" si="3"/>
        <v>10476770.43</v>
      </c>
      <c r="V34" s="179">
        <f>费用表【邓姐发】!AO33</f>
        <v>5142427.0799999991</v>
      </c>
      <c r="W34" s="179">
        <f>费用表【邓姐发】!AP33</f>
        <v>1171378.5999999996</v>
      </c>
      <c r="X34" s="179">
        <f>费用表【邓姐发】!AQ33</f>
        <v>1434360.38</v>
      </c>
      <c r="Y34" s="179">
        <f>费用表【邓姐发】!AR33</f>
        <v>821455.67</v>
      </c>
      <c r="Z34" s="179">
        <f>费用表【邓姐发】!AS33</f>
        <v>1582304.82</v>
      </c>
      <c r="AA34" s="179">
        <f>费用表【邓姐发】!AT33</f>
        <v>324843.87999999995</v>
      </c>
      <c r="AB34" s="179">
        <f>费用表【邓姐发】!AN33</f>
        <v>806431.7899999998</v>
      </c>
      <c r="AC34" s="179">
        <f>费用表【邓姐发】!BF33</f>
        <v>243900.88999999998</v>
      </c>
    </row>
    <row r="35" spans="1:29" ht="18.75" customHeight="1">
      <c r="A35" s="396" t="s">
        <v>142</v>
      </c>
      <c r="B35" s="177" t="s">
        <v>143</v>
      </c>
      <c r="C35" s="178">
        <f t="shared" si="4"/>
        <v>3529848.8900000006</v>
      </c>
      <c r="D35" s="179">
        <f>费用表【邓姐发】!Y34</f>
        <v>0</v>
      </c>
      <c r="E35" s="179">
        <f>SUM(费用表【邓姐发】!C34:X34)+费用表【邓姐发】!AG34+费用表【邓姐发】!AW34+AB35</f>
        <v>1060192.8899999999</v>
      </c>
      <c r="F35" s="179">
        <f>费用表【邓姐发】!AC34+费用表【邓姐发】!AD34+费用表【邓姐发】!AF34</f>
        <v>2383875.85</v>
      </c>
      <c r="G35" s="179">
        <f>费用表【邓姐发】!AW34</f>
        <v>0</v>
      </c>
      <c r="H35" s="178">
        <f t="shared" si="0"/>
        <v>4749.66</v>
      </c>
      <c r="I35" s="179">
        <f>费用表【邓姐发】!AX34</f>
        <v>0</v>
      </c>
      <c r="J35" s="179">
        <f>费用表【邓姐发】!AV34</f>
        <v>2374.83</v>
      </c>
      <c r="K35" s="179">
        <f>费用表【邓姐发】!AJ34</f>
        <v>2374.83</v>
      </c>
      <c r="L35" s="178">
        <f t="shared" si="1"/>
        <v>9499.32</v>
      </c>
      <c r="M35" s="179">
        <f>费用表【邓姐发】!AH34</f>
        <v>2374.83</v>
      </c>
      <c r="N35" s="179">
        <f>费用表【邓姐发】!AI34</f>
        <v>2374.83</v>
      </c>
      <c r="O35" s="179">
        <f>费用表【邓姐发】!AY34</f>
        <v>2374.83</v>
      </c>
      <c r="P35" s="179">
        <f>费用表【邓姐发】!AM34</f>
        <v>2374.83</v>
      </c>
      <c r="Q35" s="178">
        <f t="shared" si="2"/>
        <v>4749.66</v>
      </c>
      <c r="R35" s="179">
        <f>费用表【邓姐发】!AL34</f>
        <v>2374.83</v>
      </c>
      <c r="S35" s="179">
        <f>费用表【邓姐发】!AK34</f>
        <v>2374.83</v>
      </c>
      <c r="T35" s="179">
        <f>费用表【邓姐发】!AG34</f>
        <v>107085.96</v>
      </c>
      <c r="U35" s="178">
        <f t="shared" si="3"/>
        <v>66781.510000000009</v>
      </c>
      <c r="V35" s="179">
        <f>费用表【邓姐发】!AO34</f>
        <v>39459.49</v>
      </c>
      <c r="W35" s="179">
        <f>费用表【邓姐发】!AP34</f>
        <v>26111.040000000001</v>
      </c>
      <c r="X35" s="179">
        <f>费用表【邓姐发】!AQ34</f>
        <v>0</v>
      </c>
      <c r="Y35" s="179">
        <f>费用表【邓姐发】!AR34</f>
        <v>0</v>
      </c>
      <c r="Z35" s="179">
        <f>费用表【邓姐发】!AS34</f>
        <v>748.24</v>
      </c>
      <c r="AA35" s="179">
        <f>费用表【邓姐发】!AT34</f>
        <v>462.74</v>
      </c>
      <c r="AB35" s="179">
        <f>费用表【邓姐发】!AN34</f>
        <v>231.38</v>
      </c>
      <c r="AC35" s="179">
        <f>费用表【邓姐发】!BF34</f>
        <v>0</v>
      </c>
    </row>
    <row r="36" spans="1:29">
      <c r="A36" s="397"/>
      <c r="B36" s="177" t="s">
        <v>144</v>
      </c>
      <c r="C36" s="178">
        <f t="shared" si="4"/>
        <v>2416330.1900000004</v>
      </c>
      <c r="D36" s="179">
        <f>费用表【邓姐发】!Y35</f>
        <v>0</v>
      </c>
      <c r="E36" s="179">
        <f>SUM(费用表【邓姐发】!C35:X35)+费用表【邓姐发】!AG35+费用表【邓姐发】!AW35+AB36</f>
        <v>835677.77</v>
      </c>
      <c r="F36" s="179">
        <f>费用表【邓姐发】!AC35+费用表【邓姐发】!AD35+费用表【邓姐发】!AF35</f>
        <v>1362366.5899999999</v>
      </c>
      <c r="G36" s="179">
        <f>费用表【邓姐发】!AW35</f>
        <v>41759.06</v>
      </c>
      <c r="H36" s="178">
        <f t="shared" si="0"/>
        <v>36474.31</v>
      </c>
      <c r="I36" s="179">
        <f>费用表【邓姐发】!AX35</f>
        <v>4019.66</v>
      </c>
      <c r="J36" s="179">
        <f>费用表【邓姐发】!AV35</f>
        <v>19453.150000000001</v>
      </c>
      <c r="K36" s="179">
        <f>费用表【邓姐发】!AJ35</f>
        <v>13001.5</v>
      </c>
      <c r="L36" s="178">
        <f t="shared" si="1"/>
        <v>71877.679999999993</v>
      </c>
      <c r="M36" s="179">
        <f>费用表【邓姐发】!AH35</f>
        <v>10728.5</v>
      </c>
      <c r="N36" s="179">
        <f>费用表【邓姐发】!AI35</f>
        <v>21660.45</v>
      </c>
      <c r="O36" s="179">
        <f>费用表【邓姐发】!AY35</f>
        <v>21060.11</v>
      </c>
      <c r="P36" s="179">
        <f>费用表【邓姐发】!AM35</f>
        <v>18428.62</v>
      </c>
      <c r="Q36" s="178">
        <f t="shared" si="2"/>
        <v>32491.350000000002</v>
      </c>
      <c r="R36" s="179">
        <f>费用表【邓姐发】!AL35</f>
        <v>15026.04</v>
      </c>
      <c r="S36" s="179">
        <f>费用表【邓姐发】!AK35</f>
        <v>17465.310000000001</v>
      </c>
      <c r="T36" s="179">
        <f>费用表【邓姐发】!AG35</f>
        <v>254782.81</v>
      </c>
      <c r="U36" s="178">
        <f t="shared" si="3"/>
        <v>77442.490000000005</v>
      </c>
      <c r="V36" s="179">
        <f>费用表【邓姐发】!AO35</f>
        <v>16927.68</v>
      </c>
      <c r="W36" s="179">
        <f>费用表【邓姐发】!AP35</f>
        <v>17007.98</v>
      </c>
      <c r="X36" s="179">
        <f>费用表【邓姐发】!AQ35</f>
        <v>18597.09</v>
      </c>
      <c r="Y36" s="179">
        <f>费用表【邓姐发】!AR35</f>
        <v>4372.13</v>
      </c>
      <c r="Z36" s="179">
        <f>费用表【邓姐发】!AS35</f>
        <v>17536.25</v>
      </c>
      <c r="AA36" s="179">
        <f>费用表【邓姐发】!AT35</f>
        <v>3001.36</v>
      </c>
      <c r="AB36" s="179">
        <f>费用表【邓姐发】!AN35</f>
        <v>12730.23</v>
      </c>
      <c r="AC36" s="179">
        <f>费用表【邓姐发】!BF35</f>
        <v>80333.22</v>
      </c>
    </row>
    <row r="37" spans="1:29">
      <c r="A37" s="397"/>
      <c r="B37" s="177" t="s">
        <v>145</v>
      </c>
      <c r="C37" s="178">
        <f t="shared" si="4"/>
        <v>1530117.0999999999</v>
      </c>
      <c r="D37" s="179">
        <f>费用表【邓姐发】!Y36</f>
        <v>0</v>
      </c>
      <c r="E37" s="179">
        <f>SUM(费用表【邓姐发】!C36:X36)+费用表【邓姐发】!AG36+费用表【邓姐发】!AW36+AB37</f>
        <v>1326666.95</v>
      </c>
      <c r="F37" s="179">
        <f>费用表【邓姐发】!AC36+费用表【邓姐发】!AD36+费用表【邓姐发】!AF36</f>
        <v>14770.91</v>
      </c>
      <c r="G37" s="179">
        <f>费用表【邓姐发】!AW36</f>
        <v>0</v>
      </c>
      <c r="H37" s="178">
        <f t="shared" si="0"/>
        <v>0</v>
      </c>
      <c r="I37" s="179">
        <f>费用表【邓姐发】!AX36</f>
        <v>0</v>
      </c>
      <c r="J37" s="179">
        <f>费用表【邓姐发】!AV36</f>
        <v>0</v>
      </c>
      <c r="K37" s="179">
        <f>费用表【邓姐发】!AJ36</f>
        <v>0</v>
      </c>
      <c r="L37" s="178">
        <f t="shared" si="1"/>
        <v>0</v>
      </c>
      <c r="M37" s="179">
        <f>费用表【邓姐发】!AH36</f>
        <v>0</v>
      </c>
      <c r="N37" s="179">
        <f>费用表【邓姐发】!AI36</f>
        <v>0</v>
      </c>
      <c r="O37" s="179">
        <f>费用表【邓姐发】!AY36</f>
        <v>0</v>
      </c>
      <c r="P37" s="179">
        <f>费用表【邓姐发】!AM36</f>
        <v>0</v>
      </c>
      <c r="Q37" s="178">
        <f t="shared" si="2"/>
        <v>0</v>
      </c>
      <c r="R37" s="179">
        <f>费用表【邓姐发】!AL36</f>
        <v>0</v>
      </c>
      <c r="S37" s="179">
        <f>费用表【邓姐发】!AK36</f>
        <v>0</v>
      </c>
      <c r="T37" s="179">
        <f>费用表【邓姐发】!AG36</f>
        <v>0</v>
      </c>
      <c r="U37" s="178">
        <f t="shared" si="3"/>
        <v>188679.24</v>
      </c>
      <c r="V37" s="179">
        <f>费用表【邓姐发】!AO36</f>
        <v>188679.24</v>
      </c>
      <c r="W37" s="179">
        <f>费用表【邓姐发】!AP36</f>
        <v>0</v>
      </c>
      <c r="X37" s="179">
        <f>费用表【邓姐发】!AQ36</f>
        <v>0</v>
      </c>
      <c r="Y37" s="179">
        <f>费用表【邓姐发】!AR36</f>
        <v>0</v>
      </c>
      <c r="Z37" s="179">
        <f>费用表【邓姐发】!AS36</f>
        <v>0</v>
      </c>
      <c r="AA37" s="179">
        <f>费用表【邓姐发】!AT36</f>
        <v>0</v>
      </c>
      <c r="AB37" s="179">
        <f>费用表【邓姐发】!AN36</f>
        <v>0</v>
      </c>
      <c r="AC37" s="179">
        <f>费用表【邓姐发】!BF36</f>
        <v>0</v>
      </c>
    </row>
    <row r="38" spans="1:29">
      <c r="A38" s="397"/>
      <c r="B38" s="177" t="s">
        <v>146</v>
      </c>
      <c r="C38" s="178">
        <f t="shared" si="4"/>
        <v>2115504.85</v>
      </c>
      <c r="D38" s="179">
        <f>费用表【邓姐发】!Y37</f>
        <v>0</v>
      </c>
      <c r="E38" s="179">
        <f>SUM(费用表【邓姐发】!C37:X37)+费用表【邓姐发】!AG37+费用表【邓姐发】!AW37+AB38</f>
        <v>394033.91000000009</v>
      </c>
      <c r="F38" s="179">
        <f>费用表【邓姐发】!AC37+费用表【邓姐发】!AD37+费用表【邓姐发】!AF37</f>
        <v>1695852.1199999999</v>
      </c>
      <c r="G38" s="179">
        <f>费用表【邓姐发】!AW37</f>
        <v>0</v>
      </c>
      <c r="H38" s="178">
        <f t="shared" si="0"/>
        <v>5689.62</v>
      </c>
      <c r="I38" s="179">
        <f>费用表【邓姐发】!AX37</f>
        <v>0</v>
      </c>
      <c r="J38" s="179">
        <f>费用表【邓姐发】!AV37</f>
        <v>3317.46</v>
      </c>
      <c r="K38" s="179">
        <f>费用表【邓姐发】!AJ37</f>
        <v>2372.16</v>
      </c>
      <c r="L38" s="178">
        <f t="shared" si="1"/>
        <v>13269.84</v>
      </c>
      <c r="M38" s="179">
        <f>费用表【邓姐发】!AH37</f>
        <v>3317.46</v>
      </c>
      <c r="N38" s="179">
        <f>费用表【邓姐发】!AI37</f>
        <v>3317.46</v>
      </c>
      <c r="O38" s="179">
        <f>费用表【邓姐发】!AY37</f>
        <v>3317.46</v>
      </c>
      <c r="P38" s="179">
        <f>费用表【邓姐发】!AM37</f>
        <v>3317.46</v>
      </c>
      <c r="Q38" s="178">
        <f t="shared" si="2"/>
        <v>6659.3600000000006</v>
      </c>
      <c r="R38" s="179">
        <f>费用表【邓姐发】!AL37</f>
        <v>3341.9</v>
      </c>
      <c r="S38" s="179">
        <f>费用表【邓姐发】!AK37</f>
        <v>3317.46</v>
      </c>
      <c r="T38" s="179">
        <f>费用表【邓姐发】!AG37</f>
        <v>3317.46</v>
      </c>
      <c r="U38" s="178">
        <f t="shared" si="3"/>
        <v>0</v>
      </c>
      <c r="V38" s="179">
        <f>费用表【邓姐发】!AO37</f>
        <v>0</v>
      </c>
      <c r="W38" s="179">
        <f>费用表【邓姐发】!AP37</f>
        <v>0</v>
      </c>
      <c r="X38" s="179">
        <f>费用表【邓姐发】!AQ37</f>
        <v>0</v>
      </c>
      <c r="Y38" s="179">
        <f>费用表【邓姐发】!AR37</f>
        <v>0</v>
      </c>
      <c r="Z38" s="179">
        <f>费用表【邓姐发】!AS37</f>
        <v>0</v>
      </c>
      <c r="AA38" s="179">
        <f>费用表【邓姐发】!AT37</f>
        <v>0</v>
      </c>
      <c r="AB38" s="179">
        <f>费用表【邓姐发】!AN37</f>
        <v>0</v>
      </c>
      <c r="AC38" s="179">
        <f>费用表【邓姐发】!BF37</f>
        <v>30291.54</v>
      </c>
    </row>
    <row r="39" spans="1:29">
      <c r="A39" s="397"/>
      <c r="B39" s="177" t="s">
        <v>147</v>
      </c>
      <c r="C39" s="178">
        <f t="shared" si="4"/>
        <v>202797</v>
      </c>
      <c r="D39" s="179">
        <f>费用表【邓姐发】!Y38</f>
        <v>0</v>
      </c>
      <c r="E39" s="179">
        <f>SUM(费用表【邓姐发】!C38:X38)+费用表【邓姐发】!AG38+费用表【邓姐发】!AW38+AB39</f>
        <v>202797</v>
      </c>
      <c r="F39" s="179">
        <f>费用表【邓姐发】!AC38+费用表【邓姐发】!AD38+费用表【邓姐发】!AF38</f>
        <v>0</v>
      </c>
      <c r="G39" s="179">
        <f>费用表【邓姐发】!AW38</f>
        <v>0</v>
      </c>
      <c r="H39" s="178">
        <f t="shared" si="0"/>
        <v>0</v>
      </c>
      <c r="I39" s="179">
        <f>费用表【邓姐发】!AX38</f>
        <v>0</v>
      </c>
      <c r="J39" s="179">
        <f>费用表【邓姐发】!AV38</f>
        <v>0</v>
      </c>
      <c r="K39" s="179">
        <f>费用表【邓姐发】!AJ38</f>
        <v>0</v>
      </c>
      <c r="L39" s="178">
        <f t="shared" si="1"/>
        <v>0</v>
      </c>
      <c r="M39" s="179">
        <f>费用表【邓姐发】!AH38</f>
        <v>0</v>
      </c>
      <c r="N39" s="179">
        <f>费用表【邓姐发】!AI38</f>
        <v>0</v>
      </c>
      <c r="O39" s="179">
        <f>费用表【邓姐发】!AY38</f>
        <v>0</v>
      </c>
      <c r="P39" s="179">
        <f>费用表【邓姐发】!AM38</f>
        <v>0</v>
      </c>
      <c r="Q39" s="178">
        <f t="shared" si="2"/>
        <v>0</v>
      </c>
      <c r="R39" s="179">
        <f>费用表【邓姐发】!AL38</f>
        <v>0</v>
      </c>
      <c r="S39" s="179">
        <f>费用表【邓姐发】!AK38</f>
        <v>0</v>
      </c>
      <c r="T39" s="179">
        <f>费用表【邓姐发】!AG38</f>
        <v>0</v>
      </c>
      <c r="U39" s="178">
        <f t="shared" si="3"/>
        <v>0</v>
      </c>
      <c r="V39" s="179">
        <f>费用表【邓姐发】!AO38</f>
        <v>0</v>
      </c>
      <c r="W39" s="179">
        <f>费用表【邓姐发】!AP38</f>
        <v>0</v>
      </c>
      <c r="X39" s="179">
        <f>费用表【邓姐发】!AQ38</f>
        <v>0</v>
      </c>
      <c r="Y39" s="179">
        <f>费用表【邓姐发】!AR38</f>
        <v>0</v>
      </c>
      <c r="Z39" s="179">
        <f>费用表【邓姐发】!AS38</f>
        <v>0</v>
      </c>
      <c r="AA39" s="179">
        <f>费用表【邓姐发】!AT38</f>
        <v>0</v>
      </c>
      <c r="AB39" s="179">
        <f>费用表【邓姐发】!AN38</f>
        <v>0</v>
      </c>
      <c r="AC39" s="179">
        <f>费用表【邓姐发】!BF38</f>
        <v>0</v>
      </c>
    </row>
    <row r="40" spans="1:29">
      <c r="A40" s="397"/>
      <c r="B40" s="177" t="s">
        <v>148</v>
      </c>
      <c r="C40" s="178">
        <f t="shared" si="4"/>
        <v>446292.74999999994</v>
      </c>
      <c r="D40" s="179">
        <f>费用表【邓姐发】!Y39</f>
        <v>0</v>
      </c>
      <c r="E40" s="179">
        <f>SUM(费用表【邓姐发】!C39:X39)+费用表【邓姐发】!AG39+费用表【邓姐发】!AW39+AB40</f>
        <v>199316.03</v>
      </c>
      <c r="F40" s="179">
        <f>费用表【邓姐发】!AC39+费用表【邓姐发】!AD39+费用表【邓姐发】!AF39</f>
        <v>237030.90999999997</v>
      </c>
      <c r="G40" s="179">
        <f>费用表【邓姐发】!AW39</f>
        <v>0</v>
      </c>
      <c r="H40" s="178">
        <f t="shared" si="0"/>
        <v>0</v>
      </c>
      <c r="I40" s="179">
        <f>费用表【邓姐发】!AX39</f>
        <v>0</v>
      </c>
      <c r="J40" s="179">
        <f>费用表【邓姐发】!AV39</f>
        <v>0</v>
      </c>
      <c r="K40" s="179">
        <f>费用表【邓姐发】!AJ39</f>
        <v>0</v>
      </c>
      <c r="L40" s="178">
        <f t="shared" si="1"/>
        <v>8375.81</v>
      </c>
      <c r="M40" s="179">
        <f>费用表【邓姐发】!AH39</f>
        <v>3168.72</v>
      </c>
      <c r="N40" s="179">
        <f>费用表【邓姐发】!AI39</f>
        <v>3168.72</v>
      </c>
      <c r="O40" s="179">
        <f>费用表【邓姐发】!AY39</f>
        <v>0</v>
      </c>
      <c r="P40" s="179">
        <f>费用表【邓姐发】!AM39</f>
        <v>2038.37</v>
      </c>
      <c r="Q40" s="178">
        <f t="shared" si="2"/>
        <v>50</v>
      </c>
      <c r="R40" s="179">
        <f>费用表【邓姐发】!AL39</f>
        <v>0</v>
      </c>
      <c r="S40" s="179">
        <f>费用表【邓姐发】!AK39</f>
        <v>50</v>
      </c>
      <c r="T40" s="179">
        <f>费用表【邓姐发】!AG39</f>
        <v>0</v>
      </c>
      <c r="U40" s="178">
        <f t="shared" si="3"/>
        <v>1520</v>
      </c>
      <c r="V40" s="179">
        <f>费用表【邓姐发】!AO39</f>
        <v>0</v>
      </c>
      <c r="W40" s="179">
        <f>费用表【邓姐发】!AP39</f>
        <v>0</v>
      </c>
      <c r="X40" s="179">
        <f>费用表【邓姐发】!AQ39</f>
        <v>1040</v>
      </c>
      <c r="Y40" s="179">
        <f>费用表【邓姐发】!AR39</f>
        <v>480</v>
      </c>
      <c r="Z40" s="179">
        <f>费用表【邓姐发】!AS39</f>
        <v>0</v>
      </c>
      <c r="AA40" s="179">
        <f>费用表【邓姐发】!AT39</f>
        <v>0</v>
      </c>
      <c r="AB40" s="179">
        <f>费用表【邓姐发】!AN39</f>
        <v>0</v>
      </c>
      <c r="AC40" s="179">
        <f>费用表【邓姐发】!BF39</f>
        <v>8000</v>
      </c>
    </row>
    <row r="41" spans="1:29">
      <c r="A41" s="397"/>
      <c r="B41" s="177" t="s">
        <v>149</v>
      </c>
      <c r="C41" s="178">
        <f t="shared" si="4"/>
        <v>1243000</v>
      </c>
      <c r="D41" s="179">
        <f>费用表【邓姐发】!Y40</f>
        <v>0</v>
      </c>
      <c r="E41" s="179">
        <f>SUM(费用表【邓姐发】!C40:X40)+费用表【邓姐发】!AG40+费用表【邓姐发】!AW40+AB41</f>
        <v>608000</v>
      </c>
      <c r="F41" s="179">
        <f>费用表【邓姐发】!AC40+费用表【邓姐发】!AD40+费用表【邓姐发】!AF40</f>
        <v>585000</v>
      </c>
      <c r="G41" s="179">
        <f>费用表【邓姐发】!AW40</f>
        <v>0</v>
      </c>
      <c r="H41" s="178">
        <f t="shared" si="0"/>
        <v>0</v>
      </c>
      <c r="I41" s="179">
        <f>费用表【邓姐发】!AX40</f>
        <v>0</v>
      </c>
      <c r="J41" s="179">
        <f>费用表【邓姐发】!AV40</f>
        <v>0</v>
      </c>
      <c r="K41" s="179">
        <f>费用表【邓姐发】!AJ40</f>
        <v>0</v>
      </c>
      <c r="L41" s="178">
        <f t="shared" si="1"/>
        <v>50000</v>
      </c>
      <c r="M41" s="179">
        <f>费用表【邓姐发】!AH40</f>
        <v>0</v>
      </c>
      <c r="N41" s="179">
        <f>费用表【邓姐发】!AI40</f>
        <v>50000</v>
      </c>
      <c r="O41" s="179">
        <f>费用表【邓姐发】!AY40</f>
        <v>0</v>
      </c>
      <c r="P41" s="179">
        <f>费用表【邓姐发】!AM40</f>
        <v>0</v>
      </c>
      <c r="Q41" s="178">
        <f t="shared" si="2"/>
        <v>0</v>
      </c>
      <c r="R41" s="179">
        <f>费用表【邓姐发】!AL40</f>
        <v>0</v>
      </c>
      <c r="S41" s="179">
        <f>费用表【邓姐发】!AK40</f>
        <v>0</v>
      </c>
      <c r="T41" s="179">
        <f>费用表【邓姐发】!AG40</f>
        <v>8000</v>
      </c>
      <c r="U41" s="178">
        <f t="shared" si="3"/>
        <v>0</v>
      </c>
      <c r="V41" s="179">
        <f>费用表【邓姐发】!AO40</f>
        <v>0</v>
      </c>
      <c r="W41" s="179">
        <f>费用表【邓姐发】!AP40</f>
        <v>0</v>
      </c>
      <c r="X41" s="179">
        <f>费用表【邓姐发】!AQ40</f>
        <v>0</v>
      </c>
      <c r="Y41" s="179">
        <f>费用表【邓姐发】!AR40</f>
        <v>0</v>
      </c>
      <c r="Z41" s="179">
        <f>费用表【邓姐发】!AS40</f>
        <v>0</v>
      </c>
      <c r="AA41" s="179">
        <f>费用表【邓姐发】!AT40</f>
        <v>0</v>
      </c>
      <c r="AB41" s="179">
        <f>费用表【邓姐发】!AN40</f>
        <v>0</v>
      </c>
      <c r="AC41" s="179">
        <f>费用表【邓姐发】!BF40</f>
        <v>0</v>
      </c>
    </row>
    <row r="42" spans="1:29">
      <c r="A42" s="397"/>
      <c r="B42" s="177" t="s">
        <v>150</v>
      </c>
      <c r="C42" s="178">
        <f t="shared" si="4"/>
        <v>1599029.67</v>
      </c>
      <c r="D42" s="179">
        <f>费用表【邓姐发】!Y41</f>
        <v>0</v>
      </c>
      <c r="E42" s="179">
        <f>SUM(费用表【邓姐发】!C41:X41)+费用表【邓姐发】!AG41+费用表【邓姐发】!AW41+AB42</f>
        <v>515846.12</v>
      </c>
      <c r="F42" s="179">
        <f>费用表【邓姐发】!AC41+费用表【邓姐发】!AD41+费用表【邓姐发】!AF41</f>
        <v>265342.62</v>
      </c>
      <c r="G42" s="179">
        <f>费用表【邓姐发】!AW41</f>
        <v>47169.81</v>
      </c>
      <c r="H42" s="178">
        <f t="shared" si="0"/>
        <v>0</v>
      </c>
      <c r="I42" s="179">
        <f>费用表【邓姐发】!AX41</f>
        <v>0</v>
      </c>
      <c r="J42" s="179">
        <f>费用表【邓姐发】!AV41</f>
        <v>0</v>
      </c>
      <c r="K42" s="179">
        <f>费用表【邓姐发】!AJ41</f>
        <v>0</v>
      </c>
      <c r="L42" s="178">
        <f t="shared" si="1"/>
        <v>701822.68</v>
      </c>
      <c r="M42" s="179">
        <f>费用表【邓姐发】!AH41</f>
        <v>0</v>
      </c>
      <c r="N42" s="179">
        <f>费用表【邓姐发】!AI41</f>
        <v>701822.68</v>
      </c>
      <c r="O42" s="179">
        <f>费用表【邓姐发】!AY41</f>
        <v>0</v>
      </c>
      <c r="P42" s="179">
        <f>费用表【邓姐发】!AM41</f>
        <v>0</v>
      </c>
      <c r="Q42" s="178">
        <f t="shared" si="2"/>
        <v>78282.41</v>
      </c>
      <c r="R42" s="179">
        <f>费用表【邓姐发】!AL41</f>
        <v>78282.41</v>
      </c>
      <c r="S42" s="179">
        <f>费用表【邓姐发】!AK41</f>
        <v>0</v>
      </c>
      <c r="T42" s="179">
        <f>费用表【邓姐发】!AG41</f>
        <v>0</v>
      </c>
      <c r="U42" s="178">
        <f t="shared" si="3"/>
        <v>37735.839999999997</v>
      </c>
      <c r="V42" s="179">
        <f>费用表【邓姐发】!AO41</f>
        <v>37735.839999999997</v>
      </c>
      <c r="W42" s="179">
        <f>费用表【邓姐发】!AP41</f>
        <v>0</v>
      </c>
      <c r="X42" s="179">
        <f>费用表【邓姐发】!AQ41</f>
        <v>0</v>
      </c>
      <c r="Y42" s="179">
        <f>费用表【邓姐发】!AR41</f>
        <v>0</v>
      </c>
      <c r="Z42" s="179">
        <f>费用表【邓姐发】!AS41</f>
        <v>0</v>
      </c>
      <c r="AA42" s="179">
        <f>费用表【邓姐发】!AT41</f>
        <v>0</v>
      </c>
      <c r="AB42" s="179">
        <f>费用表【邓姐发】!AN41</f>
        <v>0</v>
      </c>
      <c r="AC42" s="179">
        <f>费用表【邓姐发】!BF41</f>
        <v>0</v>
      </c>
    </row>
    <row r="43" spans="1:29">
      <c r="A43" s="397"/>
      <c r="B43" s="177" t="s">
        <v>151</v>
      </c>
      <c r="C43" s="178">
        <f t="shared" si="4"/>
        <v>0</v>
      </c>
      <c r="D43" s="179">
        <f>费用表【邓姐发】!Y42</f>
        <v>0</v>
      </c>
      <c r="E43" s="179">
        <f>SUM(费用表【邓姐发】!C42:X42)+费用表【邓姐发】!AG42+费用表【邓姐发】!AW42+AB43</f>
        <v>0</v>
      </c>
      <c r="F43" s="179">
        <f>费用表【邓姐发】!AC42+费用表【邓姐发】!AD42+费用表【邓姐发】!AF42</f>
        <v>0</v>
      </c>
      <c r="G43" s="179">
        <f>费用表【邓姐发】!AW42</f>
        <v>0</v>
      </c>
      <c r="H43" s="178">
        <f t="shared" si="0"/>
        <v>0</v>
      </c>
      <c r="I43" s="179">
        <f>费用表【邓姐发】!AX42</f>
        <v>0</v>
      </c>
      <c r="J43" s="179">
        <f>费用表【邓姐发】!AV42</f>
        <v>0</v>
      </c>
      <c r="K43" s="179">
        <f>费用表【邓姐发】!AJ42</f>
        <v>0</v>
      </c>
      <c r="L43" s="178">
        <f t="shared" si="1"/>
        <v>0</v>
      </c>
      <c r="M43" s="179">
        <f>费用表【邓姐发】!AH42</f>
        <v>0</v>
      </c>
      <c r="N43" s="179">
        <f>费用表【邓姐发】!AI42</f>
        <v>0</v>
      </c>
      <c r="O43" s="179">
        <f>费用表【邓姐发】!AY42</f>
        <v>0</v>
      </c>
      <c r="P43" s="179">
        <f>费用表【邓姐发】!AM42</f>
        <v>0</v>
      </c>
      <c r="Q43" s="178">
        <f t="shared" si="2"/>
        <v>0</v>
      </c>
      <c r="R43" s="179">
        <f>费用表【邓姐发】!AL42</f>
        <v>0</v>
      </c>
      <c r="S43" s="179">
        <f>费用表【邓姐发】!AK42</f>
        <v>0</v>
      </c>
      <c r="T43" s="179">
        <f>费用表【邓姐发】!AG42</f>
        <v>0</v>
      </c>
      <c r="U43" s="178">
        <f t="shared" si="3"/>
        <v>0</v>
      </c>
      <c r="V43" s="179">
        <f>费用表【邓姐发】!AO42</f>
        <v>0</v>
      </c>
      <c r="W43" s="179">
        <f>费用表【邓姐发】!AP42</f>
        <v>0</v>
      </c>
      <c r="X43" s="179">
        <f>费用表【邓姐发】!AQ42</f>
        <v>0</v>
      </c>
      <c r="Y43" s="179">
        <f>费用表【邓姐发】!AR42</f>
        <v>0</v>
      </c>
      <c r="Z43" s="179">
        <f>费用表【邓姐发】!AS42</f>
        <v>0</v>
      </c>
      <c r="AA43" s="179">
        <f>费用表【邓姐发】!AT42</f>
        <v>0</v>
      </c>
      <c r="AB43" s="179">
        <f>费用表【邓姐发】!AN42</f>
        <v>0</v>
      </c>
      <c r="AC43" s="179">
        <f>费用表【邓姐发】!BF42</f>
        <v>0</v>
      </c>
    </row>
    <row r="44" spans="1:29">
      <c r="A44" s="397"/>
      <c r="B44" s="177" t="s">
        <v>152</v>
      </c>
      <c r="C44" s="178">
        <f t="shared" si="4"/>
        <v>11423273.859999999</v>
      </c>
      <c r="D44" s="179">
        <f>费用表【邓姐发】!Y43</f>
        <v>0</v>
      </c>
      <c r="E44" s="179">
        <f>SUM(费用表【邓姐发】!C43:X43)+费用表【邓姐发】!AG43+费用表【邓姐发】!AW43+AB44</f>
        <v>6156155.6700000009</v>
      </c>
      <c r="F44" s="179">
        <f>费用表【邓姐发】!AC43+费用表【邓姐发】!AD43+费用表【邓姐发】!AF43</f>
        <v>4945549.5999999996</v>
      </c>
      <c r="G44" s="179">
        <f>费用表【邓姐发】!AW43</f>
        <v>0</v>
      </c>
      <c r="H44" s="178">
        <f t="shared" si="0"/>
        <v>112086.19</v>
      </c>
      <c r="I44" s="179">
        <f>费用表【邓姐发】!AX43</f>
        <v>19875.29</v>
      </c>
      <c r="J44" s="179">
        <f>费用表【邓姐发】!AV43</f>
        <v>72335.61</v>
      </c>
      <c r="K44" s="179">
        <f>费用表【邓姐发】!AJ43</f>
        <v>19875.29</v>
      </c>
      <c r="L44" s="178">
        <f t="shared" si="1"/>
        <v>100383.72</v>
      </c>
      <c r="M44" s="179">
        <f>费用表【邓姐发】!AH43</f>
        <v>28836.57</v>
      </c>
      <c r="N44" s="179">
        <f>费用表【邓姐发】!AI43</f>
        <v>31796.57</v>
      </c>
      <c r="O44" s="179">
        <f>费用表【邓姐发】!AY43</f>
        <v>19875.29</v>
      </c>
      <c r="P44" s="179">
        <f>费用表【邓姐发】!AM43</f>
        <v>19875.29</v>
      </c>
      <c r="Q44" s="178">
        <f t="shared" si="2"/>
        <v>109098.68</v>
      </c>
      <c r="R44" s="179">
        <f>费用表【邓姐发】!AL43</f>
        <v>0</v>
      </c>
      <c r="S44" s="179">
        <f>费用表【邓姐发】!AK43</f>
        <v>109098.68</v>
      </c>
      <c r="T44" s="179">
        <f>费用表【邓姐发】!AG43</f>
        <v>167847.78</v>
      </c>
      <c r="U44" s="178">
        <f t="shared" si="3"/>
        <v>0</v>
      </c>
      <c r="V44" s="179">
        <f>费用表【邓姐发】!AO43</f>
        <v>0</v>
      </c>
      <c r="W44" s="179">
        <f>费用表【邓姐发】!AP43</f>
        <v>0</v>
      </c>
      <c r="X44" s="179">
        <f>费用表【邓姐发】!AQ43</f>
        <v>0</v>
      </c>
      <c r="Y44" s="179">
        <f>费用表【邓姐发】!AR43</f>
        <v>0</v>
      </c>
      <c r="Z44" s="179">
        <f>费用表【邓姐发】!AS43</f>
        <v>0</v>
      </c>
      <c r="AA44" s="179">
        <f>费用表【邓姐发】!AT43</f>
        <v>0</v>
      </c>
      <c r="AB44" s="179">
        <f>费用表【邓姐发】!AN43</f>
        <v>0</v>
      </c>
      <c r="AC44" s="179">
        <f>费用表【邓姐发】!BF43</f>
        <v>0</v>
      </c>
    </row>
    <row r="45" spans="1:29">
      <c r="A45" s="397"/>
      <c r="B45" s="181" t="s">
        <v>153</v>
      </c>
      <c r="C45" s="178">
        <f t="shared" si="4"/>
        <v>3605719.5199999996</v>
      </c>
      <c r="D45" s="179">
        <f>费用表【邓姐发】!Y44</f>
        <v>0</v>
      </c>
      <c r="E45" s="179">
        <f>SUM(费用表【邓姐发】!C44:X44)+费用表【邓姐发】!AG44+费用表【邓姐发】!AW44+AB45</f>
        <v>743261.96</v>
      </c>
      <c r="F45" s="179">
        <f>费用表【邓姐发】!AC44+费用表【邓姐发】!AD44+费用表【邓姐发】!AF44</f>
        <v>2510495.92</v>
      </c>
      <c r="G45" s="179">
        <f>费用表【邓姐发】!AW44</f>
        <v>0</v>
      </c>
      <c r="H45" s="178">
        <f t="shared" si="0"/>
        <v>222322.63</v>
      </c>
      <c r="I45" s="179">
        <f>费用表【邓姐发】!AX44</f>
        <v>11137.73</v>
      </c>
      <c r="J45" s="179">
        <f>费用表【邓姐发】!AV44</f>
        <v>204533.96</v>
      </c>
      <c r="K45" s="179">
        <f>费用表【邓姐发】!AJ44</f>
        <v>6650.94</v>
      </c>
      <c r="L45" s="178">
        <f t="shared" si="1"/>
        <v>115846.57</v>
      </c>
      <c r="M45" s="179">
        <f>费用表【邓姐发】!AH44</f>
        <v>35885.65</v>
      </c>
      <c r="N45" s="179">
        <f>费用表【邓姐发】!AI44</f>
        <v>35885.65</v>
      </c>
      <c r="O45" s="179">
        <f>费用表【邓姐发】!AY44</f>
        <v>11137.73</v>
      </c>
      <c r="P45" s="179">
        <f>费用表【邓姐发】!AM44</f>
        <v>32937.54</v>
      </c>
      <c r="Q45" s="178">
        <f t="shared" si="2"/>
        <v>12792.44</v>
      </c>
      <c r="R45" s="179">
        <f>费用表【邓姐发】!AL44</f>
        <v>6896.22</v>
      </c>
      <c r="S45" s="179">
        <f>费用表【邓姐发】!AK44</f>
        <v>5896.22</v>
      </c>
      <c r="T45" s="179">
        <f>费用表【邓姐发】!AG44</f>
        <v>25</v>
      </c>
      <c r="U45" s="178">
        <f t="shared" si="3"/>
        <v>1000</v>
      </c>
      <c r="V45" s="179">
        <f>费用表【邓姐发】!AO44</f>
        <v>0</v>
      </c>
      <c r="W45" s="179">
        <f>费用表【邓姐发】!AP44</f>
        <v>0</v>
      </c>
      <c r="X45" s="179">
        <f>费用表【邓姐发】!AQ44</f>
        <v>1000</v>
      </c>
      <c r="Y45" s="179">
        <f>费用表【邓姐发】!AR44</f>
        <v>0</v>
      </c>
      <c r="Z45" s="179">
        <f>费用表【邓姐发】!AS44</f>
        <v>0</v>
      </c>
      <c r="AA45" s="179">
        <f>费用表【邓姐发】!AT44</f>
        <v>0</v>
      </c>
      <c r="AB45" s="179">
        <f>费用表【邓姐发】!AN44</f>
        <v>2000</v>
      </c>
      <c r="AC45" s="179">
        <f>费用表【邓姐发】!BF44</f>
        <v>0</v>
      </c>
    </row>
    <row r="46" spans="1:29" ht="13.5" customHeight="1">
      <c r="A46" s="397"/>
      <c r="B46" s="177" t="s">
        <v>154</v>
      </c>
      <c r="C46" s="178">
        <f t="shared" si="4"/>
        <v>45429392.539999992</v>
      </c>
      <c r="D46" s="179">
        <f>费用表【邓姐发】!Y45</f>
        <v>0</v>
      </c>
      <c r="E46" s="179">
        <f>SUM(费用表【邓姐发】!C45:X45)+费用表【邓姐发】!AG45+费用表【邓姐发】!AW45+AB46</f>
        <v>13318151.25</v>
      </c>
      <c r="F46" s="179">
        <f>费用表【邓姐发】!AC45+费用表【邓姐发】!AD45+费用表【邓姐发】!AF45</f>
        <v>25753326.049999997</v>
      </c>
      <c r="G46" s="179">
        <f>费用表【邓姐发】!AW45</f>
        <v>0</v>
      </c>
      <c r="H46" s="178">
        <f t="shared" si="0"/>
        <v>1363089.62</v>
      </c>
      <c r="I46" s="179">
        <f>费用表【邓姐发】!AX45</f>
        <v>0</v>
      </c>
      <c r="J46" s="179">
        <f>费用表【邓姐发】!AV45</f>
        <v>511081.47</v>
      </c>
      <c r="K46" s="179">
        <f>费用表【邓姐发】!AJ45</f>
        <v>852008.15</v>
      </c>
      <c r="L46" s="178">
        <f t="shared" si="1"/>
        <v>2204966.9699999997</v>
      </c>
      <c r="M46" s="179">
        <f>费用表【邓姐发】!AH45</f>
        <v>637978.43000000005</v>
      </c>
      <c r="N46" s="179">
        <f>费用表【邓姐发】!AI45</f>
        <v>637978.43000000005</v>
      </c>
      <c r="O46" s="179">
        <f>费用表【邓姐发】!AY45</f>
        <v>556707.35</v>
      </c>
      <c r="P46" s="179">
        <f>费用表【邓姐发】!AM45</f>
        <v>372302.76</v>
      </c>
      <c r="Q46" s="178">
        <f t="shared" si="2"/>
        <v>920772.08</v>
      </c>
      <c r="R46" s="179">
        <f>费用表【邓姐发】!AL45</f>
        <v>460386.04</v>
      </c>
      <c r="S46" s="179">
        <f>费用表【邓姐发】!AK45</f>
        <v>460386.04</v>
      </c>
      <c r="T46" s="179">
        <f>费用表【邓姐发】!AG45</f>
        <v>10275412.23</v>
      </c>
      <c r="U46" s="178">
        <f t="shared" si="3"/>
        <v>1869086.57</v>
      </c>
      <c r="V46" s="179">
        <f>费用表【邓姐发】!AO45</f>
        <v>617703.66</v>
      </c>
      <c r="W46" s="179">
        <f>费用表【邓姐发】!AP45</f>
        <v>250364.47</v>
      </c>
      <c r="X46" s="179">
        <f>费用表【邓姐发】!AQ45</f>
        <v>0</v>
      </c>
      <c r="Y46" s="179">
        <f>费用表【邓姐发】!AR45</f>
        <v>0</v>
      </c>
      <c r="Z46" s="179">
        <f>费用表【邓姐发】!AS45</f>
        <v>618502.92000000004</v>
      </c>
      <c r="AA46" s="179">
        <f>费用表【邓姐发】!AT45</f>
        <v>382515.52</v>
      </c>
      <c r="AB46" s="179">
        <f>费用表【邓姐发】!AN45</f>
        <v>192957.75</v>
      </c>
      <c r="AC46" s="179">
        <f>费用表【邓姐发】!BF45</f>
        <v>344891.68</v>
      </c>
    </row>
    <row r="47" spans="1:29">
      <c r="A47" s="397"/>
      <c r="B47" s="177" t="s">
        <v>155</v>
      </c>
      <c r="C47" s="178">
        <f t="shared" si="4"/>
        <v>15350552.599999998</v>
      </c>
      <c r="D47" s="179">
        <f>费用表【邓姐发】!Y46</f>
        <v>0</v>
      </c>
      <c r="E47" s="179">
        <f>SUM(费用表【邓姐发】!C46:X46)+费用表【邓姐发】!AG46+费用表【邓姐发】!AW46+AB47</f>
        <v>11473343.579999998</v>
      </c>
      <c r="F47" s="179">
        <f>费用表【邓姐发】!AC46+费用表【邓姐发】!AD46+费用表【邓姐发】!AF46</f>
        <v>3685607.78</v>
      </c>
      <c r="G47" s="179">
        <f>费用表【邓姐发】!AW46</f>
        <v>0</v>
      </c>
      <c r="H47" s="178">
        <f t="shared" si="0"/>
        <v>65359.81</v>
      </c>
      <c r="I47" s="179">
        <f>费用表【邓姐发】!AX46</f>
        <v>0</v>
      </c>
      <c r="J47" s="179">
        <f>费用表【邓姐发】!AV46</f>
        <v>13263.31</v>
      </c>
      <c r="K47" s="179">
        <f>费用表【邓姐发】!AJ46</f>
        <v>52096.5</v>
      </c>
      <c r="L47" s="178">
        <f t="shared" si="1"/>
        <v>94648.06</v>
      </c>
      <c r="M47" s="179">
        <f>费用表【邓姐发】!AH46</f>
        <v>31569.64</v>
      </c>
      <c r="N47" s="179">
        <f>费用表【邓姐发】!AI46</f>
        <v>23692.65</v>
      </c>
      <c r="O47" s="179">
        <f>费用表【邓姐发】!AY46</f>
        <v>11354.56</v>
      </c>
      <c r="P47" s="179">
        <f>费用表【邓姐发】!AM46</f>
        <v>28031.21</v>
      </c>
      <c r="Q47" s="178">
        <f t="shared" si="2"/>
        <v>31593.37</v>
      </c>
      <c r="R47" s="179">
        <f>费用表【邓姐发】!AL46</f>
        <v>9703.68</v>
      </c>
      <c r="S47" s="179">
        <f>费用表【邓姐发】!AK46</f>
        <v>21889.69</v>
      </c>
      <c r="T47" s="179">
        <f>费用表【邓姐发】!AG46</f>
        <v>475385.87</v>
      </c>
      <c r="U47" s="178">
        <f t="shared" si="3"/>
        <v>0</v>
      </c>
      <c r="V47" s="179">
        <f>费用表【邓姐发】!AO46</f>
        <v>0</v>
      </c>
      <c r="W47" s="179">
        <f>费用表【邓姐发】!AP46</f>
        <v>0</v>
      </c>
      <c r="X47" s="179">
        <f>费用表【邓姐发】!AQ46</f>
        <v>0</v>
      </c>
      <c r="Y47" s="179">
        <f>费用表【邓姐发】!AR46</f>
        <v>0</v>
      </c>
      <c r="Z47" s="179">
        <f>费用表【邓姐发】!AS46</f>
        <v>0</v>
      </c>
      <c r="AA47" s="179">
        <f>费用表【邓姐发】!AT46</f>
        <v>0</v>
      </c>
      <c r="AB47" s="179">
        <f>费用表【邓姐发】!AN46</f>
        <v>0</v>
      </c>
      <c r="AC47" s="179">
        <f>费用表【邓姐发】!BF46</f>
        <v>0</v>
      </c>
    </row>
    <row r="48" spans="1:29">
      <c r="A48" s="397"/>
      <c r="B48" s="177" t="s">
        <v>156</v>
      </c>
      <c r="C48" s="178">
        <f t="shared" si="4"/>
        <v>12087488.700000001</v>
      </c>
      <c r="D48" s="179">
        <f>费用表【邓姐发】!Y47</f>
        <v>0</v>
      </c>
      <c r="E48" s="179">
        <f>SUM(费用表【邓姐发】!C47:X47)+费用表【邓姐发】!AG47+费用表【邓姐发】!AW47+AB48</f>
        <v>11426920.810000001</v>
      </c>
      <c r="F48" s="179">
        <f>费用表【邓姐发】!AC47+费用表【邓姐发】!AD47+费用表【邓姐发】!AF47</f>
        <v>537786.88</v>
      </c>
      <c r="G48" s="179">
        <f>费用表【邓姐发】!AW47</f>
        <v>0</v>
      </c>
      <c r="H48" s="178">
        <f t="shared" si="0"/>
        <v>0</v>
      </c>
      <c r="I48" s="179">
        <f>费用表【邓姐发】!AX47</f>
        <v>0</v>
      </c>
      <c r="J48" s="179">
        <f>费用表【邓姐发】!AV47</f>
        <v>0</v>
      </c>
      <c r="K48" s="179">
        <f>费用表【邓姐发】!AJ47</f>
        <v>0</v>
      </c>
      <c r="L48" s="178">
        <f t="shared" si="1"/>
        <v>122781.01</v>
      </c>
      <c r="M48" s="179">
        <f>费用表【邓姐发】!AH47</f>
        <v>122781.01</v>
      </c>
      <c r="N48" s="179">
        <f>费用表【邓姐发】!AI47</f>
        <v>0</v>
      </c>
      <c r="O48" s="179">
        <f>费用表【邓姐发】!AY47</f>
        <v>0</v>
      </c>
      <c r="P48" s="179">
        <f>费用表【邓姐发】!AM47</f>
        <v>0</v>
      </c>
      <c r="Q48" s="178">
        <f t="shared" si="2"/>
        <v>0</v>
      </c>
      <c r="R48" s="179">
        <f>费用表【邓姐发】!AL47</f>
        <v>0</v>
      </c>
      <c r="S48" s="179">
        <f>费用表【邓姐发】!AK47</f>
        <v>0</v>
      </c>
      <c r="T48" s="179">
        <f>费用表【邓姐发】!AG47</f>
        <v>0</v>
      </c>
      <c r="U48" s="178">
        <f t="shared" si="3"/>
        <v>0</v>
      </c>
      <c r="V48" s="179">
        <f>费用表【邓姐发】!AO47</f>
        <v>0</v>
      </c>
      <c r="W48" s="179">
        <f>费用表【邓姐发】!AP47</f>
        <v>0</v>
      </c>
      <c r="X48" s="179">
        <f>费用表【邓姐发】!AQ47</f>
        <v>0</v>
      </c>
      <c r="Y48" s="179">
        <f>费用表【邓姐发】!AR47</f>
        <v>0</v>
      </c>
      <c r="Z48" s="179">
        <f>费用表【邓姐发】!AS47</f>
        <v>0</v>
      </c>
      <c r="AA48" s="179">
        <f>费用表【邓姐发】!AT47</f>
        <v>0</v>
      </c>
      <c r="AB48" s="179">
        <f>费用表【邓姐发】!AN47</f>
        <v>0</v>
      </c>
      <c r="AC48" s="179">
        <f>费用表【邓姐发】!BF47</f>
        <v>6918.34</v>
      </c>
    </row>
    <row r="49" spans="1:29">
      <c r="A49" s="397"/>
      <c r="B49" s="177" t="s">
        <v>157</v>
      </c>
      <c r="C49" s="178">
        <f t="shared" si="4"/>
        <v>6670527.7600000007</v>
      </c>
      <c r="D49" s="179">
        <f>费用表【邓姐发】!Y48</f>
        <v>0</v>
      </c>
      <c r="E49" s="179">
        <f>SUM(费用表【邓姐发】!C48:X48)+费用表【邓姐发】!AG48+费用表【邓姐发】!AW48+AB49</f>
        <v>2204733.3200000003</v>
      </c>
      <c r="F49" s="179">
        <f>费用表【邓姐发】!AC48+费用表【邓姐发】!AD48+费用表【邓姐发】!AF48</f>
        <v>4254243.8999999994</v>
      </c>
      <c r="G49" s="179">
        <f>费用表【邓姐发】!AW48</f>
        <v>11306.35</v>
      </c>
      <c r="H49" s="178">
        <f t="shared" si="0"/>
        <v>45735.040000000001</v>
      </c>
      <c r="I49" s="179">
        <f>费用表【邓姐发】!AX48</f>
        <v>0</v>
      </c>
      <c r="J49" s="179">
        <f>费用表【邓姐发】!AV48</f>
        <v>25787.9</v>
      </c>
      <c r="K49" s="179">
        <f>费用表【邓姐发】!AJ48</f>
        <v>19947.14</v>
      </c>
      <c r="L49" s="178">
        <f t="shared" si="1"/>
        <v>87045.860000000015</v>
      </c>
      <c r="M49" s="179">
        <f>费用表【邓姐发】!AH48</f>
        <v>21164.5</v>
      </c>
      <c r="N49" s="179">
        <f>费用表【邓姐发】!AI48</f>
        <v>22508.02</v>
      </c>
      <c r="O49" s="179">
        <f>费用表【邓姐发】!AY48</f>
        <v>23426.21</v>
      </c>
      <c r="P49" s="179">
        <f>费用表【邓姐发】!AM48</f>
        <v>19947.13</v>
      </c>
      <c r="Q49" s="178">
        <f t="shared" si="2"/>
        <v>39894.28</v>
      </c>
      <c r="R49" s="179">
        <f>费用表【邓姐发】!AL48</f>
        <v>19947.14</v>
      </c>
      <c r="S49" s="179">
        <f>费用表【邓姐发】!AK48</f>
        <v>19947.14</v>
      </c>
      <c r="T49" s="179">
        <f>费用表【邓姐发】!AG48</f>
        <v>57707.29</v>
      </c>
      <c r="U49" s="178">
        <f t="shared" si="3"/>
        <v>38875.360000000001</v>
      </c>
      <c r="V49" s="179">
        <f>费用表【邓姐发】!AO48</f>
        <v>7478.73</v>
      </c>
      <c r="W49" s="179">
        <f>费用表【邓姐发】!AP48</f>
        <v>15593.71</v>
      </c>
      <c r="X49" s="179">
        <f>费用表【邓姐发】!AQ48</f>
        <v>0</v>
      </c>
      <c r="Y49" s="179">
        <f>费用表【邓姐发】!AR48</f>
        <v>0</v>
      </c>
      <c r="Z49" s="179">
        <f>费用表【邓姐发】!AS48</f>
        <v>8396.76</v>
      </c>
      <c r="AA49" s="179">
        <f>费用表【邓姐发】!AT48</f>
        <v>7406.16</v>
      </c>
      <c r="AB49" s="179">
        <f>费用表【邓姐发】!AN48</f>
        <v>3254.24</v>
      </c>
      <c r="AC49" s="179">
        <f>费用表【邓姐发】!BF48</f>
        <v>0</v>
      </c>
    </row>
    <row r="50" spans="1:29">
      <c r="A50" s="397"/>
      <c r="B50" s="177" t="s">
        <v>158</v>
      </c>
      <c r="C50" s="178">
        <f t="shared" si="4"/>
        <v>771367.65999999992</v>
      </c>
      <c r="D50" s="179">
        <f>费用表【邓姐发】!Y49</f>
        <v>0</v>
      </c>
      <c r="E50" s="179">
        <f>SUM(费用表【邓姐发】!C49:X49)+费用表【邓姐发】!AG49+费用表【邓姐发】!AW49+AB50</f>
        <v>129716.98999999999</v>
      </c>
      <c r="F50" s="179">
        <f>费用表【邓姐发】!AC49+费用表【邓姐发】!AD49+费用表【邓姐发】!AF49</f>
        <v>362549.34</v>
      </c>
      <c r="G50" s="179">
        <f>费用表【邓姐发】!AW49</f>
        <v>0</v>
      </c>
      <c r="H50" s="178">
        <f t="shared" si="0"/>
        <v>0</v>
      </c>
      <c r="I50" s="179">
        <f>费用表【邓姐发】!AX49</f>
        <v>0</v>
      </c>
      <c r="J50" s="179">
        <f>费用表【邓姐发】!AV49</f>
        <v>0</v>
      </c>
      <c r="K50" s="179">
        <f>费用表【邓姐发】!AJ49</f>
        <v>0</v>
      </c>
      <c r="L50" s="178">
        <f t="shared" si="1"/>
        <v>377.36</v>
      </c>
      <c r="M50" s="179">
        <f>费用表【邓姐发】!AH49</f>
        <v>0</v>
      </c>
      <c r="N50" s="179">
        <f>费用表【邓姐发】!AI49</f>
        <v>0</v>
      </c>
      <c r="O50" s="179">
        <f>费用表【邓姐发】!AY49</f>
        <v>377.36</v>
      </c>
      <c r="P50" s="179">
        <f>费用表【邓姐发】!AM49</f>
        <v>0</v>
      </c>
      <c r="Q50" s="178">
        <f t="shared" si="2"/>
        <v>278723.96999999997</v>
      </c>
      <c r="R50" s="179">
        <f>费用表【邓姐发】!AL49</f>
        <v>0</v>
      </c>
      <c r="S50" s="179">
        <f>费用表【邓姐发】!AK49</f>
        <v>278723.96999999997</v>
      </c>
      <c r="T50" s="179">
        <f>费用表【邓姐发】!AG49</f>
        <v>0</v>
      </c>
      <c r="U50" s="178">
        <f t="shared" si="3"/>
        <v>0</v>
      </c>
      <c r="V50" s="179">
        <f>费用表【邓姐发】!AO49</f>
        <v>0</v>
      </c>
      <c r="W50" s="179">
        <f>费用表【邓姐发】!AP49</f>
        <v>0</v>
      </c>
      <c r="X50" s="179">
        <f>费用表【邓姐发】!AQ49</f>
        <v>0</v>
      </c>
      <c r="Y50" s="179">
        <f>费用表【邓姐发】!AR49</f>
        <v>0</v>
      </c>
      <c r="Z50" s="179">
        <f>费用表【邓姐发】!AS49</f>
        <v>0</v>
      </c>
      <c r="AA50" s="179">
        <f>费用表【邓姐发】!AT49</f>
        <v>0</v>
      </c>
      <c r="AB50" s="179">
        <f>费用表【邓姐发】!AN49</f>
        <v>0</v>
      </c>
      <c r="AC50" s="179">
        <f>费用表【邓姐发】!BF49</f>
        <v>0</v>
      </c>
    </row>
    <row r="51" spans="1:29">
      <c r="A51" s="398"/>
      <c r="B51" s="182" t="s">
        <v>121</v>
      </c>
      <c r="C51" s="178">
        <f t="shared" si="4"/>
        <v>108421243.08999999</v>
      </c>
      <c r="D51" s="179">
        <f>费用表【邓姐发】!Y50</f>
        <v>0</v>
      </c>
      <c r="E51" s="179">
        <f>SUM(费用表【邓姐发】!C50:X50)+费用表【邓姐发】!AG50+费用表【邓姐发】!AW50+AB51</f>
        <v>50594814.25</v>
      </c>
      <c r="F51" s="179">
        <f>费用表【邓姐发】!AC50+费用表【邓姐发】!AD50+费用表【邓姐发】!AF50</f>
        <v>48593798.469999999</v>
      </c>
      <c r="G51" s="179">
        <f>费用表【邓姐发】!AW50</f>
        <v>100235.22</v>
      </c>
      <c r="H51" s="178">
        <f t="shared" si="0"/>
        <v>1855506.8800000001</v>
      </c>
      <c r="I51" s="179">
        <f>费用表【邓姐发】!AX50</f>
        <v>35032.68</v>
      </c>
      <c r="J51" s="179">
        <f>费用表【邓姐发】!AV50</f>
        <v>852147.69000000006</v>
      </c>
      <c r="K51" s="179">
        <f>费用表【邓姐发】!AJ50</f>
        <v>968326.51</v>
      </c>
      <c r="L51" s="178">
        <f t="shared" si="1"/>
        <v>3580894.88</v>
      </c>
      <c r="M51" s="179">
        <f>费用表【邓姐发】!AH50</f>
        <v>897805.31</v>
      </c>
      <c r="N51" s="179">
        <f>费用表【邓姐发】!AI50</f>
        <v>1534205.46</v>
      </c>
      <c r="O51" s="179">
        <f>费用表【邓姐发】!AY50</f>
        <v>649630.9</v>
      </c>
      <c r="P51" s="179">
        <f>费用表【邓姐发】!AM50</f>
        <v>499253.21</v>
      </c>
      <c r="Q51" s="178">
        <f t="shared" si="2"/>
        <v>1515107.6</v>
      </c>
      <c r="R51" s="179">
        <f>费用表【邓姐发】!AL50</f>
        <v>595958.26</v>
      </c>
      <c r="S51" s="179">
        <f>费用表【邓姐发】!AK50</f>
        <v>919149.34</v>
      </c>
      <c r="T51" s="179">
        <f>费用表【邓姐发】!AG50</f>
        <v>11349564.399999999</v>
      </c>
      <c r="U51" s="178">
        <f t="shared" si="3"/>
        <v>2281121.0099999998</v>
      </c>
      <c r="V51" s="179">
        <f>费用表【邓姐发】!AO50</f>
        <v>907984.64</v>
      </c>
      <c r="W51" s="179">
        <f>费用表【邓姐发】!AP50</f>
        <v>309077.2</v>
      </c>
      <c r="X51" s="179">
        <f>费用表【邓姐发】!AQ50</f>
        <v>20637.09</v>
      </c>
      <c r="Y51" s="179">
        <f>费用表【邓姐发】!AR50</f>
        <v>4852.13</v>
      </c>
      <c r="Z51" s="179">
        <f>费用表【邓姐发】!AS50</f>
        <v>645184.17000000004</v>
      </c>
      <c r="AA51" s="179">
        <f>费用表【邓姐发】!AT50</f>
        <v>393385.77999999997</v>
      </c>
      <c r="AB51" s="179">
        <f>费用表【邓姐发】!AN50</f>
        <v>211173.59999999998</v>
      </c>
      <c r="AC51" s="179">
        <f>费用表【邓姐发】!BF50</f>
        <v>470434.78</v>
      </c>
    </row>
    <row r="52" spans="1:29">
      <c r="A52" s="183"/>
      <c r="B52" s="184" t="s">
        <v>2</v>
      </c>
      <c r="C52" s="178">
        <f t="shared" si="4"/>
        <v>552658284.81999993</v>
      </c>
      <c r="D52" s="178">
        <f>D14+D20+D34+D51</f>
        <v>37556.559999999998</v>
      </c>
      <c r="E52" s="178">
        <f t="shared" ref="E52:AC52" si="5">E14+E20+E34+E51</f>
        <v>163833590.38999999</v>
      </c>
      <c r="F52" s="178">
        <f t="shared" si="5"/>
        <v>296279398.43000001</v>
      </c>
      <c r="G52" s="178">
        <f t="shared" si="5"/>
        <v>4982488.0699999994</v>
      </c>
      <c r="H52" s="178">
        <f t="shared" si="5"/>
        <v>5475443.0300000012</v>
      </c>
      <c r="I52" s="178">
        <f t="shared" si="5"/>
        <v>-2968862.9600000004</v>
      </c>
      <c r="J52" s="178">
        <f t="shared" si="5"/>
        <v>3237415.39</v>
      </c>
      <c r="K52" s="178">
        <f t="shared" si="5"/>
        <v>5206890.5999999996</v>
      </c>
      <c r="L52" s="178">
        <f t="shared" si="5"/>
        <v>15983920.399999999</v>
      </c>
      <c r="M52" s="178">
        <f t="shared" si="5"/>
        <v>4300865.4800000004</v>
      </c>
      <c r="N52" s="178">
        <f t="shared" si="5"/>
        <v>5051075.5</v>
      </c>
      <c r="O52" s="178">
        <f t="shared" si="5"/>
        <v>4708821.51</v>
      </c>
      <c r="P52" s="178">
        <f t="shared" si="5"/>
        <v>1923157.91</v>
      </c>
      <c r="Q52" s="178">
        <f t="shared" si="5"/>
        <v>5665439.8699999992</v>
      </c>
      <c r="R52" s="178">
        <f t="shared" si="5"/>
        <v>1653746.4000000001</v>
      </c>
      <c r="S52" s="178">
        <f t="shared" si="5"/>
        <v>4011693.4699999997</v>
      </c>
      <c r="T52" s="178">
        <f t="shared" si="5"/>
        <v>14300778.359999998</v>
      </c>
      <c r="U52" s="178">
        <f t="shared" si="3"/>
        <v>65382936.140000001</v>
      </c>
      <c r="V52" s="178">
        <f t="shared" si="5"/>
        <v>31296282.229999997</v>
      </c>
      <c r="W52" s="178">
        <f t="shared" si="5"/>
        <v>11573996.049999999</v>
      </c>
      <c r="X52" s="178">
        <f t="shared" si="5"/>
        <v>7909975.2000000002</v>
      </c>
      <c r="Y52" s="178">
        <f t="shared" si="5"/>
        <v>2781940.28</v>
      </c>
      <c r="Z52" s="178">
        <f t="shared" si="5"/>
        <v>7211045.7699999996</v>
      </c>
      <c r="AA52" s="178">
        <f t="shared" si="5"/>
        <v>4609696.6100000003</v>
      </c>
      <c r="AB52" s="178">
        <f t="shared" si="5"/>
        <v>6727011.3399999989</v>
      </c>
      <c r="AC52" s="178">
        <f t="shared" si="5"/>
        <v>10359677.280000001</v>
      </c>
    </row>
    <row r="53" spans="1:29">
      <c r="A53" s="174"/>
      <c r="B53" s="175" t="s">
        <v>57</v>
      </c>
      <c r="C53" s="179">
        <f>C52-利润考核表结果表!B19</f>
        <v>0</v>
      </c>
      <c r="D53" s="179">
        <f>D52-利润考核表结果表!C19</f>
        <v>0</v>
      </c>
      <c r="E53" s="179">
        <f>E52-利润考核表结果表!D19</f>
        <v>0</v>
      </c>
      <c r="F53" s="179">
        <f>F52-利润考核表结果表!E19</f>
        <v>0</v>
      </c>
      <c r="G53" s="179">
        <f>G52-利润考核表结果表!F19</f>
        <v>0</v>
      </c>
      <c r="H53" s="179">
        <f>H52-利润考核表结果表!G19</f>
        <v>0</v>
      </c>
      <c r="I53" s="179">
        <f>I52-利润考核表结果表!H19</f>
        <v>0</v>
      </c>
      <c r="J53" s="179">
        <f>J52-利润考核表结果表!I19</f>
        <v>0</v>
      </c>
      <c r="K53" s="179">
        <f>K52-利润考核表结果表!J19</f>
        <v>0</v>
      </c>
      <c r="L53" s="179">
        <f>L52-利润考核表结果表!K19</f>
        <v>0</v>
      </c>
      <c r="M53" s="179">
        <f>M52-利润考核表结果表!L19</f>
        <v>0</v>
      </c>
      <c r="N53" s="179">
        <f>N52-利润考核表结果表!M19</f>
        <v>0</v>
      </c>
      <c r="O53" s="179">
        <f>O52-利润考核表结果表!N19</f>
        <v>0</v>
      </c>
      <c r="P53" s="179">
        <f>P52-利润考核表结果表!O19</f>
        <v>0</v>
      </c>
      <c r="Q53" s="179">
        <f>Q52-利润考核表结果表!P19</f>
        <v>0</v>
      </c>
      <c r="R53" s="179">
        <f>R52-利润考核表结果表!Q19</f>
        <v>0</v>
      </c>
      <c r="S53" s="179">
        <f>S52-利润考核表结果表!R19</f>
        <v>0</v>
      </c>
      <c r="T53" s="179">
        <f>T52-利润考核表结果表!S19</f>
        <v>0</v>
      </c>
      <c r="U53" s="179">
        <f>U52-利润考核表结果表!T19</f>
        <v>0</v>
      </c>
      <c r="V53" s="179">
        <f>V52-利润考核表结果表!U19</f>
        <v>0</v>
      </c>
      <c r="W53" s="179">
        <f>W52-利润考核表结果表!V19</f>
        <v>0</v>
      </c>
      <c r="X53" s="179">
        <f>X52-利润考核表结果表!W19</f>
        <v>0</v>
      </c>
      <c r="Y53" s="179">
        <f>Y52-利润考核表结果表!X19</f>
        <v>0</v>
      </c>
      <c r="Z53" s="179">
        <f>Z52-利润考核表结果表!Y19</f>
        <v>0</v>
      </c>
      <c r="AA53" s="179">
        <f>AA52-利润考核表结果表!Z19</f>
        <v>0</v>
      </c>
      <c r="AB53" s="179">
        <f>AB52-利润考核表结果表!AA19</f>
        <v>0</v>
      </c>
      <c r="AC53" s="179">
        <f>AC52-利润考核表结果表!AB19</f>
        <v>0</v>
      </c>
    </row>
    <row r="54" spans="1:29">
      <c r="B54" s="185" t="s">
        <v>159</v>
      </c>
      <c r="C54" s="167">
        <f>C52-费用表【邓姐发】!B52</f>
        <v>0</v>
      </c>
      <c r="E54" s="167">
        <f>SUM(费用表【邓姐发】!C53:V53)+费用表【邓姐发】!AE53+费用表【邓姐发】!AG53+费用表【邓姐发】!AN53</f>
        <v>0</v>
      </c>
    </row>
    <row r="55" spans="1:29">
      <c r="A55" s="174" t="s">
        <v>107</v>
      </c>
      <c r="B55" s="175" t="s">
        <v>108</v>
      </c>
      <c r="C55" s="186" t="str">
        <f>C3</f>
        <v>合计</v>
      </c>
      <c r="D55" s="186" t="str">
        <f t="shared" ref="D55:AC55" si="6">D3</f>
        <v>其他</v>
      </c>
      <c r="E55" s="186" t="s">
        <v>4</v>
      </c>
      <c r="F55" s="186" t="str">
        <f t="shared" si="6"/>
        <v>经纪业务</v>
      </c>
      <c r="G55" s="186" t="str">
        <f t="shared" si="6"/>
        <v>资产管理部</v>
      </c>
      <c r="H55" s="186" t="str">
        <f t="shared" si="6"/>
        <v>权益投资小计</v>
      </c>
      <c r="I55" s="186" t="str">
        <f t="shared" si="6"/>
        <v>权益产品投资部</v>
      </c>
      <c r="J55" s="186" t="str">
        <f t="shared" si="6"/>
        <v>量化产品投资部</v>
      </c>
      <c r="K55" s="186" t="str">
        <f t="shared" si="6"/>
        <v>证券投资部</v>
      </c>
      <c r="L55" s="186" t="str">
        <f t="shared" si="6"/>
        <v>固收投资小计</v>
      </c>
      <c r="M55" s="186" t="str">
        <f t="shared" si="6"/>
        <v>固定收益投资部</v>
      </c>
      <c r="N55" s="186" t="str">
        <f t="shared" si="6"/>
        <v>固定收益市场部</v>
      </c>
      <c r="O55" s="186" t="str">
        <f t="shared" si="6"/>
        <v>固收产品投资部</v>
      </c>
      <c r="P55" s="186" t="str">
        <f t="shared" si="6"/>
        <v>投顾业务部</v>
      </c>
      <c r="Q55" s="186" t="str">
        <f t="shared" si="6"/>
        <v>深分投资小计</v>
      </c>
      <c r="R55" s="186" t="str">
        <f t="shared" si="6"/>
        <v>做市业务部</v>
      </c>
      <c r="S55" s="186" t="str">
        <f t="shared" si="6"/>
        <v>金融衍生品部</v>
      </c>
      <c r="T55" s="186" t="str">
        <f t="shared" si="6"/>
        <v>深圳管理总部</v>
      </c>
      <c r="U55" s="186" t="str">
        <f t="shared" si="6"/>
        <v>投资银行合计</v>
      </c>
      <c r="V55" s="186" t="str">
        <f t="shared" si="6"/>
        <v>投资银行一部</v>
      </c>
      <c r="W55" s="186" t="str">
        <f t="shared" si="6"/>
        <v>投资银行二部</v>
      </c>
      <c r="X55" s="186" t="str">
        <f t="shared" si="6"/>
        <v>投资银行三部</v>
      </c>
      <c r="Y55" s="186" t="str">
        <f t="shared" si="6"/>
        <v>投资银行四部</v>
      </c>
      <c r="Z55" s="186" t="str">
        <f t="shared" si="6"/>
        <v>投资银行北京一部</v>
      </c>
      <c r="AA55" s="186" t="str">
        <f t="shared" si="6"/>
        <v>投资银行北京二部</v>
      </c>
      <c r="AB55" s="186" t="str">
        <f t="shared" si="6"/>
        <v>投资银行管理部</v>
      </c>
      <c r="AC55" s="186" t="str">
        <f t="shared" si="6"/>
        <v>运营支持部</v>
      </c>
    </row>
    <row r="56" spans="1:29" ht="13.5" customHeight="1">
      <c r="A56" s="390" t="s">
        <v>110</v>
      </c>
      <c r="B56" s="187" t="s">
        <v>111</v>
      </c>
      <c r="C56" s="178">
        <f>D56+E56+F56+H56+L56+Q56+U56</f>
        <v>0</v>
      </c>
      <c r="D56" s="188">
        <v>0</v>
      </c>
      <c r="E56" s="188">
        <f>INDEX('用友贴出原始数据-费用表'!$A$5:$AL$271,MATCH($B56&amp;"调整额",'用友贴出原始数据-费用表'!$A$6:$A$348,0)+1,MATCH($E$55,'用友贴出原始数据-费用表'!$B$5:$AL$5,0)+1)+G56+T56+AB56</f>
        <v>0</v>
      </c>
      <c r="F56" s="188">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88">
        <f>INDEX('用友贴出原始数据-费用表'!$A$5:$AL$271,MATCH($B56&amp;"调整额",'用友贴出原始数据-费用表'!$A$6:$A$348,0)+1,MATCH($G$55,'用友贴出原始数据-费用表'!$B$5:$AL$5,0)+1)</f>
        <v>0</v>
      </c>
      <c r="H56" s="188">
        <f>SUM(I56:K56)</f>
        <v>0</v>
      </c>
      <c r="I56" s="188">
        <f>INDEX('用友贴出原始数据-费用表'!$A$5:$AL$271,MATCH($B56&amp;"调整额",'用友贴出原始数据-费用表'!$A$6:$A$348,0)+1,MATCH($I$55,'用友贴出原始数据-费用表'!$B$5:$AL$5,0)+1)</f>
        <v>0</v>
      </c>
      <c r="J56" s="188">
        <f>INDEX('用友贴出原始数据-费用表'!$A$5:$AL$271,MATCH($B56&amp;"调整额",'用友贴出原始数据-费用表'!$A$6:$A$348,0)+1,MATCH($J$55,'用友贴出原始数据-费用表'!$B$5:$AL$5,0)+1)</f>
        <v>0</v>
      </c>
      <c r="K56" s="188">
        <f>INDEX('用友贴出原始数据-费用表'!$A$5:$AL$271,MATCH($B56&amp;"调整额",'用友贴出原始数据-费用表'!$A$6:$A$348,0)+1,MATCH($K$55,'用友贴出原始数据-费用表'!$B$5:$AL$5,0)+1)</f>
        <v>0</v>
      </c>
      <c r="L56" s="188">
        <f>SUM(M56:P56)</f>
        <v>0</v>
      </c>
      <c r="M56" s="188">
        <f>INDEX('用友贴出原始数据-费用表'!$A$5:$AL$271,MATCH($B56&amp;"调整额",'用友贴出原始数据-费用表'!$A$6:$A$348,0)+1,MATCH($M$55,'用友贴出原始数据-费用表'!$B$5:$AL$5,0)+1)</f>
        <v>0</v>
      </c>
      <c r="N56" s="188">
        <f>INDEX('用友贴出原始数据-费用表'!$A$5:$AL$271,MATCH($B56&amp;"调整额",'用友贴出原始数据-费用表'!$A$6:$A$348,0)+1,MATCH($N$55,'用友贴出原始数据-费用表'!$B$5:$AL$5,0)+1)</f>
        <v>0</v>
      </c>
      <c r="O56" s="188">
        <f>INDEX('用友贴出原始数据-费用表'!$A$5:$AL$271,MATCH($B56&amp;"调整额",'用友贴出原始数据-费用表'!$A$6:$A$348,0)+1,MATCH($O$55,'用友贴出原始数据-费用表'!$B$5:$AL$5,0)+1)</f>
        <v>0</v>
      </c>
      <c r="P56" s="188">
        <f>INDEX('用友贴出原始数据-费用表'!$A$5:$AL$271,MATCH($B56&amp;"调整额",'用友贴出原始数据-费用表'!$A$6:$A$348,0)+1,MATCH($P$55,'用友贴出原始数据-费用表'!$B$5:$AL$5,0)+1)</f>
        <v>0</v>
      </c>
      <c r="Q56" s="188">
        <f>R56+S56</f>
        <v>0</v>
      </c>
      <c r="R56" s="188">
        <f>INDEX('用友贴出原始数据-费用表'!$A$5:$AL$271,MATCH($B56&amp;"调整额",'用友贴出原始数据-费用表'!$A$6:$A$348,0)+1,MATCH($R$55,'用友贴出原始数据-费用表'!$B$5:$AL$5,0)+1)</f>
        <v>0</v>
      </c>
      <c r="S56" s="188">
        <f>INDEX('用友贴出原始数据-费用表'!$A$5:$AL$271,MATCH($B56&amp;"调整额",'用友贴出原始数据-费用表'!$A$6:$A$348,0)+1,MATCH($S$55,'用友贴出原始数据-费用表'!$B$5:$AL$5,0)+1)</f>
        <v>0</v>
      </c>
      <c r="T56" s="188">
        <f>INDEX('用友贴出原始数据-费用表'!$A$5:$AL$271,MATCH($B56&amp;"调整额",'用友贴出原始数据-费用表'!$A$6:$A$348,0)+1,MATCH($T$55,'用友贴出原始数据-费用表'!$B$5:$AL$5,0)+1)</f>
        <v>0</v>
      </c>
      <c r="U56" s="188">
        <f>V56+W56+X56+Y56+Z56+AA56</f>
        <v>0</v>
      </c>
      <c r="V56" s="188">
        <f>INDEX('用友贴出原始数据-费用表'!$A$5:$AL$271,MATCH($B56&amp;"调整额",'用友贴出原始数据-费用表'!$A$6:$A$348,0)+1,MATCH($V$55,'用友贴出原始数据-费用表'!$B$5:$AL$5,0)+1)</f>
        <v>0</v>
      </c>
      <c r="W56" s="188">
        <f>INDEX('用友贴出原始数据-费用表'!$A$5:$AL$271,MATCH($B56&amp;"调整额",'用友贴出原始数据-费用表'!$A$6:$A$348,0)+1,MATCH($W$55,'用友贴出原始数据-费用表'!$B$5:$AL$5,0)+1)</f>
        <v>0</v>
      </c>
      <c r="X56" s="188">
        <f>INDEX('用友贴出原始数据-费用表'!$A$5:$AL$271,MATCH($B56&amp;"调整额",'用友贴出原始数据-费用表'!$A$6:$A$348,0)+1,MATCH($X$55,'用友贴出原始数据-费用表'!$B$5:$AL$5,0)+1)</f>
        <v>0</v>
      </c>
      <c r="Y56" s="188">
        <f>INDEX('用友贴出原始数据-费用表'!$A$5:$AL$271,MATCH($B56&amp;"调整额",'用友贴出原始数据-费用表'!$A$6:$A$348,0)+1,MATCH($Y$55,'用友贴出原始数据-费用表'!$B$5:$AL$5,0)+1)</f>
        <v>0</v>
      </c>
      <c r="Z56" s="188">
        <f>INDEX('用友贴出原始数据-费用表'!$A$5:$AL$271,MATCH($B56&amp;"调整额",'用友贴出原始数据-费用表'!$A$6:$A$348,0)+1,MATCH($Z$55,'用友贴出原始数据-费用表'!$B$5:$AL$5,0)+1)</f>
        <v>0</v>
      </c>
      <c r="AA56" s="188">
        <f>INDEX('用友贴出原始数据-费用表'!$A$5:$AL$271,MATCH($B56&amp;"调整额",'用友贴出原始数据-费用表'!$A$6:$A$348,0)+1,MATCH($AA$55,'用友贴出原始数据-费用表'!$B$5:$AL$5,0)+1)</f>
        <v>0</v>
      </c>
      <c r="AB56" s="188">
        <f>INDEX('用友贴出原始数据-费用表'!$A$5:$AL$271,MATCH($B56&amp;"调整额",'用友贴出原始数据-费用表'!$A$6:$A$348,0)+1,MATCH($AB$55,'用友贴出原始数据-费用表'!$B$5:$AL$5,0)+1)</f>
        <v>0</v>
      </c>
      <c r="AC56" s="188">
        <f>INDEX('用友贴出原始数据-费用表'!$A$5:$AL$271,MATCH($B56&amp;"调整额",'用友贴出原始数据-费用表'!$A$6:$A$348,0)+1,MATCH($AC$55,'用友贴出原始数据-费用表'!$B$5:$AL$5,0)+1)</f>
        <v>0</v>
      </c>
    </row>
    <row r="57" spans="1:29">
      <c r="A57" s="391"/>
      <c r="B57" s="187" t="s">
        <v>112</v>
      </c>
      <c r="C57" s="189">
        <f t="shared" ref="C57:C103" si="7">D57+E57+F57+H57+L57+Q57+U57</f>
        <v>0</v>
      </c>
      <c r="D57" s="188">
        <v>0</v>
      </c>
      <c r="E57" s="188">
        <f>INDEX('用友贴出原始数据-费用表'!$A$5:$AL$271,MATCH($B57&amp;"调整额",'用友贴出原始数据-费用表'!$A$6:$A$348,0)+1,MATCH($E$55,'用友贴出原始数据-费用表'!$B$5:$AL$5,0)+1)+G57+T57+AB57</f>
        <v>0</v>
      </c>
      <c r="F57" s="188">
        <f>INDEX('用友贴出原始数据-费用表'!$A$5:$AL$271,MATCH($B57&amp;"调整额",'用友贴出原始数据-费用表'!$A$6:$A$348,0)+1,MATCH($F$55,'用友贴出原始数据-费用表'!$B$5:$AL$5,0)+1)</f>
        <v>0</v>
      </c>
      <c r="G57" s="188">
        <f>INDEX('用友贴出原始数据-费用表'!$A$5:$AL$271,MATCH($B57&amp;"调整额",'用友贴出原始数据-费用表'!$A$6:$A$348,0)+1,MATCH($G$55,'用友贴出原始数据-费用表'!$B$5:$AL$5,0)+1)</f>
        <v>0</v>
      </c>
      <c r="H57" s="188">
        <f t="shared" ref="H57:H102" si="8">SUM(I57:K57)</f>
        <v>0</v>
      </c>
      <c r="I57" s="188">
        <f>INDEX('用友贴出原始数据-费用表'!$A$5:$AL$271,MATCH($B57&amp;"调整额",'用友贴出原始数据-费用表'!$A$6:$A$348,0)+1,MATCH($I$55,'用友贴出原始数据-费用表'!$B$5:$AL$5,0)+1)</f>
        <v>0</v>
      </c>
      <c r="J57" s="188">
        <f>INDEX('用友贴出原始数据-费用表'!$A$5:$AL$271,MATCH($B57&amp;"调整额",'用友贴出原始数据-费用表'!$A$6:$A$348,0)+1,MATCH($J$55,'用友贴出原始数据-费用表'!$B$5:$AL$5,0)+1)</f>
        <v>0</v>
      </c>
      <c r="K57" s="188">
        <f>INDEX('用友贴出原始数据-费用表'!$A$5:$AL$271,MATCH($B57&amp;"调整额",'用友贴出原始数据-费用表'!$A$6:$A$348,0)+1,MATCH($K$55,'用友贴出原始数据-费用表'!$B$5:$AL$5,0)+1)</f>
        <v>0</v>
      </c>
      <c r="L57" s="188">
        <f t="shared" ref="L57:L102" si="9">SUM(M57:P57)</f>
        <v>0</v>
      </c>
      <c r="M57" s="188">
        <f>INDEX('用友贴出原始数据-费用表'!$A$5:$AL$271,MATCH($B57&amp;"调整额",'用友贴出原始数据-费用表'!$A$6:$A$348,0)+1,MATCH($M$55,'用友贴出原始数据-费用表'!$B$5:$AL$5,0)+1)</f>
        <v>0</v>
      </c>
      <c r="N57" s="188">
        <f>INDEX('用友贴出原始数据-费用表'!$A$5:$AL$271,MATCH($B57&amp;"调整额",'用友贴出原始数据-费用表'!$A$6:$A$348,0)+1,MATCH($N$55,'用友贴出原始数据-费用表'!$B$5:$AL$5,0)+1)</f>
        <v>0</v>
      </c>
      <c r="O57" s="188">
        <f>INDEX('用友贴出原始数据-费用表'!$A$5:$AL$271,MATCH($B57&amp;"调整额",'用友贴出原始数据-费用表'!$A$6:$A$348,0)+1,MATCH($O$55,'用友贴出原始数据-费用表'!$B$5:$AL$5,0)+1)</f>
        <v>0</v>
      </c>
      <c r="P57" s="188">
        <f>INDEX('用友贴出原始数据-费用表'!$A$5:$AL$271,MATCH($B57&amp;"调整额",'用友贴出原始数据-费用表'!$A$6:$A$348,0)+1,MATCH($P$55,'用友贴出原始数据-费用表'!$B$5:$AL$5,0)+1)</f>
        <v>0</v>
      </c>
      <c r="Q57" s="188">
        <f t="shared" ref="Q57:Q102" si="10">R57+S57</f>
        <v>0</v>
      </c>
      <c r="R57" s="188">
        <f>INDEX('用友贴出原始数据-费用表'!$A$5:$AL$271,MATCH($B57&amp;"调整额",'用友贴出原始数据-费用表'!$A$6:$A$348,0)+1,MATCH($R$55,'用友贴出原始数据-费用表'!$B$5:$AL$5,0)+1)</f>
        <v>0</v>
      </c>
      <c r="S57" s="188">
        <f>INDEX('用友贴出原始数据-费用表'!$A$5:$AL$271,MATCH($B57&amp;"调整额",'用友贴出原始数据-费用表'!$A$6:$A$348,0)+1,MATCH($S$55,'用友贴出原始数据-费用表'!$B$5:$AL$5,0)+1)</f>
        <v>0</v>
      </c>
      <c r="T57" s="188">
        <f>INDEX('用友贴出原始数据-费用表'!$A$5:$AL$271,MATCH($B57&amp;"调整额",'用友贴出原始数据-费用表'!$A$6:$A$348,0)+1,MATCH($T$55,'用友贴出原始数据-费用表'!$B$5:$AL$5,0)+1)</f>
        <v>0</v>
      </c>
      <c r="U57" s="188">
        <f t="shared" ref="U57:U104" si="11">V57+W57+X57+Y57+Z57+AA57</f>
        <v>0</v>
      </c>
      <c r="V57" s="188">
        <f>INDEX('用友贴出原始数据-费用表'!$A$5:$AL$271,MATCH($B57&amp;"调整额",'用友贴出原始数据-费用表'!$A$6:$A$348,0)+1,MATCH($V$55,'用友贴出原始数据-费用表'!$B$5:$AL$5,0)+1)</f>
        <v>0</v>
      </c>
      <c r="W57" s="188">
        <f>INDEX('用友贴出原始数据-费用表'!$A$5:$AL$271,MATCH($B57&amp;"调整额",'用友贴出原始数据-费用表'!$A$6:$A$348,0)+1,MATCH($W$55,'用友贴出原始数据-费用表'!$B$5:$AL$5,0)+1)</f>
        <v>0</v>
      </c>
      <c r="X57" s="188">
        <f>INDEX('用友贴出原始数据-费用表'!$A$5:$AL$271,MATCH($B57&amp;"调整额",'用友贴出原始数据-费用表'!$A$6:$A$348,0)+1,MATCH($X$55,'用友贴出原始数据-费用表'!$B$5:$AL$5,0)+1)</f>
        <v>0</v>
      </c>
      <c r="Y57" s="188">
        <f>INDEX('用友贴出原始数据-费用表'!$A$5:$AL$271,MATCH($B57&amp;"调整额",'用友贴出原始数据-费用表'!$A$6:$A$348,0)+1,MATCH($Y$55,'用友贴出原始数据-费用表'!$B$5:$AL$5,0)+1)</f>
        <v>0</v>
      </c>
      <c r="Z57" s="188">
        <f>INDEX('用友贴出原始数据-费用表'!$A$5:$AL$271,MATCH($B57&amp;"调整额",'用友贴出原始数据-费用表'!$A$6:$A$348,0)+1,MATCH($Z$55,'用友贴出原始数据-费用表'!$B$5:$AL$5,0)+1)</f>
        <v>0</v>
      </c>
      <c r="AA57" s="188">
        <f>INDEX('用友贴出原始数据-费用表'!$A$5:$AL$271,MATCH($B57&amp;"调整额",'用友贴出原始数据-费用表'!$A$6:$A$348,0)+1,MATCH($AA$55,'用友贴出原始数据-费用表'!$B$5:$AL$5,0)+1)</f>
        <v>0</v>
      </c>
      <c r="AB57" s="188">
        <f>INDEX('用友贴出原始数据-费用表'!$A$5:$AL$271,MATCH($B57&amp;"调整额",'用友贴出原始数据-费用表'!$A$6:$A$348,0)+1,MATCH($AB$55,'用友贴出原始数据-费用表'!$B$5:$AL$5,0)+1)</f>
        <v>0</v>
      </c>
      <c r="AC57" s="188">
        <f>INDEX('用友贴出原始数据-费用表'!$A$5:$AL$271,MATCH($B57&amp;"调整额",'用友贴出原始数据-费用表'!$A$6:$A$348,0)+1,MATCH($AC$55,'用友贴出原始数据-费用表'!$B$5:$AL$5,0)+1)</f>
        <v>0</v>
      </c>
    </row>
    <row r="58" spans="1:29">
      <c r="A58" s="391"/>
      <c r="B58" s="187" t="s">
        <v>113</v>
      </c>
      <c r="C58" s="189">
        <f t="shared" si="7"/>
        <v>0</v>
      </c>
      <c r="D58" s="188">
        <v>0</v>
      </c>
      <c r="E58" s="188">
        <f>INDEX('用友贴出原始数据-费用表'!$A$5:$AL$271,MATCH($B58&amp;"调整额",'用友贴出原始数据-费用表'!$A$6:$A$348,0)+1,MATCH($E$55,'用友贴出原始数据-费用表'!$B$5:$AL$5,0)+1)+G58+T58+AB58</f>
        <v>0</v>
      </c>
      <c r="F58" s="188">
        <f>INDEX('用友贴出原始数据-费用表'!$A$5:$AL$271,MATCH($B58&amp;"调整额",'用友贴出原始数据-费用表'!$A$6:$A$348,0)+1,MATCH($F$55,'用友贴出原始数据-费用表'!$B$5:$AL$5,0)+1)</f>
        <v>0</v>
      </c>
      <c r="G58" s="188">
        <f>INDEX('用友贴出原始数据-费用表'!$A$5:$AL$271,MATCH($B58&amp;"调整额",'用友贴出原始数据-费用表'!$A$6:$A$348,0)+1,MATCH($G$55,'用友贴出原始数据-费用表'!$B$5:$AL$5,0)+1)</f>
        <v>0</v>
      </c>
      <c r="H58" s="188">
        <f t="shared" si="8"/>
        <v>0</v>
      </c>
      <c r="I58" s="188">
        <f>INDEX('用友贴出原始数据-费用表'!$A$5:$AL$271,MATCH($B58&amp;"调整额",'用友贴出原始数据-费用表'!$A$6:$A$348,0)+1,MATCH($I$55,'用友贴出原始数据-费用表'!$B$5:$AL$5,0)+1)</f>
        <v>0</v>
      </c>
      <c r="J58" s="188">
        <f>INDEX('用友贴出原始数据-费用表'!$A$5:$AL$271,MATCH($B58&amp;"调整额",'用友贴出原始数据-费用表'!$A$6:$A$348,0)+1,MATCH($J$55,'用友贴出原始数据-费用表'!$B$5:$AL$5,0)+1)</f>
        <v>0</v>
      </c>
      <c r="K58" s="188">
        <f>INDEX('用友贴出原始数据-费用表'!$A$5:$AL$271,MATCH($B58&amp;"调整额",'用友贴出原始数据-费用表'!$A$6:$A$348,0)+1,MATCH($K$55,'用友贴出原始数据-费用表'!$B$5:$AL$5,0)+1)</f>
        <v>0</v>
      </c>
      <c r="L58" s="188">
        <f t="shared" si="9"/>
        <v>0</v>
      </c>
      <c r="M58" s="188">
        <f>INDEX('用友贴出原始数据-费用表'!$A$5:$AL$271,MATCH($B58&amp;"调整额",'用友贴出原始数据-费用表'!$A$6:$A$348,0)+1,MATCH($M$55,'用友贴出原始数据-费用表'!$B$5:$AL$5,0)+1)</f>
        <v>0</v>
      </c>
      <c r="N58" s="188">
        <f>INDEX('用友贴出原始数据-费用表'!$A$5:$AL$271,MATCH($B58&amp;"调整额",'用友贴出原始数据-费用表'!$A$6:$A$348,0)+1,MATCH($N$55,'用友贴出原始数据-费用表'!$B$5:$AL$5,0)+1)</f>
        <v>0</v>
      </c>
      <c r="O58" s="188">
        <f>INDEX('用友贴出原始数据-费用表'!$A$5:$AL$271,MATCH($B58&amp;"调整额",'用友贴出原始数据-费用表'!$A$6:$A$348,0)+1,MATCH($O$55,'用友贴出原始数据-费用表'!$B$5:$AL$5,0)+1)</f>
        <v>0</v>
      </c>
      <c r="P58" s="188">
        <f>INDEX('用友贴出原始数据-费用表'!$A$5:$AL$271,MATCH($B58&amp;"调整额",'用友贴出原始数据-费用表'!$A$6:$A$348,0)+1,MATCH($P$55,'用友贴出原始数据-费用表'!$B$5:$AL$5,0)+1)</f>
        <v>0</v>
      </c>
      <c r="Q58" s="188">
        <f t="shared" si="10"/>
        <v>0</v>
      </c>
      <c r="R58" s="188">
        <f>INDEX('用友贴出原始数据-费用表'!$A$5:$AL$271,MATCH($B58&amp;"调整额",'用友贴出原始数据-费用表'!$A$6:$A$348,0)+1,MATCH($R$55,'用友贴出原始数据-费用表'!$B$5:$AL$5,0)+1)</f>
        <v>0</v>
      </c>
      <c r="S58" s="188">
        <f>INDEX('用友贴出原始数据-费用表'!$A$5:$AL$271,MATCH($B58&amp;"调整额",'用友贴出原始数据-费用表'!$A$6:$A$348,0)+1,MATCH($S$55,'用友贴出原始数据-费用表'!$B$5:$AL$5,0)+1)</f>
        <v>0</v>
      </c>
      <c r="T58" s="188">
        <f>INDEX('用友贴出原始数据-费用表'!$A$5:$AL$271,MATCH($B58&amp;"调整额",'用友贴出原始数据-费用表'!$A$6:$A$348,0)+1,MATCH($T$55,'用友贴出原始数据-费用表'!$B$5:$AL$5,0)+1)</f>
        <v>0</v>
      </c>
      <c r="U58" s="188">
        <f t="shared" si="11"/>
        <v>0</v>
      </c>
      <c r="V58" s="188">
        <f>INDEX('用友贴出原始数据-费用表'!$A$5:$AL$271,MATCH($B58&amp;"调整额",'用友贴出原始数据-费用表'!$A$6:$A$348,0)+1,MATCH($V$55,'用友贴出原始数据-费用表'!$B$5:$AL$5,0)+1)</f>
        <v>0</v>
      </c>
      <c r="W58" s="188">
        <f>INDEX('用友贴出原始数据-费用表'!$A$5:$AL$271,MATCH($B58&amp;"调整额",'用友贴出原始数据-费用表'!$A$6:$A$348,0)+1,MATCH($W$55,'用友贴出原始数据-费用表'!$B$5:$AL$5,0)+1)</f>
        <v>0</v>
      </c>
      <c r="X58" s="188">
        <f>INDEX('用友贴出原始数据-费用表'!$A$5:$AL$271,MATCH($B58&amp;"调整额",'用友贴出原始数据-费用表'!$A$6:$A$348,0)+1,MATCH($X$55,'用友贴出原始数据-费用表'!$B$5:$AL$5,0)+1)</f>
        <v>0</v>
      </c>
      <c r="Y58" s="188">
        <f>INDEX('用友贴出原始数据-费用表'!$A$5:$AL$271,MATCH($B58&amp;"调整额",'用友贴出原始数据-费用表'!$A$6:$A$348,0)+1,MATCH($Y$55,'用友贴出原始数据-费用表'!$B$5:$AL$5,0)+1)</f>
        <v>0</v>
      </c>
      <c r="Z58" s="188">
        <f>INDEX('用友贴出原始数据-费用表'!$A$5:$AL$271,MATCH($B58&amp;"调整额",'用友贴出原始数据-费用表'!$A$6:$A$348,0)+1,MATCH($Z$55,'用友贴出原始数据-费用表'!$B$5:$AL$5,0)+1)</f>
        <v>0</v>
      </c>
      <c r="AA58" s="188">
        <f>INDEX('用友贴出原始数据-费用表'!$A$5:$AL$271,MATCH($B58&amp;"调整额",'用友贴出原始数据-费用表'!$A$6:$A$348,0)+1,MATCH($AA$55,'用友贴出原始数据-费用表'!$B$5:$AL$5,0)+1)</f>
        <v>0</v>
      </c>
      <c r="AB58" s="188">
        <f>INDEX('用友贴出原始数据-费用表'!$A$5:$AL$271,MATCH($B58&amp;"调整额",'用友贴出原始数据-费用表'!$A$6:$A$348,0)+1,MATCH($AB$55,'用友贴出原始数据-费用表'!$B$5:$AL$5,0)+1)</f>
        <v>0</v>
      </c>
      <c r="AC58" s="188">
        <f>INDEX('用友贴出原始数据-费用表'!$A$5:$AL$271,MATCH($B58&amp;"调整额",'用友贴出原始数据-费用表'!$A$6:$A$348,0)+1,MATCH($AC$55,'用友贴出原始数据-费用表'!$B$5:$AL$5,0)+1)</f>
        <v>0</v>
      </c>
    </row>
    <row r="59" spans="1:29">
      <c r="A59" s="391"/>
      <c r="B59" s="187" t="s">
        <v>114</v>
      </c>
      <c r="C59" s="189">
        <f t="shared" si="7"/>
        <v>0</v>
      </c>
      <c r="D59" s="188">
        <v>0</v>
      </c>
      <c r="E59" s="188">
        <f>INDEX('用友贴出原始数据-费用表'!$A$5:$AL$271,MATCH($B59&amp;"调整额",'用友贴出原始数据-费用表'!$A$6:$A$348,0)+1,MATCH($E$55,'用友贴出原始数据-费用表'!$B$5:$AL$5,0)+1)+G59+T59+AB59</f>
        <v>0</v>
      </c>
      <c r="F59" s="188">
        <f>INDEX('用友贴出原始数据-费用表'!$A$5:$AL$271,MATCH($B59&amp;"调整额",'用友贴出原始数据-费用表'!$A$6:$A$348,0)+1,MATCH($F$55,'用友贴出原始数据-费用表'!$B$5:$AL$5,0)+1)</f>
        <v>0</v>
      </c>
      <c r="G59" s="188">
        <f>INDEX('用友贴出原始数据-费用表'!$A$5:$AL$271,MATCH($B59&amp;"调整额",'用友贴出原始数据-费用表'!$A$6:$A$348,0)+1,MATCH($G$55,'用友贴出原始数据-费用表'!$B$5:$AL$5,0)+1)</f>
        <v>0</v>
      </c>
      <c r="H59" s="188">
        <f t="shared" si="8"/>
        <v>0</v>
      </c>
      <c r="I59" s="188">
        <f>INDEX('用友贴出原始数据-费用表'!$A$5:$AL$271,MATCH($B59&amp;"调整额",'用友贴出原始数据-费用表'!$A$6:$A$348,0)+1,MATCH($I$55,'用友贴出原始数据-费用表'!$B$5:$AL$5,0)+1)</f>
        <v>0</v>
      </c>
      <c r="J59" s="188">
        <f>INDEX('用友贴出原始数据-费用表'!$A$5:$AL$271,MATCH($B59&amp;"调整额",'用友贴出原始数据-费用表'!$A$6:$A$348,0)+1,MATCH($J$55,'用友贴出原始数据-费用表'!$B$5:$AL$5,0)+1)</f>
        <v>0</v>
      </c>
      <c r="K59" s="188">
        <f>INDEX('用友贴出原始数据-费用表'!$A$5:$AL$271,MATCH($B59&amp;"调整额",'用友贴出原始数据-费用表'!$A$6:$A$348,0)+1,MATCH($K$55,'用友贴出原始数据-费用表'!$B$5:$AL$5,0)+1)</f>
        <v>0</v>
      </c>
      <c r="L59" s="188">
        <f t="shared" si="9"/>
        <v>0</v>
      </c>
      <c r="M59" s="188">
        <f>INDEX('用友贴出原始数据-费用表'!$A$5:$AL$271,MATCH($B59&amp;"调整额",'用友贴出原始数据-费用表'!$A$6:$A$348,0)+1,MATCH($M$55,'用友贴出原始数据-费用表'!$B$5:$AL$5,0)+1)</f>
        <v>0</v>
      </c>
      <c r="N59" s="188">
        <f>INDEX('用友贴出原始数据-费用表'!$A$5:$AL$271,MATCH($B59&amp;"调整额",'用友贴出原始数据-费用表'!$A$6:$A$348,0)+1,MATCH($N$55,'用友贴出原始数据-费用表'!$B$5:$AL$5,0)+1)</f>
        <v>0</v>
      </c>
      <c r="O59" s="188">
        <f>INDEX('用友贴出原始数据-费用表'!$A$5:$AL$271,MATCH($B59&amp;"调整额",'用友贴出原始数据-费用表'!$A$6:$A$348,0)+1,MATCH($O$55,'用友贴出原始数据-费用表'!$B$5:$AL$5,0)+1)</f>
        <v>0</v>
      </c>
      <c r="P59" s="188">
        <f>INDEX('用友贴出原始数据-费用表'!$A$5:$AL$271,MATCH($B59&amp;"调整额",'用友贴出原始数据-费用表'!$A$6:$A$348,0)+1,MATCH($P$55,'用友贴出原始数据-费用表'!$B$5:$AL$5,0)+1)</f>
        <v>0</v>
      </c>
      <c r="Q59" s="188">
        <f t="shared" si="10"/>
        <v>0</v>
      </c>
      <c r="R59" s="188">
        <f>INDEX('用友贴出原始数据-费用表'!$A$5:$AL$271,MATCH($B59&amp;"调整额",'用友贴出原始数据-费用表'!$A$6:$A$348,0)+1,MATCH($R$55,'用友贴出原始数据-费用表'!$B$5:$AL$5,0)+1)</f>
        <v>0</v>
      </c>
      <c r="S59" s="188">
        <f>INDEX('用友贴出原始数据-费用表'!$A$5:$AL$271,MATCH($B59&amp;"调整额",'用友贴出原始数据-费用表'!$A$6:$A$348,0)+1,MATCH($S$55,'用友贴出原始数据-费用表'!$B$5:$AL$5,0)+1)</f>
        <v>0</v>
      </c>
      <c r="T59" s="188">
        <f>INDEX('用友贴出原始数据-费用表'!$A$5:$AL$271,MATCH($B59&amp;"调整额",'用友贴出原始数据-费用表'!$A$6:$A$348,0)+1,MATCH($T$55,'用友贴出原始数据-费用表'!$B$5:$AL$5,0)+1)</f>
        <v>0</v>
      </c>
      <c r="U59" s="188">
        <f t="shared" si="11"/>
        <v>0</v>
      </c>
      <c r="V59" s="188">
        <f>INDEX('用友贴出原始数据-费用表'!$A$5:$AL$271,MATCH($B59&amp;"调整额",'用友贴出原始数据-费用表'!$A$6:$A$348,0)+1,MATCH($V$55,'用友贴出原始数据-费用表'!$B$5:$AL$5,0)+1)</f>
        <v>0</v>
      </c>
      <c r="W59" s="188">
        <f>INDEX('用友贴出原始数据-费用表'!$A$5:$AL$271,MATCH($B59&amp;"调整额",'用友贴出原始数据-费用表'!$A$6:$A$348,0)+1,MATCH($W$55,'用友贴出原始数据-费用表'!$B$5:$AL$5,0)+1)</f>
        <v>0</v>
      </c>
      <c r="X59" s="188">
        <f>INDEX('用友贴出原始数据-费用表'!$A$5:$AL$271,MATCH($B59&amp;"调整额",'用友贴出原始数据-费用表'!$A$6:$A$348,0)+1,MATCH($X$55,'用友贴出原始数据-费用表'!$B$5:$AL$5,0)+1)</f>
        <v>0</v>
      </c>
      <c r="Y59" s="188">
        <f>INDEX('用友贴出原始数据-费用表'!$A$5:$AL$271,MATCH($B59&amp;"调整额",'用友贴出原始数据-费用表'!$A$6:$A$348,0)+1,MATCH($Y$55,'用友贴出原始数据-费用表'!$B$5:$AL$5,0)+1)</f>
        <v>0</v>
      </c>
      <c r="Z59" s="188">
        <f>INDEX('用友贴出原始数据-费用表'!$A$5:$AL$271,MATCH($B59&amp;"调整额",'用友贴出原始数据-费用表'!$A$6:$A$348,0)+1,MATCH($Z$55,'用友贴出原始数据-费用表'!$B$5:$AL$5,0)+1)</f>
        <v>0</v>
      </c>
      <c r="AA59" s="188">
        <f>INDEX('用友贴出原始数据-费用表'!$A$5:$AL$271,MATCH($B59&amp;"调整额",'用友贴出原始数据-费用表'!$A$6:$A$348,0)+1,MATCH($AA$55,'用友贴出原始数据-费用表'!$B$5:$AL$5,0)+1)</f>
        <v>0</v>
      </c>
      <c r="AB59" s="188">
        <f>INDEX('用友贴出原始数据-费用表'!$A$5:$AL$271,MATCH($B59&amp;"调整额",'用友贴出原始数据-费用表'!$A$6:$A$348,0)+1,MATCH($AB$55,'用友贴出原始数据-费用表'!$B$5:$AL$5,0)+1)</f>
        <v>0</v>
      </c>
      <c r="AC59" s="188">
        <f>INDEX('用友贴出原始数据-费用表'!$A$5:$AL$271,MATCH($B59&amp;"调整额",'用友贴出原始数据-费用表'!$A$6:$A$348,0)+1,MATCH($AC$55,'用友贴出原始数据-费用表'!$B$5:$AL$5,0)+1)</f>
        <v>0</v>
      </c>
    </row>
    <row r="60" spans="1:29">
      <c r="A60" s="391"/>
      <c r="B60" s="187" t="s">
        <v>115</v>
      </c>
      <c r="C60" s="189">
        <f t="shared" si="7"/>
        <v>0</v>
      </c>
      <c r="D60" s="188">
        <v>0</v>
      </c>
      <c r="E60" s="188">
        <f>INDEX('用友贴出原始数据-费用表'!$A$5:$AL$271,MATCH($B60&amp;"调整额",'用友贴出原始数据-费用表'!$A$6:$A$348,0)+1,MATCH($E$55,'用友贴出原始数据-费用表'!$B$5:$AL$5,0)+1)+G60+T60+AB60</f>
        <v>0</v>
      </c>
      <c r="F60" s="188">
        <f>INDEX('用友贴出原始数据-费用表'!$A$5:$AL$271,MATCH($B60&amp;"调整额",'用友贴出原始数据-费用表'!$A$6:$A$348,0)+1,MATCH($F$55,'用友贴出原始数据-费用表'!$B$5:$AL$5,0)+1)</f>
        <v>0</v>
      </c>
      <c r="G60" s="188">
        <f>INDEX('用友贴出原始数据-费用表'!$A$5:$AL$271,MATCH($B60&amp;"调整额",'用友贴出原始数据-费用表'!$A$6:$A$348,0)+1,MATCH($G$55,'用友贴出原始数据-费用表'!$B$5:$AL$5,0)+1)</f>
        <v>0</v>
      </c>
      <c r="H60" s="188">
        <f t="shared" si="8"/>
        <v>0</v>
      </c>
      <c r="I60" s="188">
        <f>INDEX('用友贴出原始数据-费用表'!$A$5:$AL$271,MATCH($B60&amp;"调整额",'用友贴出原始数据-费用表'!$A$6:$A$348,0)+1,MATCH($I$55,'用友贴出原始数据-费用表'!$B$5:$AL$5,0)+1)</f>
        <v>0</v>
      </c>
      <c r="J60" s="188">
        <f>INDEX('用友贴出原始数据-费用表'!$A$5:$AL$271,MATCH($B60&amp;"调整额",'用友贴出原始数据-费用表'!$A$6:$A$348,0)+1,MATCH($J$55,'用友贴出原始数据-费用表'!$B$5:$AL$5,0)+1)</f>
        <v>0</v>
      </c>
      <c r="K60" s="188">
        <f>INDEX('用友贴出原始数据-费用表'!$A$5:$AL$271,MATCH($B60&amp;"调整额",'用友贴出原始数据-费用表'!$A$6:$A$348,0)+1,MATCH($K$55,'用友贴出原始数据-费用表'!$B$5:$AL$5,0)+1)</f>
        <v>0</v>
      </c>
      <c r="L60" s="188">
        <f t="shared" si="9"/>
        <v>0</v>
      </c>
      <c r="M60" s="188">
        <f>INDEX('用友贴出原始数据-费用表'!$A$5:$AL$271,MATCH($B60&amp;"调整额",'用友贴出原始数据-费用表'!$A$6:$A$348,0)+1,MATCH($M$55,'用友贴出原始数据-费用表'!$B$5:$AL$5,0)+1)</f>
        <v>0</v>
      </c>
      <c r="N60" s="188">
        <f>INDEX('用友贴出原始数据-费用表'!$A$5:$AL$271,MATCH($B60&amp;"调整额",'用友贴出原始数据-费用表'!$A$6:$A$348,0)+1,MATCH($N$55,'用友贴出原始数据-费用表'!$B$5:$AL$5,0)+1)</f>
        <v>0</v>
      </c>
      <c r="O60" s="188">
        <f>INDEX('用友贴出原始数据-费用表'!$A$5:$AL$271,MATCH($B60&amp;"调整额",'用友贴出原始数据-费用表'!$A$6:$A$348,0)+1,MATCH($O$55,'用友贴出原始数据-费用表'!$B$5:$AL$5,0)+1)</f>
        <v>0</v>
      </c>
      <c r="P60" s="188">
        <f>INDEX('用友贴出原始数据-费用表'!$A$5:$AL$271,MATCH($B60&amp;"调整额",'用友贴出原始数据-费用表'!$A$6:$A$348,0)+1,MATCH($P$55,'用友贴出原始数据-费用表'!$B$5:$AL$5,0)+1)</f>
        <v>0</v>
      </c>
      <c r="Q60" s="188">
        <f t="shared" si="10"/>
        <v>0</v>
      </c>
      <c r="R60" s="188">
        <f>INDEX('用友贴出原始数据-费用表'!$A$5:$AL$271,MATCH($B60&amp;"调整额",'用友贴出原始数据-费用表'!$A$6:$A$348,0)+1,MATCH($R$55,'用友贴出原始数据-费用表'!$B$5:$AL$5,0)+1)</f>
        <v>0</v>
      </c>
      <c r="S60" s="188">
        <f>INDEX('用友贴出原始数据-费用表'!$A$5:$AL$271,MATCH($B60&amp;"调整额",'用友贴出原始数据-费用表'!$A$6:$A$348,0)+1,MATCH($S$55,'用友贴出原始数据-费用表'!$B$5:$AL$5,0)+1)</f>
        <v>0</v>
      </c>
      <c r="T60" s="188">
        <f>INDEX('用友贴出原始数据-费用表'!$A$5:$AL$271,MATCH($B60&amp;"调整额",'用友贴出原始数据-费用表'!$A$6:$A$348,0)+1,MATCH($T$55,'用友贴出原始数据-费用表'!$B$5:$AL$5,0)+1)</f>
        <v>0</v>
      </c>
      <c r="U60" s="188">
        <f t="shared" si="11"/>
        <v>0</v>
      </c>
      <c r="V60" s="188">
        <f>INDEX('用友贴出原始数据-费用表'!$A$5:$AL$271,MATCH($B60&amp;"调整额",'用友贴出原始数据-费用表'!$A$6:$A$348,0)+1,MATCH($V$55,'用友贴出原始数据-费用表'!$B$5:$AL$5,0)+1)</f>
        <v>0</v>
      </c>
      <c r="W60" s="188">
        <f>INDEX('用友贴出原始数据-费用表'!$A$5:$AL$271,MATCH($B60&amp;"调整额",'用友贴出原始数据-费用表'!$A$6:$A$348,0)+1,MATCH($W$55,'用友贴出原始数据-费用表'!$B$5:$AL$5,0)+1)</f>
        <v>0</v>
      </c>
      <c r="X60" s="188">
        <f>INDEX('用友贴出原始数据-费用表'!$A$5:$AL$271,MATCH($B60&amp;"调整额",'用友贴出原始数据-费用表'!$A$6:$A$348,0)+1,MATCH($X$55,'用友贴出原始数据-费用表'!$B$5:$AL$5,0)+1)</f>
        <v>0</v>
      </c>
      <c r="Y60" s="188">
        <f>INDEX('用友贴出原始数据-费用表'!$A$5:$AL$271,MATCH($B60&amp;"调整额",'用友贴出原始数据-费用表'!$A$6:$A$348,0)+1,MATCH($Y$55,'用友贴出原始数据-费用表'!$B$5:$AL$5,0)+1)</f>
        <v>0</v>
      </c>
      <c r="Z60" s="188">
        <f>INDEX('用友贴出原始数据-费用表'!$A$5:$AL$271,MATCH($B60&amp;"调整额",'用友贴出原始数据-费用表'!$A$6:$A$348,0)+1,MATCH($Z$55,'用友贴出原始数据-费用表'!$B$5:$AL$5,0)+1)</f>
        <v>0</v>
      </c>
      <c r="AA60" s="188">
        <f>INDEX('用友贴出原始数据-费用表'!$A$5:$AL$271,MATCH($B60&amp;"调整额",'用友贴出原始数据-费用表'!$A$6:$A$348,0)+1,MATCH($AA$55,'用友贴出原始数据-费用表'!$B$5:$AL$5,0)+1)</f>
        <v>0</v>
      </c>
      <c r="AB60" s="188">
        <f>INDEX('用友贴出原始数据-费用表'!$A$5:$AL$271,MATCH($B60&amp;"调整额",'用友贴出原始数据-费用表'!$A$6:$A$348,0)+1,MATCH($AB$55,'用友贴出原始数据-费用表'!$B$5:$AL$5,0)+1)</f>
        <v>0</v>
      </c>
      <c r="AC60" s="188">
        <f>INDEX('用友贴出原始数据-费用表'!$A$5:$AL$271,MATCH($B60&amp;"调整额",'用友贴出原始数据-费用表'!$A$6:$A$348,0)+1,MATCH($AC$55,'用友贴出原始数据-费用表'!$B$5:$AL$5,0)+1)</f>
        <v>0</v>
      </c>
    </row>
    <row r="61" spans="1:29">
      <c r="A61" s="391"/>
      <c r="B61" s="187" t="s">
        <v>116</v>
      </c>
      <c r="C61" s="189">
        <f t="shared" si="7"/>
        <v>0</v>
      </c>
      <c r="D61" s="188">
        <v>0</v>
      </c>
      <c r="E61" s="188">
        <f>INDEX('用友贴出原始数据-费用表'!$A$5:$AL$271,MATCH($B61&amp;"调整额",'用友贴出原始数据-费用表'!$A$6:$A$348,0)+1,MATCH($E$55,'用友贴出原始数据-费用表'!$B$5:$AL$5,0)+1)+G61+T61+AB61</f>
        <v>0</v>
      </c>
      <c r="F61" s="188">
        <f>INDEX('用友贴出原始数据-费用表'!$A$5:$AL$271,MATCH($B61&amp;"调整额",'用友贴出原始数据-费用表'!$A$6:$A$348,0)+1,MATCH($F$55,'用友贴出原始数据-费用表'!$B$5:$AL$5,0)+1)</f>
        <v>0</v>
      </c>
      <c r="G61" s="188">
        <f>INDEX('用友贴出原始数据-费用表'!$A$5:$AL$271,MATCH($B61&amp;"调整额",'用友贴出原始数据-费用表'!$A$6:$A$348,0)+1,MATCH($G$55,'用友贴出原始数据-费用表'!$B$5:$AL$5,0)+1)</f>
        <v>0</v>
      </c>
      <c r="H61" s="188">
        <f t="shared" si="8"/>
        <v>0</v>
      </c>
      <c r="I61" s="188">
        <f>INDEX('用友贴出原始数据-费用表'!$A$5:$AL$271,MATCH($B61&amp;"调整额",'用友贴出原始数据-费用表'!$A$6:$A$348,0)+1,MATCH($I$55,'用友贴出原始数据-费用表'!$B$5:$AL$5,0)+1)</f>
        <v>0</v>
      </c>
      <c r="J61" s="188">
        <f>INDEX('用友贴出原始数据-费用表'!$A$5:$AL$271,MATCH($B61&amp;"调整额",'用友贴出原始数据-费用表'!$A$6:$A$348,0)+1,MATCH($J$55,'用友贴出原始数据-费用表'!$B$5:$AL$5,0)+1)</f>
        <v>0</v>
      </c>
      <c r="K61" s="188">
        <f>INDEX('用友贴出原始数据-费用表'!$A$5:$AL$271,MATCH($B61&amp;"调整额",'用友贴出原始数据-费用表'!$A$6:$A$348,0)+1,MATCH($K$55,'用友贴出原始数据-费用表'!$B$5:$AL$5,0)+1)</f>
        <v>0</v>
      </c>
      <c r="L61" s="188">
        <f t="shared" si="9"/>
        <v>0</v>
      </c>
      <c r="M61" s="188">
        <f>INDEX('用友贴出原始数据-费用表'!$A$5:$AL$271,MATCH($B61&amp;"调整额",'用友贴出原始数据-费用表'!$A$6:$A$348,0)+1,MATCH($M$55,'用友贴出原始数据-费用表'!$B$5:$AL$5,0)+1)</f>
        <v>0</v>
      </c>
      <c r="N61" s="188">
        <f>INDEX('用友贴出原始数据-费用表'!$A$5:$AL$271,MATCH($B61&amp;"调整额",'用友贴出原始数据-费用表'!$A$6:$A$348,0)+1,MATCH($N$55,'用友贴出原始数据-费用表'!$B$5:$AL$5,0)+1)</f>
        <v>0</v>
      </c>
      <c r="O61" s="188">
        <f>INDEX('用友贴出原始数据-费用表'!$A$5:$AL$271,MATCH($B61&amp;"调整额",'用友贴出原始数据-费用表'!$A$6:$A$348,0)+1,MATCH($O$55,'用友贴出原始数据-费用表'!$B$5:$AL$5,0)+1)</f>
        <v>0</v>
      </c>
      <c r="P61" s="188">
        <f>INDEX('用友贴出原始数据-费用表'!$A$5:$AL$271,MATCH($B61&amp;"调整额",'用友贴出原始数据-费用表'!$A$6:$A$348,0)+1,MATCH($P$55,'用友贴出原始数据-费用表'!$B$5:$AL$5,0)+1)</f>
        <v>0</v>
      </c>
      <c r="Q61" s="188">
        <f t="shared" si="10"/>
        <v>0</v>
      </c>
      <c r="R61" s="188">
        <f>INDEX('用友贴出原始数据-费用表'!$A$5:$AL$271,MATCH($B61&amp;"调整额",'用友贴出原始数据-费用表'!$A$6:$A$348,0)+1,MATCH($R$55,'用友贴出原始数据-费用表'!$B$5:$AL$5,0)+1)</f>
        <v>0</v>
      </c>
      <c r="S61" s="188">
        <f>INDEX('用友贴出原始数据-费用表'!$A$5:$AL$271,MATCH($B61&amp;"调整额",'用友贴出原始数据-费用表'!$A$6:$A$348,0)+1,MATCH($S$55,'用友贴出原始数据-费用表'!$B$5:$AL$5,0)+1)</f>
        <v>0</v>
      </c>
      <c r="T61" s="188">
        <f>INDEX('用友贴出原始数据-费用表'!$A$5:$AL$271,MATCH($B61&amp;"调整额",'用友贴出原始数据-费用表'!$A$6:$A$348,0)+1,MATCH($T$55,'用友贴出原始数据-费用表'!$B$5:$AL$5,0)+1)</f>
        <v>0</v>
      </c>
      <c r="U61" s="188">
        <f t="shared" si="11"/>
        <v>0</v>
      </c>
      <c r="V61" s="188">
        <f>INDEX('用友贴出原始数据-费用表'!$A$5:$AL$271,MATCH($B61&amp;"调整额",'用友贴出原始数据-费用表'!$A$6:$A$348,0)+1,MATCH($V$55,'用友贴出原始数据-费用表'!$B$5:$AL$5,0)+1)</f>
        <v>0</v>
      </c>
      <c r="W61" s="188">
        <f>INDEX('用友贴出原始数据-费用表'!$A$5:$AL$271,MATCH($B61&amp;"调整额",'用友贴出原始数据-费用表'!$A$6:$A$348,0)+1,MATCH($W$55,'用友贴出原始数据-费用表'!$B$5:$AL$5,0)+1)</f>
        <v>0</v>
      </c>
      <c r="X61" s="188">
        <f>INDEX('用友贴出原始数据-费用表'!$A$5:$AL$271,MATCH($B61&amp;"调整额",'用友贴出原始数据-费用表'!$A$6:$A$348,0)+1,MATCH($X$55,'用友贴出原始数据-费用表'!$B$5:$AL$5,0)+1)</f>
        <v>0</v>
      </c>
      <c r="Y61" s="188">
        <f>INDEX('用友贴出原始数据-费用表'!$A$5:$AL$271,MATCH($B61&amp;"调整额",'用友贴出原始数据-费用表'!$A$6:$A$348,0)+1,MATCH($Y$55,'用友贴出原始数据-费用表'!$B$5:$AL$5,0)+1)</f>
        <v>0</v>
      </c>
      <c r="Z61" s="188">
        <f>INDEX('用友贴出原始数据-费用表'!$A$5:$AL$271,MATCH($B61&amp;"调整额",'用友贴出原始数据-费用表'!$A$6:$A$348,0)+1,MATCH($Z$55,'用友贴出原始数据-费用表'!$B$5:$AL$5,0)+1)</f>
        <v>0</v>
      </c>
      <c r="AA61" s="188">
        <f>INDEX('用友贴出原始数据-费用表'!$A$5:$AL$271,MATCH($B61&amp;"调整额",'用友贴出原始数据-费用表'!$A$6:$A$348,0)+1,MATCH($AA$55,'用友贴出原始数据-费用表'!$B$5:$AL$5,0)+1)</f>
        <v>0</v>
      </c>
      <c r="AB61" s="188">
        <f>INDEX('用友贴出原始数据-费用表'!$A$5:$AL$271,MATCH($B61&amp;"调整额",'用友贴出原始数据-费用表'!$A$6:$A$348,0)+1,MATCH($AB$55,'用友贴出原始数据-费用表'!$B$5:$AL$5,0)+1)</f>
        <v>0</v>
      </c>
      <c r="AC61" s="188">
        <f>INDEX('用友贴出原始数据-费用表'!$A$5:$AL$271,MATCH($B61&amp;"调整额",'用友贴出原始数据-费用表'!$A$6:$A$348,0)+1,MATCH($AC$55,'用友贴出原始数据-费用表'!$B$5:$AL$5,0)+1)</f>
        <v>0</v>
      </c>
    </row>
    <row r="62" spans="1:29">
      <c r="A62" s="391"/>
      <c r="B62" s="187" t="s">
        <v>117</v>
      </c>
      <c r="C62" s="189">
        <f t="shared" si="7"/>
        <v>0</v>
      </c>
      <c r="D62" s="188">
        <v>0</v>
      </c>
      <c r="E62" s="188">
        <f>INDEX('用友贴出原始数据-费用表'!$A$5:$AL$271,MATCH($B62&amp;"调整额",'用友贴出原始数据-费用表'!$A$6:$A$348,0)+1,MATCH($E$55,'用友贴出原始数据-费用表'!$B$5:$AL$5,0)+1)+G62+T62+AB62</f>
        <v>0</v>
      </c>
      <c r="F62" s="188">
        <f>INDEX('用友贴出原始数据-费用表'!$A$5:$AL$271,MATCH($B62&amp;"调整额",'用友贴出原始数据-费用表'!$A$6:$A$348,0)+1,MATCH($F$55,'用友贴出原始数据-费用表'!$B$5:$AL$5,0)+1)</f>
        <v>0</v>
      </c>
      <c r="G62" s="188">
        <f>INDEX('用友贴出原始数据-费用表'!$A$5:$AL$271,MATCH($B62&amp;"调整额",'用友贴出原始数据-费用表'!$A$6:$A$348,0)+1,MATCH($G$55,'用友贴出原始数据-费用表'!$B$5:$AL$5,0)+1)</f>
        <v>0</v>
      </c>
      <c r="H62" s="188">
        <f t="shared" si="8"/>
        <v>0</v>
      </c>
      <c r="I62" s="188">
        <f>INDEX('用友贴出原始数据-费用表'!$A$5:$AL$271,MATCH($B62&amp;"调整额",'用友贴出原始数据-费用表'!$A$6:$A$348,0)+1,MATCH($I$55,'用友贴出原始数据-费用表'!$B$5:$AL$5,0)+1)</f>
        <v>0</v>
      </c>
      <c r="J62" s="188">
        <f>INDEX('用友贴出原始数据-费用表'!$A$5:$AL$271,MATCH($B62&amp;"调整额",'用友贴出原始数据-费用表'!$A$6:$A$348,0)+1,MATCH($J$55,'用友贴出原始数据-费用表'!$B$5:$AL$5,0)+1)</f>
        <v>0</v>
      </c>
      <c r="K62" s="188">
        <f>INDEX('用友贴出原始数据-费用表'!$A$5:$AL$271,MATCH($B62&amp;"调整额",'用友贴出原始数据-费用表'!$A$6:$A$348,0)+1,MATCH($K$55,'用友贴出原始数据-费用表'!$B$5:$AL$5,0)+1)</f>
        <v>0</v>
      </c>
      <c r="L62" s="188">
        <f t="shared" si="9"/>
        <v>0</v>
      </c>
      <c r="M62" s="188">
        <f>INDEX('用友贴出原始数据-费用表'!$A$5:$AL$271,MATCH($B62&amp;"调整额",'用友贴出原始数据-费用表'!$A$6:$A$348,0)+1,MATCH($M$55,'用友贴出原始数据-费用表'!$B$5:$AL$5,0)+1)</f>
        <v>0</v>
      </c>
      <c r="N62" s="188">
        <f>INDEX('用友贴出原始数据-费用表'!$A$5:$AL$271,MATCH($B62&amp;"调整额",'用友贴出原始数据-费用表'!$A$6:$A$348,0)+1,MATCH($N$55,'用友贴出原始数据-费用表'!$B$5:$AL$5,0)+1)</f>
        <v>0</v>
      </c>
      <c r="O62" s="188">
        <f>INDEX('用友贴出原始数据-费用表'!$A$5:$AL$271,MATCH($B62&amp;"调整额",'用友贴出原始数据-费用表'!$A$6:$A$348,0)+1,MATCH($O$55,'用友贴出原始数据-费用表'!$B$5:$AL$5,0)+1)</f>
        <v>0</v>
      </c>
      <c r="P62" s="188">
        <f>INDEX('用友贴出原始数据-费用表'!$A$5:$AL$271,MATCH($B62&amp;"调整额",'用友贴出原始数据-费用表'!$A$6:$A$348,0)+1,MATCH($P$55,'用友贴出原始数据-费用表'!$B$5:$AL$5,0)+1)</f>
        <v>0</v>
      </c>
      <c r="Q62" s="188">
        <f t="shared" si="10"/>
        <v>0</v>
      </c>
      <c r="R62" s="188">
        <f>INDEX('用友贴出原始数据-费用表'!$A$5:$AL$271,MATCH($B62&amp;"调整额",'用友贴出原始数据-费用表'!$A$6:$A$348,0)+1,MATCH($R$55,'用友贴出原始数据-费用表'!$B$5:$AL$5,0)+1)</f>
        <v>0</v>
      </c>
      <c r="S62" s="188">
        <f>INDEX('用友贴出原始数据-费用表'!$A$5:$AL$271,MATCH($B62&amp;"调整额",'用友贴出原始数据-费用表'!$A$6:$A$348,0)+1,MATCH($S$55,'用友贴出原始数据-费用表'!$B$5:$AL$5,0)+1)</f>
        <v>0</v>
      </c>
      <c r="T62" s="188">
        <f>INDEX('用友贴出原始数据-费用表'!$A$5:$AL$271,MATCH($B62&amp;"调整额",'用友贴出原始数据-费用表'!$A$6:$A$348,0)+1,MATCH($T$55,'用友贴出原始数据-费用表'!$B$5:$AL$5,0)+1)</f>
        <v>0</v>
      </c>
      <c r="U62" s="188">
        <f t="shared" si="11"/>
        <v>0</v>
      </c>
      <c r="V62" s="188">
        <f>INDEX('用友贴出原始数据-费用表'!$A$5:$AL$271,MATCH($B62&amp;"调整额",'用友贴出原始数据-费用表'!$A$6:$A$348,0)+1,MATCH($V$55,'用友贴出原始数据-费用表'!$B$5:$AL$5,0)+1)</f>
        <v>0</v>
      </c>
      <c r="W62" s="188">
        <f>INDEX('用友贴出原始数据-费用表'!$A$5:$AL$271,MATCH($B62&amp;"调整额",'用友贴出原始数据-费用表'!$A$6:$A$348,0)+1,MATCH($W$55,'用友贴出原始数据-费用表'!$B$5:$AL$5,0)+1)</f>
        <v>0</v>
      </c>
      <c r="X62" s="188">
        <f>INDEX('用友贴出原始数据-费用表'!$A$5:$AL$271,MATCH($B62&amp;"调整额",'用友贴出原始数据-费用表'!$A$6:$A$348,0)+1,MATCH($X$55,'用友贴出原始数据-费用表'!$B$5:$AL$5,0)+1)</f>
        <v>0</v>
      </c>
      <c r="Y62" s="188">
        <f>INDEX('用友贴出原始数据-费用表'!$A$5:$AL$271,MATCH($B62&amp;"调整额",'用友贴出原始数据-费用表'!$A$6:$A$348,0)+1,MATCH($Y$55,'用友贴出原始数据-费用表'!$B$5:$AL$5,0)+1)</f>
        <v>0</v>
      </c>
      <c r="Z62" s="188">
        <f>INDEX('用友贴出原始数据-费用表'!$A$5:$AL$271,MATCH($B62&amp;"调整额",'用友贴出原始数据-费用表'!$A$6:$A$348,0)+1,MATCH($Z$55,'用友贴出原始数据-费用表'!$B$5:$AL$5,0)+1)</f>
        <v>0</v>
      </c>
      <c r="AA62" s="188">
        <f>INDEX('用友贴出原始数据-费用表'!$A$5:$AL$271,MATCH($B62&amp;"调整额",'用友贴出原始数据-费用表'!$A$6:$A$348,0)+1,MATCH($AA$55,'用友贴出原始数据-费用表'!$B$5:$AL$5,0)+1)</f>
        <v>0</v>
      </c>
      <c r="AB62" s="188">
        <f>INDEX('用友贴出原始数据-费用表'!$A$5:$AL$271,MATCH($B62&amp;"调整额",'用友贴出原始数据-费用表'!$A$6:$A$348,0)+1,MATCH($AB$55,'用友贴出原始数据-费用表'!$B$5:$AL$5,0)+1)</f>
        <v>0</v>
      </c>
      <c r="AC62" s="188">
        <f>INDEX('用友贴出原始数据-费用表'!$A$5:$AL$271,MATCH($B62&amp;"调整额",'用友贴出原始数据-费用表'!$A$6:$A$348,0)+1,MATCH($AC$55,'用友贴出原始数据-费用表'!$B$5:$AL$5,0)+1)</f>
        <v>0</v>
      </c>
    </row>
    <row r="63" spans="1:29">
      <c r="A63" s="391"/>
      <c r="B63" s="187" t="s">
        <v>118</v>
      </c>
      <c r="C63" s="189">
        <f t="shared" si="7"/>
        <v>0</v>
      </c>
      <c r="D63" s="188">
        <v>0</v>
      </c>
      <c r="E63" s="188">
        <f>INDEX('用友贴出原始数据-费用表'!$A$5:$AL$271,MATCH($B63&amp;"调整额",'用友贴出原始数据-费用表'!$A$6:$A$348,0)+1,MATCH($E$55,'用友贴出原始数据-费用表'!$B$5:$AL$5,0)+1)+G63+T63+AB63</f>
        <v>0</v>
      </c>
      <c r="F63" s="188">
        <f>INDEX('用友贴出原始数据-费用表'!$A$5:$AL$271,MATCH($B63&amp;"调整额",'用友贴出原始数据-费用表'!$A$6:$A$348,0)+1,MATCH($F$55,'用友贴出原始数据-费用表'!$B$5:$AL$5,0)+1)</f>
        <v>0</v>
      </c>
      <c r="G63" s="188">
        <f>INDEX('用友贴出原始数据-费用表'!$A$5:$AL$271,MATCH($B63&amp;"调整额",'用友贴出原始数据-费用表'!$A$6:$A$348,0)+1,MATCH($G$55,'用友贴出原始数据-费用表'!$B$5:$AL$5,0)+1)</f>
        <v>0</v>
      </c>
      <c r="H63" s="188">
        <f t="shared" si="8"/>
        <v>0</v>
      </c>
      <c r="I63" s="188">
        <f>INDEX('用友贴出原始数据-费用表'!$A$5:$AL$271,MATCH($B63&amp;"调整额",'用友贴出原始数据-费用表'!$A$6:$A$348,0)+1,MATCH($I$55,'用友贴出原始数据-费用表'!$B$5:$AL$5,0)+1)</f>
        <v>0</v>
      </c>
      <c r="J63" s="188">
        <f>INDEX('用友贴出原始数据-费用表'!$A$5:$AL$271,MATCH($B63&amp;"调整额",'用友贴出原始数据-费用表'!$A$6:$A$348,0)+1,MATCH($J$55,'用友贴出原始数据-费用表'!$B$5:$AL$5,0)+1)</f>
        <v>0</v>
      </c>
      <c r="K63" s="188">
        <f>INDEX('用友贴出原始数据-费用表'!$A$5:$AL$271,MATCH($B63&amp;"调整额",'用友贴出原始数据-费用表'!$A$6:$A$348,0)+1,MATCH($K$55,'用友贴出原始数据-费用表'!$B$5:$AL$5,0)+1)</f>
        <v>0</v>
      </c>
      <c r="L63" s="188">
        <f t="shared" si="9"/>
        <v>0</v>
      </c>
      <c r="M63" s="188">
        <f>INDEX('用友贴出原始数据-费用表'!$A$5:$AL$271,MATCH($B63&amp;"调整额",'用友贴出原始数据-费用表'!$A$6:$A$348,0)+1,MATCH($M$55,'用友贴出原始数据-费用表'!$B$5:$AL$5,0)+1)</f>
        <v>0</v>
      </c>
      <c r="N63" s="188">
        <f>INDEX('用友贴出原始数据-费用表'!$A$5:$AL$271,MATCH($B63&amp;"调整额",'用友贴出原始数据-费用表'!$A$6:$A$348,0)+1,MATCH($N$55,'用友贴出原始数据-费用表'!$B$5:$AL$5,0)+1)</f>
        <v>0</v>
      </c>
      <c r="O63" s="188">
        <f>INDEX('用友贴出原始数据-费用表'!$A$5:$AL$271,MATCH($B63&amp;"调整额",'用友贴出原始数据-费用表'!$A$6:$A$348,0)+1,MATCH($O$55,'用友贴出原始数据-费用表'!$B$5:$AL$5,0)+1)</f>
        <v>0</v>
      </c>
      <c r="P63" s="188">
        <f>INDEX('用友贴出原始数据-费用表'!$A$5:$AL$271,MATCH($B63&amp;"调整额",'用友贴出原始数据-费用表'!$A$6:$A$348,0)+1,MATCH($P$55,'用友贴出原始数据-费用表'!$B$5:$AL$5,0)+1)</f>
        <v>0</v>
      </c>
      <c r="Q63" s="188">
        <f t="shared" si="10"/>
        <v>0</v>
      </c>
      <c r="R63" s="188">
        <f>INDEX('用友贴出原始数据-费用表'!$A$5:$AL$271,MATCH($B63&amp;"调整额",'用友贴出原始数据-费用表'!$A$6:$A$348,0)+1,MATCH($R$55,'用友贴出原始数据-费用表'!$B$5:$AL$5,0)+1)</f>
        <v>0</v>
      </c>
      <c r="S63" s="188">
        <f>INDEX('用友贴出原始数据-费用表'!$A$5:$AL$271,MATCH($B63&amp;"调整额",'用友贴出原始数据-费用表'!$A$6:$A$348,0)+1,MATCH($S$55,'用友贴出原始数据-费用表'!$B$5:$AL$5,0)+1)</f>
        <v>0</v>
      </c>
      <c r="T63" s="188">
        <f>INDEX('用友贴出原始数据-费用表'!$A$5:$AL$271,MATCH($B63&amp;"调整额",'用友贴出原始数据-费用表'!$A$6:$A$348,0)+1,MATCH($T$55,'用友贴出原始数据-费用表'!$B$5:$AL$5,0)+1)</f>
        <v>0</v>
      </c>
      <c r="U63" s="188">
        <f t="shared" si="11"/>
        <v>0</v>
      </c>
      <c r="V63" s="188">
        <f>INDEX('用友贴出原始数据-费用表'!$A$5:$AL$271,MATCH($B63&amp;"调整额",'用友贴出原始数据-费用表'!$A$6:$A$348,0)+1,MATCH($V$55,'用友贴出原始数据-费用表'!$B$5:$AL$5,0)+1)</f>
        <v>0</v>
      </c>
      <c r="W63" s="188">
        <f>INDEX('用友贴出原始数据-费用表'!$A$5:$AL$271,MATCH($B63&amp;"调整额",'用友贴出原始数据-费用表'!$A$6:$A$348,0)+1,MATCH($W$55,'用友贴出原始数据-费用表'!$B$5:$AL$5,0)+1)</f>
        <v>0</v>
      </c>
      <c r="X63" s="188">
        <f>INDEX('用友贴出原始数据-费用表'!$A$5:$AL$271,MATCH($B63&amp;"调整额",'用友贴出原始数据-费用表'!$A$6:$A$348,0)+1,MATCH($X$55,'用友贴出原始数据-费用表'!$B$5:$AL$5,0)+1)</f>
        <v>0</v>
      </c>
      <c r="Y63" s="188">
        <f>INDEX('用友贴出原始数据-费用表'!$A$5:$AL$271,MATCH($B63&amp;"调整额",'用友贴出原始数据-费用表'!$A$6:$A$348,0)+1,MATCH($Y$55,'用友贴出原始数据-费用表'!$B$5:$AL$5,0)+1)</f>
        <v>0</v>
      </c>
      <c r="Z63" s="188">
        <f>INDEX('用友贴出原始数据-费用表'!$A$5:$AL$271,MATCH($B63&amp;"调整额",'用友贴出原始数据-费用表'!$A$6:$A$348,0)+1,MATCH($Z$55,'用友贴出原始数据-费用表'!$B$5:$AL$5,0)+1)</f>
        <v>0</v>
      </c>
      <c r="AA63" s="188">
        <f>INDEX('用友贴出原始数据-费用表'!$A$5:$AL$271,MATCH($B63&amp;"调整额",'用友贴出原始数据-费用表'!$A$6:$A$348,0)+1,MATCH($AA$55,'用友贴出原始数据-费用表'!$B$5:$AL$5,0)+1)</f>
        <v>0</v>
      </c>
      <c r="AB63" s="188">
        <f>INDEX('用友贴出原始数据-费用表'!$A$5:$AL$271,MATCH($B63&amp;"调整额",'用友贴出原始数据-费用表'!$A$6:$A$348,0)+1,MATCH($AB$55,'用友贴出原始数据-费用表'!$B$5:$AL$5,0)+1)</f>
        <v>0</v>
      </c>
      <c r="AC63" s="188">
        <f>INDEX('用友贴出原始数据-费用表'!$A$5:$AL$271,MATCH($B63&amp;"调整额",'用友贴出原始数据-费用表'!$A$6:$A$348,0)+1,MATCH($AC$55,'用友贴出原始数据-费用表'!$B$5:$AL$5,0)+1)</f>
        <v>0</v>
      </c>
    </row>
    <row r="64" spans="1:29">
      <c r="A64" s="391"/>
      <c r="B64" s="187" t="s">
        <v>119</v>
      </c>
      <c r="C64" s="189">
        <f t="shared" si="7"/>
        <v>0</v>
      </c>
      <c r="D64" s="188">
        <v>0</v>
      </c>
      <c r="E64" s="188">
        <f>INDEX('用友贴出原始数据-费用表'!$A$5:$AL$271,MATCH($B64&amp;"调整额",'用友贴出原始数据-费用表'!$A$6:$A$348,0)+1,MATCH($E$55,'用友贴出原始数据-费用表'!$B$5:$AL$5,0)+1)+G64+T64+AB64</f>
        <v>0</v>
      </c>
      <c r="F64" s="188">
        <f>INDEX('用友贴出原始数据-费用表'!$A$5:$AL$271,MATCH($B64&amp;"调整额",'用友贴出原始数据-费用表'!$A$6:$A$348,0)+1,MATCH($F$55,'用友贴出原始数据-费用表'!$B$5:$AL$5,0)+1)</f>
        <v>0</v>
      </c>
      <c r="G64" s="188">
        <f>INDEX('用友贴出原始数据-费用表'!$A$5:$AL$271,MATCH($B64&amp;"调整额",'用友贴出原始数据-费用表'!$A$6:$A$348,0)+1,MATCH($G$55,'用友贴出原始数据-费用表'!$B$5:$AL$5,0)+1)</f>
        <v>0</v>
      </c>
      <c r="H64" s="188">
        <f t="shared" si="8"/>
        <v>0</v>
      </c>
      <c r="I64" s="188">
        <f>INDEX('用友贴出原始数据-费用表'!$A$5:$AL$271,MATCH($B64&amp;"调整额",'用友贴出原始数据-费用表'!$A$6:$A$348,0)+1,MATCH($I$55,'用友贴出原始数据-费用表'!$B$5:$AL$5,0)+1)</f>
        <v>0</v>
      </c>
      <c r="J64" s="188">
        <f>INDEX('用友贴出原始数据-费用表'!$A$5:$AL$271,MATCH($B64&amp;"调整额",'用友贴出原始数据-费用表'!$A$6:$A$348,0)+1,MATCH($J$55,'用友贴出原始数据-费用表'!$B$5:$AL$5,0)+1)</f>
        <v>0</v>
      </c>
      <c r="K64" s="188">
        <f>INDEX('用友贴出原始数据-费用表'!$A$5:$AL$271,MATCH($B64&amp;"调整额",'用友贴出原始数据-费用表'!$A$6:$A$348,0)+1,MATCH($K$55,'用友贴出原始数据-费用表'!$B$5:$AL$5,0)+1)</f>
        <v>0</v>
      </c>
      <c r="L64" s="188">
        <f t="shared" si="9"/>
        <v>0</v>
      </c>
      <c r="M64" s="188">
        <f>INDEX('用友贴出原始数据-费用表'!$A$5:$AL$271,MATCH($B64&amp;"调整额",'用友贴出原始数据-费用表'!$A$6:$A$348,0)+1,MATCH($M$55,'用友贴出原始数据-费用表'!$B$5:$AL$5,0)+1)</f>
        <v>0</v>
      </c>
      <c r="N64" s="188">
        <f>INDEX('用友贴出原始数据-费用表'!$A$5:$AL$271,MATCH($B64&amp;"调整额",'用友贴出原始数据-费用表'!$A$6:$A$348,0)+1,MATCH($N$55,'用友贴出原始数据-费用表'!$B$5:$AL$5,0)+1)</f>
        <v>0</v>
      </c>
      <c r="O64" s="188">
        <f>INDEX('用友贴出原始数据-费用表'!$A$5:$AL$271,MATCH($B64&amp;"调整额",'用友贴出原始数据-费用表'!$A$6:$A$348,0)+1,MATCH($O$55,'用友贴出原始数据-费用表'!$B$5:$AL$5,0)+1)</f>
        <v>0</v>
      </c>
      <c r="P64" s="188">
        <f>INDEX('用友贴出原始数据-费用表'!$A$5:$AL$271,MATCH($B64&amp;"调整额",'用友贴出原始数据-费用表'!$A$6:$A$348,0)+1,MATCH($P$55,'用友贴出原始数据-费用表'!$B$5:$AL$5,0)+1)</f>
        <v>0</v>
      </c>
      <c r="Q64" s="188">
        <f t="shared" si="10"/>
        <v>0</v>
      </c>
      <c r="R64" s="188">
        <f>INDEX('用友贴出原始数据-费用表'!$A$5:$AL$271,MATCH($B64&amp;"调整额",'用友贴出原始数据-费用表'!$A$6:$A$348,0)+1,MATCH($R$55,'用友贴出原始数据-费用表'!$B$5:$AL$5,0)+1)</f>
        <v>0</v>
      </c>
      <c r="S64" s="188">
        <f>INDEX('用友贴出原始数据-费用表'!$A$5:$AL$271,MATCH($B64&amp;"调整额",'用友贴出原始数据-费用表'!$A$6:$A$348,0)+1,MATCH($S$55,'用友贴出原始数据-费用表'!$B$5:$AL$5,0)+1)</f>
        <v>0</v>
      </c>
      <c r="T64" s="188">
        <f>INDEX('用友贴出原始数据-费用表'!$A$5:$AL$271,MATCH($B64&amp;"调整额",'用友贴出原始数据-费用表'!$A$6:$A$348,0)+1,MATCH($T$55,'用友贴出原始数据-费用表'!$B$5:$AL$5,0)+1)</f>
        <v>0</v>
      </c>
      <c r="U64" s="188">
        <f t="shared" si="11"/>
        <v>0</v>
      </c>
      <c r="V64" s="188">
        <f>INDEX('用友贴出原始数据-费用表'!$A$5:$AL$271,MATCH($B64&amp;"调整额",'用友贴出原始数据-费用表'!$A$6:$A$348,0)+1,MATCH($V$55,'用友贴出原始数据-费用表'!$B$5:$AL$5,0)+1)</f>
        <v>0</v>
      </c>
      <c r="W64" s="188">
        <f>INDEX('用友贴出原始数据-费用表'!$A$5:$AL$271,MATCH($B64&amp;"调整额",'用友贴出原始数据-费用表'!$A$6:$A$348,0)+1,MATCH($W$55,'用友贴出原始数据-费用表'!$B$5:$AL$5,0)+1)</f>
        <v>0</v>
      </c>
      <c r="X64" s="188">
        <f>INDEX('用友贴出原始数据-费用表'!$A$5:$AL$271,MATCH($B64&amp;"调整额",'用友贴出原始数据-费用表'!$A$6:$A$348,0)+1,MATCH($X$55,'用友贴出原始数据-费用表'!$B$5:$AL$5,0)+1)</f>
        <v>0</v>
      </c>
      <c r="Y64" s="188">
        <f>INDEX('用友贴出原始数据-费用表'!$A$5:$AL$271,MATCH($B64&amp;"调整额",'用友贴出原始数据-费用表'!$A$6:$A$348,0)+1,MATCH($Y$55,'用友贴出原始数据-费用表'!$B$5:$AL$5,0)+1)</f>
        <v>0</v>
      </c>
      <c r="Z64" s="188">
        <f>INDEX('用友贴出原始数据-费用表'!$A$5:$AL$271,MATCH($B64&amp;"调整额",'用友贴出原始数据-费用表'!$A$6:$A$348,0)+1,MATCH($Z$55,'用友贴出原始数据-费用表'!$B$5:$AL$5,0)+1)</f>
        <v>0</v>
      </c>
      <c r="AA64" s="188">
        <f>INDEX('用友贴出原始数据-费用表'!$A$5:$AL$271,MATCH($B64&amp;"调整额",'用友贴出原始数据-费用表'!$A$6:$A$348,0)+1,MATCH($AA$55,'用友贴出原始数据-费用表'!$B$5:$AL$5,0)+1)</f>
        <v>0</v>
      </c>
      <c r="AB64" s="188">
        <f>INDEX('用友贴出原始数据-费用表'!$A$5:$AL$271,MATCH($B64&amp;"调整额",'用友贴出原始数据-费用表'!$A$6:$A$348,0)+1,MATCH($AB$55,'用友贴出原始数据-费用表'!$B$5:$AL$5,0)+1)</f>
        <v>0</v>
      </c>
      <c r="AC64" s="188">
        <f>INDEX('用友贴出原始数据-费用表'!$A$5:$AL$271,MATCH($B64&amp;"调整额",'用友贴出原始数据-费用表'!$A$6:$A$348,0)+1,MATCH($AC$55,'用友贴出原始数据-费用表'!$B$5:$AL$5,0)+1)</f>
        <v>0</v>
      </c>
    </row>
    <row r="65" spans="1:29">
      <c r="A65" s="391"/>
      <c r="B65" s="187" t="s">
        <v>120</v>
      </c>
      <c r="C65" s="189">
        <f t="shared" si="7"/>
        <v>0</v>
      </c>
      <c r="D65" s="188">
        <v>0</v>
      </c>
      <c r="E65" s="188">
        <f>INDEX('用友贴出原始数据-费用表'!$A$5:$AL$271,MATCH($B65&amp;"调整额",'用友贴出原始数据-费用表'!$A$6:$A$348,0)+1,MATCH($E$55,'用友贴出原始数据-费用表'!$B$5:$AL$5,0)+1)+G65+T65+AB65</f>
        <v>0</v>
      </c>
      <c r="F65" s="188">
        <f>INDEX('用友贴出原始数据-费用表'!$A$5:$AL$271,MATCH($B65&amp;"调整额",'用友贴出原始数据-费用表'!$A$6:$A$348,0)+1,MATCH($F$55,'用友贴出原始数据-费用表'!$B$5:$AL$5,0)+1)</f>
        <v>0</v>
      </c>
      <c r="G65" s="188">
        <f>INDEX('用友贴出原始数据-费用表'!$A$5:$AL$271,MATCH($B65&amp;"调整额",'用友贴出原始数据-费用表'!$A$6:$A$348,0)+1,MATCH($G$55,'用友贴出原始数据-费用表'!$B$5:$AL$5,0)+1)</f>
        <v>0</v>
      </c>
      <c r="H65" s="188">
        <f t="shared" si="8"/>
        <v>0</v>
      </c>
      <c r="I65" s="188">
        <f>INDEX('用友贴出原始数据-费用表'!$A$5:$AL$271,MATCH($B65&amp;"调整额",'用友贴出原始数据-费用表'!$A$6:$A$348,0)+1,MATCH($I$55,'用友贴出原始数据-费用表'!$B$5:$AL$5,0)+1)</f>
        <v>0</v>
      </c>
      <c r="J65" s="188">
        <f>INDEX('用友贴出原始数据-费用表'!$A$5:$AL$271,MATCH($B65&amp;"调整额",'用友贴出原始数据-费用表'!$A$6:$A$348,0)+1,MATCH($J$55,'用友贴出原始数据-费用表'!$B$5:$AL$5,0)+1)</f>
        <v>0</v>
      </c>
      <c r="K65" s="188">
        <f>INDEX('用友贴出原始数据-费用表'!$A$5:$AL$271,MATCH($B65&amp;"调整额",'用友贴出原始数据-费用表'!$A$6:$A$348,0)+1,MATCH($K$55,'用友贴出原始数据-费用表'!$B$5:$AL$5,0)+1)</f>
        <v>0</v>
      </c>
      <c r="L65" s="188">
        <f t="shared" si="9"/>
        <v>0</v>
      </c>
      <c r="M65" s="188">
        <f>INDEX('用友贴出原始数据-费用表'!$A$5:$AL$271,MATCH($B65&amp;"调整额",'用友贴出原始数据-费用表'!$A$6:$A$348,0)+1,MATCH($M$55,'用友贴出原始数据-费用表'!$B$5:$AL$5,0)+1)</f>
        <v>0</v>
      </c>
      <c r="N65" s="188">
        <f>INDEX('用友贴出原始数据-费用表'!$A$5:$AL$271,MATCH($B65&amp;"调整额",'用友贴出原始数据-费用表'!$A$6:$A$348,0)+1,MATCH($N$55,'用友贴出原始数据-费用表'!$B$5:$AL$5,0)+1)</f>
        <v>0</v>
      </c>
      <c r="O65" s="188">
        <f>INDEX('用友贴出原始数据-费用表'!$A$5:$AL$271,MATCH($B65&amp;"调整额",'用友贴出原始数据-费用表'!$A$6:$A$348,0)+1,MATCH($O$55,'用友贴出原始数据-费用表'!$B$5:$AL$5,0)+1)</f>
        <v>0</v>
      </c>
      <c r="P65" s="188">
        <f>INDEX('用友贴出原始数据-费用表'!$A$5:$AL$271,MATCH($B65&amp;"调整额",'用友贴出原始数据-费用表'!$A$6:$A$348,0)+1,MATCH($P$55,'用友贴出原始数据-费用表'!$B$5:$AL$5,0)+1)</f>
        <v>0</v>
      </c>
      <c r="Q65" s="188">
        <f t="shared" si="10"/>
        <v>0</v>
      </c>
      <c r="R65" s="188">
        <f>INDEX('用友贴出原始数据-费用表'!$A$5:$AL$271,MATCH($B65&amp;"调整额",'用友贴出原始数据-费用表'!$A$6:$A$348,0)+1,MATCH($R$55,'用友贴出原始数据-费用表'!$B$5:$AL$5,0)+1)</f>
        <v>0</v>
      </c>
      <c r="S65" s="188">
        <f>INDEX('用友贴出原始数据-费用表'!$A$5:$AL$271,MATCH($B65&amp;"调整额",'用友贴出原始数据-费用表'!$A$6:$A$348,0)+1,MATCH($S$55,'用友贴出原始数据-费用表'!$B$5:$AL$5,0)+1)</f>
        <v>0</v>
      </c>
      <c r="T65" s="188">
        <f>INDEX('用友贴出原始数据-费用表'!$A$5:$AL$271,MATCH($B65&amp;"调整额",'用友贴出原始数据-费用表'!$A$6:$A$348,0)+1,MATCH($T$55,'用友贴出原始数据-费用表'!$B$5:$AL$5,0)+1)</f>
        <v>0</v>
      </c>
      <c r="U65" s="188">
        <f t="shared" si="11"/>
        <v>0</v>
      </c>
      <c r="V65" s="188">
        <f>INDEX('用友贴出原始数据-费用表'!$A$5:$AL$271,MATCH($B65&amp;"调整额",'用友贴出原始数据-费用表'!$A$6:$A$348,0)+1,MATCH($V$55,'用友贴出原始数据-费用表'!$B$5:$AL$5,0)+1)</f>
        <v>0</v>
      </c>
      <c r="W65" s="188">
        <f>INDEX('用友贴出原始数据-费用表'!$A$5:$AL$271,MATCH($B65&amp;"调整额",'用友贴出原始数据-费用表'!$A$6:$A$348,0)+1,MATCH($W$55,'用友贴出原始数据-费用表'!$B$5:$AL$5,0)+1)</f>
        <v>0</v>
      </c>
      <c r="X65" s="188">
        <f>INDEX('用友贴出原始数据-费用表'!$A$5:$AL$271,MATCH($B65&amp;"调整额",'用友贴出原始数据-费用表'!$A$6:$A$348,0)+1,MATCH($X$55,'用友贴出原始数据-费用表'!$B$5:$AL$5,0)+1)</f>
        <v>0</v>
      </c>
      <c r="Y65" s="188">
        <f>INDEX('用友贴出原始数据-费用表'!$A$5:$AL$271,MATCH($B65&amp;"调整额",'用友贴出原始数据-费用表'!$A$6:$A$348,0)+1,MATCH($Y$55,'用友贴出原始数据-费用表'!$B$5:$AL$5,0)+1)</f>
        <v>0</v>
      </c>
      <c r="Z65" s="188">
        <f>INDEX('用友贴出原始数据-费用表'!$A$5:$AL$271,MATCH($B65&amp;"调整额",'用友贴出原始数据-费用表'!$A$6:$A$348,0)+1,MATCH($Z$55,'用友贴出原始数据-费用表'!$B$5:$AL$5,0)+1)</f>
        <v>0</v>
      </c>
      <c r="AA65" s="188">
        <f>INDEX('用友贴出原始数据-费用表'!$A$5:$AL$271,MATCH($B65&amp;"调整额",'用友贴出原始数据-费用表'!$A$6:$A$348,0)+1,MATCH($AA$55,'用友贴出原始数据-费用表'!$B$5:$AL$5,0)+1)</f>
        <v>0</v>
      </c>
      <c r="AB65" s="188">
        <f>INDEX('用友贴出原始数据-费用表'!$A$5:$AL$271,MATCH($B65&amp;"调整额",'用友贴出原始数据-费用表'!$A$6:$A$348,0)+1,MATCH($AB$55,'用友贴出原始数据-费用表'!$B$5:$AL$5,0)+1)</f>
        <v>0</v>
      </c>
      <c r="AC65" s="188">
        <f>INDEX('用友贴出原始数据-费用表'!$A$5:$AL$271,MATCH($B65&amp;"调整额",'用友贴出原始数据-费用表'!$A$6:$A$348,0)+1,MATCH($AC$55,'用友贴出原始数据-费用表'!$B$5:$AL$5,0)+1)</f>
        <v>0</v>
      </c>
    </row>
    <row r="66" spans="1:29" ht="13.5" customHeight="1">
      <c r="A66" s="392"/>
      <c r="B66" s="192" t="s">
        <v>121</v>
      </c>
      <c r="C66" s="193">
        <f>SUM(C56:C65)</f>
        <v>0</v>
      </c>
      <c r="D66" s="193">
        <v>0</v>
      </c>
      <c r="E66" s="193">
        <f t="shared" ref="E66:AC66" si="12">SUM(E56:E65)</f>
        <v>0</v>
      </c>
      <c r="F66" s="193">
        <f t="shared" si="12"/>
        <v>0</v>
      </c>
      <c r="G66" s="193">
        <f t="shared" si="12"/>
        <v>0</v>
      </c>
      <c r="H66" s="193">
        <f t="shared" si="12"/>
        <v>0</v>
      </c>
      <c r="I66" s="193">
        <f t="shared" si="12"/>
        <v>0</v>
      </c>
      <c r="J66" s="193">
        <f t="shared" si="12"/>
        <v>0</v>
      </c>
      <c r="K66" s="193">
        <f t="shared" si="12"/>
        <v>0</v>
      </c>
      <c r="L66" s="193">
        <f t="shared" si="12"/>
        <v>0</v>
      </c>
      <c r="M66" s="193">
        <f t="shared" si="12"/>
        <v>0</v>
      </c>
      <c r="N66" s="193">
        <f t="shared" si="12"/>
        <v>0</v>
      </c>
      <c r="O66" s="193">
        <f t="shared" si="12"/>
        <v>0</v>
      </c>
      <c r="P66" s="193">
        <f t="shared" si="12"/>
        <v>0</v>
      </c>
      <c r="Q66" s="193">
        <f t="shared" si="12"/>
        <v>0</v>
      </c>
      <c r="R66" s="193">
        <f t="shared" si="12"/>
        <v>0</v>
      </c>
      <c r="S66" s="193">
        <f t="shared" si="12"/>
        <v>0</v>
      </c>
      <c r="T66" s="193">
        <f t="shared" si="12"/>
        <v>0</v>
      </c>
      <c r="U66" s="193">
        <f t="shared" si="12"/>
        <v>0</v>
      </c>
      <c r="V66" s="193">
        <f t="shared" si="12"/>
        <v>0</v>
      </c>
      <c r="W66" s="193">
        <f t="shared" si="12"/>
        <v>0</v>
      </c>
      <c r="X66" s="193">
        <f t="shared" si="12"/>
        <v>0</v>
      </c>
      <c r="Y66" s="193">
        <f t="shared" si="12"/>
        <v>0</v>
      </c>
      <c r="Z66" s="193">
        <f t="shared" si="12"/>
        <v>0</v>
      </c>
      <c r="AA66" s="193">
        <f t="shared" si="12"/>
        <v>0</v>
      </c>
      <c r="AB66" s="193">
        <f t="shared" si="12"/>
        <v>0</v>
      </c>
      <c r="AC66" s="193">
        <f t="shared" si="12"/>
        <v>0</v>
      </c>
    </row>
    <row r="67" spans="1:29" ht="13.5" customHeight="1">
      <c r="A67" s="393" t="s">
        <v>122</v>
      </c>
      <c r="B67" s="187" t="s">
        <v>123</v>
      </c>
      <c r="C67" s="189">
        <f t="shared" si="7"/>
        <v>142840.19000000018</v>
      </c>
      <c r="D67" s="188">
        <v>-2095401.24</v>
      </c>
      <c r="E67" s="188">
        <f>INDEX('用友贴出原始数据-费用表'!$A$5:$AL$271,MATCH($B67&amp;"调整额",'用友贴出原始数据-费用表'!$A$6:$A$348,0)+1,MATCH($E$55,'用友贴出原始数据-费用表'!$B$5:$AL$5,0)+1)+G67+T67+AB67</f>
        <v>0</v>
      </c>
      <c r="F67" s="188">
        <f>INDEX('用友贴出原始数据-费用表'!$A$5:$AL$271,MATCH($B67&amp;"调整额",'用友贴出原始数据-费用表'!$A$6:$A$348,0)+1,MATCH($F$55,'用友贴出原始数据-费用表'!$B$5:$AL$5,0)+1)</f>
        <v>12397.62</v>
      </c>
      <c r="G67" s="188">
        <f>INDEX('用友贴出原始数据-费用表'!$A$5:$AL$271,MATCH($B67&amp;"调整额",'用友贴出原始数据-费用表'!$A$6:$A$348,0)+1,MATCH($G$55,'用友贴出原始数据-费用表'!$B$5:$AL$5,0)+1)</f>
        <v>0</v>
      </c>
      <c r="H67" s="188">
        <f t="shared" si="8"/>
        <v>36590.75</v>
      </c>
      <c r="I67" s="188">
        <f>INDEX('用友贴出原始数据-费用表'!$A$5:$AL$271,MATCH($B67&amp;"调整额",'用友贴出原始数据-费用表'!$A$6:$A$348,0)+1,MATCH($I$55,'用友贴出原始数据-费用表'!$B$5:$AL$5,0)+1)</f>
        <v>0</v>
      </c>
      <c r="J67" s="188">
        <f>INDEX('用友贴出原始数据-费用表'!$A$5:$AL$271,MATCH($B67&amp;"调整额",'用友贴出原始数据-费用表'!$A$6:$A$348,0)+1,MATCH($J$55,'用友贴出原始数据-费用表'!$B$5:$AL$5,0)+1)</f>
        <v>36590.75</v>
      </c>
      <c r="K67" s="188">
        <f>INDEX('用友贴出原始数据-费用表'!$A$5:$AL$271,MATCH($B67&amp;"调整额",'用友贴出原始数据-费用表'!$A$6:$A$348,0)+1,MATCH($K$55,'用友贴出原始数据-费用表'!$B$5:$AL$5,0)+1)</f>
        <v>0</v>
      </c>
      <c r="L67" s="188">
        <f t="shared" si="9"/>
        <v>2882235.06</v>
      </c>
      <c r="M67" s="188">
        <f>INDEX('用友贴出原始数据-费用表'!$A$5:$AL$271,MATCH($B67&amp;"调整额",'用友贴出原始数据-费用表'!$A$6:$A$348,0)+1,MATCH($M$55,'用友贴出原始数据-费用表'!$B$5:$AL$5,0)+1)</f>
        <v>0</v>
      </c>
      <c r="N67" s="188">
        <f>INDEX('用友贴出原始数据-费用表'!$A$5:$AL$271,MATCH($B67&amp;"调整额",'用友贴出原始数据-费用表'!$A$6:$A$348,0)+1,MATCH($N$55,'用友贴出原始数据-费用表'!$B$5:$AL$5,0)+1)</f>
        <v>0</v>
      </c>
      <c r="O67" s="188">
        <f>INDEX('用友贴出原始数据-费用表'!$A$5:$AL$271,MATCH($B67&amp;"调整额",'用友贴出原始数据-费用表'!$A$6:$A$348,0)+1,MATCH($O$55,'用友贴出原始数据-费用表'!$B$5:$AL$5,0)+1)</f>
        <v>2882235.06</v>
      </c>
      <c r="P67" s="188">
        <f>INDEX('用友贴出原始数据-费用表'!$A$5:$AL$271,MATCH($B67&amp;"调整额",'用友贴出原始数据-费用表'!$A$6:$A$348,0)+1,MATCH($P$55,'用友贴出原始数据-费用表'!$B$5:$AL$5,0)+1)</f>
        <v>0</v>
      </c>
      <c r="Q67" s="188">
        <f t="shared" si="10"/>
        <v>0</v>
      </c>
      <c r="R67" s="188">
        <f>INDEX('用友贴出原始数据-费用表'!$A$5:$AL$271,MATCH($B67&amp;"调整额",'用友贴出原始数据-费用表'!$A$6:$A$348,0)+1,MATCH($R$55,'用友贴出原始数据-费用表'!$B$5:$AL$5,0)+1)</f>
        <v>0</v>
      </c>
      <c r="S67" s="188">
        <f>INDEX('用友贴出原始数据-费用表'!$A$5:$AL$271,MATCH($B67&amp;"调整额",'用友贴出原始数据-费用表'!$A$6:$A$348,0)+1,MATCH($S$55,'用友贴出原始数据-费用表'!$B$5:$AL$5,0)+1)</f>
        <v>0</v>
      </c>
      <c r="T67" s="188">
        <f>INDEX('用友贴出原始数据-费用表'!$A$5:$AL$271,MATCH($B67&amp;"调整额",'用友贴出原始数据-费用表'!$A$6:$A$348,0)+1,MATCH($T$55,'用友贴出原始数据-费用表'!$B$5:$AL$5,0)+1)</f>
        <v>0</v>
      </c>
      <c r="U67" s="188">
        <f t="shared" si="11"/>
        <v>-692982</v>
      </c>
      <c r="V67" s="188">
        <f>INDEX('用友贴出原始数据-费用表'!$A$5:$AL$271,MATCH($B67&amp;"调整额",'用友贴出原始数据-费用表'!$A$6:$A$348,0)+1,MATCH($V$55,'用友贴出原始数据-费用表'!$B$5:$AL$5,0)+1)</f>
        <v>0</v>
      </c>
      <c r="W67" s="188">
        <f>INDEX('用友贴出原始数据-费用表'!$A$5:$AL$271,MATCH($B67&amp;"调整额",'用友贴出原始数据-费用表'!$A$6:$A$348,0)+1,MATCH($W$55,'用友贴出原始数据-费用表'!$B$5:$AL$5,0)+1)</f>
        <v>0</v>
      </c>
      <c r="X67" s="188">
        <f>INDEX('用友贴出原始数据-费用表'!$A$5:$AL$271,MATCH($B67&amp;"调整额",'用友贴出原始数据-费用表'!$A$6:$A$348,0)+1,MATCH($X$55,'用友贴出原始数据-费用表'!$B$5:$AL$5,0)+1)</f>
        <v>-692982</v>
      </c>
      <c r="Y67" s="188">
        <f>INDEX('用友贴出原始数据-费用表'!$A$5:$AL$271,MATCH($B67&amp;"调整额",'用友贴出原始数据-费用表'!$A$6:$A$348,0)+1,MATCH($Y$55,'用友贴出原始数据-费用表'!$B$5:$AL$5,0)+1)</f>
        <v>0</v>
      </c>
      <c r="Z67" s="188">
        <f>INDEX('用友贴出原始数据-费用表'!$A$5:$AL$271,MATCH($B67&amp;"调整额",'用友贴出原始数据-费用表'!$A$6:$A$348,0)+1,MATCH($Z$55,'用友贴出原始数据-费用表'!$B$5:$AL$5,0)+1)</f>
        <v>0</v>
      </c>
      <c r="AA67" s="188">
        <f>INDEX('用友贴出原始数据-费用表'!$A$5:$AL$271,MATCH($B67&amp;"调整额",'用友贴出原始数据-费用表'!$A$6:$A$348,0)+1,MATCH($AA$55,'用友贴出原始数据-费用表'!$B$5:$AL$5,0)+1)</f>
        <v>0</v>
      </c>
      <c r="AB67" s="188">
        <f>INDEX('用友贴出原始数据-费用表'!$A$5:$AL$271,MATCH($B67&amp;"调整额",'用友贴出原始数据-费用表'!$A$6:$A$348,0)+1,MATCH($AB$55,'用友贴出原始数据-费用表'!$B$5:$AL$5,0)+1)</f>
        <v>0</v>
      </c>
      <c r="AC67" s="188">
        <f>INDEX('用友贴出原始数据-费用表'!$A$5:$AL$271,MATCH($B67&amp;"调整额",'用友贴出原始数据-费用表'!$A$6:$A$348,0)+1,MATCH($AC$55,'用友贴出原始数据-费用表'!$B$5:$AL$5,0)+1)</f>
        <v>0</v>
      </c>
    </row>
    <row r="68" spans="1:29">
      <c r="A68" s="394"/>
      <c r="B68" s="187" t="s">
        <v>124</v>
      </c>
      <c r="C68" s="189">
        <f t="shared" si="7"/>
        <v>-1.1095835361629725E-10</v>
      </c>
      <c r="D68" s="188">
        <v>3018867.92</v>
      </c>
      <c r="E68" s="188">
        <f>INDEX('用友贴出原始数据-费用表'!$A$5:$AL$271,MATCH($B68&amp;"调整额",'用友贴出原始数据-费用表'!$A$6:$A$348,0)+1,MATCH($E$55,'用友贴出原始数据-费用表'!$B$5:$AL$5,0)+1)+G68+T68+AB68</f>
        <v>0</v>
      </c>
      <c r="F68" s="188">
        <f>INDEX('用友贴出原始数据-费用表'!$A$5:$AL$271,MATCH($B68&amp;"调整额",'用友贴出原始数据-费用表'!$A$6:$A$348,0)+1,MATCH($F$55,'用友贴出原始数据-费用表'!$B$5:$AL$5,0)+1)</f>
        <v>-3031265.54</v>
      </c>
      <c r="G68" s="188">
        <f>INDEX('用友贴出原始数据-费用表'!$A$5:$AL$271,MATCH($B68&amp;"调整额",'用友贴出原始数据-费用表'!$A$6:$A$348,0)+1,MATCH($G$55,'用友贴出原始数据-费用表'!$B$5:$AL$5,0)+1)</f>
        <v>0</v>
      </c>
      <c r="H68" s="188">
        <f t="shared" si="8"/>
        <v>0</v>
      </c>
      <c r="I68" s="188">
        <f>INDEX('用友贴出原始数据-费用表'!$A$5:$AL$271,MATCH($B68&amp;"调整额",'用友贴出原始数据-费用表'!$A$6:$A$348,0)+1,MATCH($I$55,'用友贴出原始数据-费用表'!$B$5:$AL$5,0)+1)</f>
        <v>0</v>
      </c>
      <c r="J68" s="188">
        <f>INDEX('用友贴出原始数据-费用表'!$A$5:$AL$271,MATCH($B68&amp;"调整额",'用友贴出原始数据-费用表'!$A$6:$A$348,0)+1,MATCH($J$55,'用友贴出原始数据-费用表'!$B$5:$AL$5,0)+1)</f>
        <v>0</v>
      </c>
      <c r="K68" s="188">
        <f>INDEX('用友贴出原始数据-费用表'!$A$5:$AL$271,MATCH($B68&amp;"调整额",'用友贴出原始数据-费用表'!$A$6:$A$348,0)+1,MATCH($K$55,'用友贴出原始数据-费用表'!$B$5:$AL$5,0)+1)</f>
        <v>0</v>
      </c>
      <c r="L68" s="188">
        <f t="shared" si="9"/>
        <v>12397.62</v>
      </c>
      <c r="M68" s="188">
        <f>INDEX('用友贴出原始数据-费用表'!$A$5:$AL$271,MATCH($B68&amp;"调整额",'用友贴出原始数据-费用表'!$A$6:$A$348,0)+1,MATCH($M$55,'用友贴出原始数据-费用表'!$B$5:$AL$5,0)+1)</f>
        <v>0</v>
      </c>
      <c r="N68" s="188">
        <f>INDEX('用友贴出原始数据-费用表'!$A$5:$AL$271,MATCH($B68&amp;"调整额",'用友贴出原始数据-费用表'!$A$6:$A$348,0)+1,MATCH($N$55,'用友贴出原始数据-费用表'!$B$5:$AL$5,0)+1)</f>
        <v>0</v>
      </c>
      <c r="O68" s="188">
        <f>INDEX('用友贴出原始数据-费用表'!$A$5:$AL$271,MATCH($B68&amp;"调整额",'用友贴出原始数据-费用表'!$A$6:$A$348,0)+1,MATCH($O$55,'用友贴出原始数据-费用表'!$B$5:$AL$5,0)+1)</f>
        <v>12397.62</v>
      </c>
      <c r="P68" s="188">
        <f>INDEX('用友贴出原始数据-费用表'!$A$5:$AL$271,MATCH($B68&amp;"调整额",'用友贴出原始数据-费用表'!$A$6:$A$348,0)+1,MATCH($P$55,'用友贴出原始数据-费用表'!$B$5:$AL$5,0)+1)</f>
        <v>0</v>
      </c>
      <c r="Q68" s="188">
        <f t="shared" si="10"/>
        <v>0</v>
      </c>
      <c r="R68" s="188">
        <f>INDEX('用友贴出原始数据-费用表'!$A$5:$AL$271,MATCH($B68&amp;"调整额",'用友贴出原始数据-费用表'!$A$6:$A$348,0)+1,MATCH($R$55,'用友贴出原始数据-费用表'!$B$5:$AL$5,0)+1)</f>
        <v>0</v>
      </c>
      <c r="S68" s="188">
        <f>INDEX('用友贴出原始数据-费用表'!$A$5:$AL$271,MATCH($B68&amp;"调整额",'用友贴出原始数据-费用表'!$A$6:$A$348,0)+1,MATCH($S$55,'用友贴出原始数据-费用表'!$B$5:$AL$5,0)+1)</f>
        <v>0</v>
      </c>
      <c r="T68" s="188">
        <f>INDEX('用友贴出原始数据-费用表'!$A$5:$AL$271,MATCH($B68&amp;"调整额",'用友贴出原始数据-费用表'!$A$6:$A$348,0)+1,MATCH($T$55,'用友贴出原始数据-费用表'!$B$5:$AL$5,0)+1)</f>
        <v>0</v>
      </c>
      <c r="U68" s="188">
        <f t="shared" si="11"/>
        <v>0</v>
      </c>
      <c r="V68" s="188">
        <f>INDEX('用友贴出原始数据-费用表'!$A$5:$AL$271,MATCH($B68&amp;"调整额",'用友贴出原始数据-费用表'!$A$6:$A$348,0)+1,MATCH($V$55,'用友贴出原始数据-费用表'!$B$5:$AL$5,0)+1)</f>
        <v>0</v>
      </c>
      <c r="W68" s="188">
        <f>INDEX('用友贴出原始数据-费用表'!$A$5:$AL$271,MATCH($B68&amp;"调整额",'用友贴出原始数据-费用表'!$A$6:$A$348,0)+1,MATCH($W$55,'用友贴出原始数据-费用表'!$B$5:$AL$5,0)+1)</f>
        <v>0</v>
      </c>
      <c r="X68" s="188">
        <f>INDEX('用友贴出原始数据-费用表'!$A$5:$AL$271,MATCH($B68&amp;"调整额",'用友贴出原始数据-费用表'!$A$6:$A$348,0)+1,MATCH($X$55,'用友贴出原始数据-费用表'!$B$5:$AL$5,0)+1)</f>
        <v>0</v>
      </c>
      <c r="Y68" s="188">
        <f>INDEX('用友贴出原始数据-费用表'!$A$5:$AL$271,MATCH($B68&amp;"调整额",'用友贴出原始数据-费用表'!$A$6:$A$348,0)+1,MATCH($Y$55,'用友贴出原始数据-费用表'!$B$5:$AL$5,0)+1)</f>
        <v>0</v>
      </c>
      <c r="Z68" s="188">
        <f>INDEX('用友贴出原始数据-费用表'!$A$5:$AL$271,MATCH($B68&amp;"调整额",'用友贴出原始数据-费用表'!$A$6:$A$348,0)+1,MATCH($Z$55,'用友贴出原始数据-费用表'!$B$5:$AL$5,0)+1)</f>
        <v>0</v>
      </c>
      <c r="AA68" s="188">
        <f>INDEX('用友贴出原始数据-费用表'!$A$5:$AL$271,MATCH($B68&amp;"调整额",'用友贴出原始数据-费用表'!$A$6:$A$348,0)+1,MATCH($AA$55,'用友贴出原始数据-费用表'!$B$5:$AL$5,0)+1)</f>
        <v>0</v>
      </c>
      <c r="AB68" s="188">
        <f>INDEX('用友贴出原始数据-费用表'!$A$5:$AL$271,MATCH($B68&amp;"调整额",'用友贴出原始数据-费用表'!$A$6:$A$348,0)+1,MATCH($AB$55,'用友贴出原始数据-费用表'!$B$5:$AL$5,0)+1)</f>
        <v>0</v>
      </c>
      <c r="AC68" s="188">
        <f>INDEX('用友贴出原始数据-费用表'!$A$5:$AL$271,MATCH($B68&amp;"调整额",'用友贴出原始数据-费用表'!$A$6:$A$348,0)+1,MATCH($AC$55,'用友贴出原始数据-费用表'!$B$5:$AL$5,0)+1)</f>
        <v>0</v>
      </c>
    </row>
    <row r="69" spans="1:29">
      <c r="A69" s="394"/>
      <c r="B69" s="187" t="s">
        <v>125</v>
      </c>
      <c r="C69" s="189">
        <f t="shared" si="7"/>
        <v>1.3824319466948509E-10</v>
      </c>
      <c r="D69" s="188">
        <v>-1089847.09225</v>
      </c>
      <c r="E69" s="188">
        <f>INDEX('用友贴出原始数据-费用表'!$A$5:$AL$271,MATCH($B69&amp;"调整额",'用友贴出原始数据-费用表'!$A$6:$A$348,0)+1,MATCH($E$55,'用友贴出原始数据-费用表'!$B$5:$AL$5,0)+1)+G69+T69+AB69</f>
        <v>347485.50570000004</v>
      </c>
      <c r="F69" s="188">
        <f>INDEX('用友贴出原始数据-费用表'!$A$5:$AL$271,MATCH($B69&amp;"调整额",'用友贴出原始数据-费用表'!$A$6:$A$348,0)+1,MATCH($F$55,'用友贴出原始数据-费用表'!$B$5:$AL$5,0)+1)</f>
        <v>427774.35865000001</v>
      </c>
      <c r="G69" s="188">
        <f>INDEX('用友贴出原始数据-费用表'!$A$5:$AL$271,MATCH($B69&amp;"调整额",'用友贴出原始数据-费用表'!$A$6:$A$348,0)+1,MATCH($G$55,'用友贴出原始数据-费用表'!$B$5:$AL$5,0)+1)</f>
        <v>72229.889550000007</v>
      </c>
      <c r="H69" s="188">
        <f t="shared" si="8"/>
        <v>-200754.92025</v>
      </c>
      <c r="I69" s="188">
        <f>INDEX('用友贴出原始数据-费用表'!$A$5:$AL$271,MATCH($B69&amp;"调整额",'用友贴出原始数据-费用表'!$A$6:$A$348,0)+1,MATCH($I$55,'用友贴出原始数据-费用表'!$B$5:$AL$5,0)+1)</f>
        <v>-66270.004050000003</v>
      </c>
      <c r="J69" s="188">
        <f>INDEX('用友贴出原始数据-费用表'!$A$5:$AL$271,MATCH($B69&amp;"调整额",'用友贴出原始数据-费用表'!$A$6:$A$348,0)+1,MATCH($J$55,'用友贴出原始数据-费用表'!$B$5:$AL$5,0)+1)</f>
        <v>-11412.3663</v>
      </c>
      <c r="K69" s="188">
        <f>INDEX('用友贴出原始数据-费用表'!$A$5:$AL$271,MATCH($B69&amp;"调整额",'用友贴出原始数据-费用表'!$A$6:$A$348,0)+1,MATCH($K$55,'用友贴出原始数据-费用表'!$B$5:$AL$5,0)+1)</f>
        <v>-123072.5499</v>
      </c>
      <c r="L69" s="188">
        <f t="shared" si="9"/>
        <v>-193865.54295</v>
      </c>
      <c r="M69" s="188">
        <f>INDEX('用友贴出原始数据-费用表'!$A$5:$AL$271,MATCH($B69&amp;"调整额",'用友贴出原始数据-费用表'!$A$6:$A$348,0)+1,MATCH($M$55,'用友贴出原始数据-费用表'!$B$5:$AL$5,0)+1)</f>
        <v>-313633.97070000001</v>
      </c>
      <c r="N69" s="188">
        <f>INDEX('用友贴出原始数据-费用表'!$A$5:$AL$271,MATCH($B69&amp;"调整额",'用友贴出原始数据-费用表'!$A$6:$A$348,0)+1,MATCH($N$55,'用友贴出原始数据-费用表'!$B$5:$AL$5,0)+1)</f>
        <v>160508.58119999999</v>
      </c>
      <c r="O69" s="188">
        <f>INDEX('用友贴出原始数据-费用表'!$A$5:$AL$271,MATCH($B69&amp;"调整额",'用友贴出原始数据-费用表'!$A$6:$A$348,0)+1,MATCH($O$55,'用友贴出原始数据-费用表'!$B$5:$AL$5,0)+1)</f>
        <v>-105414.74235</v>
      </c>
      <c r="P69" s="188">
        <f>INDEX('用友贴出原始数据-费用表'!$A$5:$AL$271,MATCH($B69&amp;"调整额",'用友贴出原始数据-费用表'!$A$6:$A$348,0)+1,MATCH($P$55,'用友贴出原始数据-费用表'!$B$5:$AL$5,0)+1)</f>
        <v>64674.588900000002</v>
      </c>
      <c r="Q69" s="188">
        <f t="shared" si="10"/>
        <v>716158.43355000007</v>
      </c>
      <c r="R69" s="188">
        <f>INDEX('用友贴出原始数据-费用表'!$A$5:$AL$271,MATCH($B69&amp;"调整额",'用友贴出原始数据-费用表'!$A$6:$A$348,0)+1,MATCH($R$55,'用友贴出原始数据-费用表'!$B$5:$AL$5,0)+1)</f>
        <v>749463.29535000003</v>
      </c>
      <c r="S69" s="188">
        <f>INDEX('用友贴出原始数据-费用表'!$A$5:$AL$271,MATCH($B69&amp;"调整额",'用友贴出原始数据-费用表'!$A$6:$A$348,0)+1,MATCH($S$55,'用友贴出原始数据-费用表'!$B$5:$AL$5,0)+1)</f>
        <v>-33304.861799999999</v>
      </c>
      <c r="T69" s="188">
        <f>INDEX('用友贴出原始数据-费用表'!$A$5:$AL$271,MATCH($B69&amp;"调整额",'用友贴出原始数据-费用表'!$A$6:$A$348,0)+1,MATCH($T$55,'用友贴出原始数据-费用表'!$B$5:$AL$5,0)+1)</f>
        <v>0</v>
      </c>
      <c r="U69" s="188">
        <f t="shared" si="11"/>
        <v>-6950.7424499999979</v>
      </c>
      <c r="V69" s="188">
        <f>INDEX('用友贴出原始数据-费用表'!$A$5:$AL$271,MATCH($B69&amp;"调整额",'用友贴出原始数据-费用表'!$A$6:$A$348,0)+1,MATCH($V$55,'用友贴出原始数据-费用表'!$B$5:$AL$5,0)+1)</f>
        <v>24063.880349999999</v>
      </c>
      <c r="W69" s="188">
        <f>INDEX('用友贴出原始数据-费用表'!$A$5:$AL$271,MATCH($B69&amp;"调整额",'用友贴出原始数据-费用表'!$A$6:$A$348,0)+1,MATCH($W$55,'用友贴出原始数据-费用表'!$B$5:$AL$5,0)+1)</f>
        <v>-33677.830199999997</v>
      </c>
      <c r="X69" s="188">
        <f>INDEX('用友贴出原始数据-费用表'!$A$5:$AL$271,MATCH($B69&amp;"调整额",'用友贴出原始数据-费用表'!$A$6:$A$348,0)+1,MATCH($X$55,'用友贴出原始数据-费用表'!$B$5:$AL$5,0)+1)</f>
        <v>5847.1696499999998</v>
      </c>
      <c r="Y69" s="188">
        <f>INDEX('用友贴出原始数据-费用表'!$A$5:$AL$271,MATCH($B69&amp;"调整额",'用友贴出原始数据-费用表'!$A$6:$A$348,0)+1,MATCH($Y$55,'用友贴出原始数据-费用表'!$B$5:$AL$5,0)+1)</f>
        <v>-3183.96225</v>
      </c>
      <c r="Z69" s="188">
        <f>INDEX('用友贴出原始数据-费用表'!$A$5:$AL$271,MATCH($B69&amp;"调整额",'用友贴出原始数据-费用表'!$A$6:$A$348,0)+1,MATCH($Z$55,'用友贴出原始数据-费用表'!$B$5:$AL$5,0)+1)</f>
        <v>0</v>
      </c>
      <c r="AA69" s="188">
        <f>INDEX('用友贴出原始数据-费用表'!$A$5:$AL$271,MATCH($B69&amp;"调整额",'用友贴出原始数据-费用表'!$A$6:$A$348,0)+1,MATCH($AA$55,'用友贴出原始数据-费用表'!$B$5:$AL$5,0)+1)</f>
        <v>0</v>
      </c>
      <c r="AB69" s="188">
        <f>INDEX('用友贴出原始数据-费用表'!$A$5:$AL$271,MATCH($B69&amp;"调整额",'用友贴出原始数据-费用表'!$A$6:$A$348,0)+1,MATCH($AB$55,'用友贴出原始数据-费用表'!$B$5:$AL$5,0)+1)</f>
        <v>0</v>
      </c>
      <c r="AC69" s="188">
        <f>INDEX('用友贴出原始数据-费用表'!$A$5:$AL$271,MATCH($B69&amp;"调整额",'用友贴出原始数据-费用表'!$A$6:$A$348,0)+1,MATCH($AC$55,'用友贴出原始数据-费用表'!$B$5:$AL$5,0)+1)</f>
        <v>0</v>
      </c>
    </row>
    <row r="70" spans="1:29">
      <c r="A70" s="394"/>
      <c r="B70" s="187" t="s">
        <v>126</v>
      </c>
      <c r="C70" s="189">
        <f t="shared" si="7"/>
        <v>0</v>
      </c>
      <c r="D70" s="188">
        <v>0</v>
      </c>
      <c r="E70" s="188">
        <f>INDEX('用友贴出原始数据-费用表'!$A$5:$AL$271,MATCH($B70&amp;"调整额",'用友贴出原始数据-费用表'!$A$6:$A$348,0)+1,MATCH($E$55,'用友贴出原始数据-费用表'!$B$5:$AL$5,0)+1)+G70+T70+AB70</f>
        <v>0</v>
      </c>
      <c r="F70" s="188">
        <f>INDEX('用友贴出原始数据-费用表'!$A$5:$AL$271,MATCH($B70&amp;"调整额",'用友贴出原始数据-费用表'!$A$6:$A$348,0)+1,MATCH($F$55,'用友贴出原始数据-费用表'!$B$5:$AL$5,0)+1)</f>
        <v>0</v>
      </c>
      <c r="G70" s="188">
        <f>INDEX('用友贴出原始数据-费用表'!$A$5:$AL$271,MATCH($B70&amp;"调整额",'用友贴出原始数据-费用表'!$A$6:$A$348,0)+1,MATCH($G$55,'用友贴出原始数据-费用表'!$B$5:$AL$5,0)+1)</f>
        <v>0</v>
      </c>
      <c r="H70" s="188">
        <f t="shared" si="8"/>
        <v>0</v>
      </c>
      <c r="I70" s="188">
        <f>INDEX('用友贴出原始数据-费用表'!$A$5:$AL$271,MATCH($B70&amp;"调整额",'用友贴出原始数据-费用表'!$A$6:$A$348,0)+1,MATCH($I$55,'用友贴出原始数据-费用表'!$B$5:$AL$5,0)+1)</f>
        <v>0</v>
      </c>
      <c r="J70" s="188">
        <f>INDEX('用友贴出原始数据-费用表'!$A$5:$AL$271,MATCH($B70&amp;"调整额",'用友贴出原始数据-费用表'!$A$6:$A$348,0)+1,MATCH($J$55,'用友贴出原始数据-费用表'!$B$5:$AL$5,0)+1)</f>
        <v>0</v>
      </c>
      <c r="K70" s="188">
        <f>INDEX('用友贴出原始数据-费用表'!$A$5:$AL$271,MATCH($B70&amp;"调整额",'用友贴出原始数据-费用表'!$A$6:$A$348,0)+1,MATCH($K$55,'用友贴出原始数据-费用表'!$B$5:$AL$5,0)+1)</f>
        <v>0</v>
      </c>
      <c r="L70" s="188">
        <f t="shared" si="9"/>
        <v>0</v>
      </c>
      <c r="M70" s="188">
        <f>INDEX('用友贴出原始数据-费用表'!$A$5:$AL$271,MATCH($B70&amp;"调整额",'用友贴出原始数据-费用表'!$A$6:$A$348,0)+1,MATCH($M$55,'用友贴出原始数据-费用表'!$B$5:$AL$5,0)+1)</f>
        <v>0</v>
      </c>
      <c r="N70" s="188">
        <f>INDEX('用友贴出原始数据-费用表'!$A$5:$AL$271,MATCH($B70&amp;"调整额",'用友贴出原始数据-费用表'!$A$6:$A$348,0)+1,MATCH($N$55,'用友贴出原始数据-费用表'!$B$5:$AL$5,0)+1)</f>
        <v>0</v>
      </c>
      <c r="O70" s="188">
        <f>INDEX('用友贴出原始数据-费用表'!$A$5:$AL$271,MATCH($B70&amp;"调整额",'用友贴出原始数据-费用表'!$A$6:$A$348,0)+1,MATCH($O$55,'用友贴出原始数据-费用表'!$B$5:$AL$5,0)+1)</f>
        <v>0</v>
      </c>
      <c r="P70" s="188">
        <f>INDEX('用友贴出原始数据-费用表'!$A$5:$AL$271,MATCH($B70&amp;"调整额",'用友贴出原始数据-费用表'!$A$6:$A$348,0)+1,MATCH($P$55,'用友贴出原始数据-费用表'!$B$5:$AL$5,0)+1)</f>
        <v>0</v>
      </c>
      <c r="Q70" s="188">
        <f t="shared" si="10"/>
        <v>0</v>
      </c>
      <c r="R70" s="188">
        <f>INDEX('用友贴出原始数据-费用表'!$A$5:$AL$271,MATCH($B70&amp;"调整额",'用友贴出原始数据-费用表'!$A$6:$A$348,0)+1,MATCH($R$55,'用友贴出原始数据-费用表'!$B$5:$AL$5,0)+1)</f>
        <v>0</v>
      </c>
      <c r="S70" s="188">
        <f>INDEX('用友贴出原始数据-费用表'!$A$5:$AL$271,MATCH($B70&amp;"调整额",'用友贴出原始数据-费用表'!$A$6:$A$348,0)+1,MATCH($S$55,'用友贴出原始数据-费用表'!$B$5:$AL$5,0)+1)</f>
        <v>0</v>
      </c>
      <c r="T70" s="188">
        <f>INDEX('用友贴出原始数据-费用表'!$A$5:$AL$271,MATCH($B70&amp;"调整额",'用友贴出原始数据-费用表'!$A$6:$A$348,0)+1,MATCH($T$55,'用友贴出原始数据-费用表'!$B$5:$AL$5,0)+1)</f>
        <v>0</v>
      </c>
      <c r="U70" s="188">
        <f t="shared" si="11"/>
        <v>0</v>
      </c>
      <c r="V70" s="188">
        <f>INDEX('用友贴出原始数据-费用表'!$A$5:$AL$271,MATCH($B70&amp;"调整额",'用友贴出原始数据-费用表'!$A$6:$A$348,0)+1,MATCH($V$55,'用友贴出原始数据-费用表'!$B$5:$AL$5,0)+1)</f>
        <v>0</v>
      </c>
      <c r="W70" s="188">
        <f>INDEX('用友贴出原始数据-费用表'!$A$5:$AL$271,MATCH($B70&amp;"调整额",'用友贴出原始数据-费用表'!$A$6:$A$348,0)+1,MATCH($W$55,'用友贴出原始数据-费用表'!$B$5:$AL$5,0)+1)</f>
        <v>0</v>
      </c>
      <c r="X70" s="188">
        <f>INDEX('用友贴出原始数据-费用表'!$A$5:$AL$271,MATCH($B70&amp;"调整额",'用友贴出原始数据-费用表'!$A$6:$A$348,0)+1,MATCH($X$55,'用友贴出原始数据-费用表'!$B$5:$AL$5,0)+1)</f>
        <v>0</v>
      </c>
      <c r="Y70" s="188">
        <f>INDEX('用友贴出原始数据-费用表'!$A$5:$AL$271,MATCH($B70&amp;"调整额",'用友贴出原始数据-费用表'!$A$6:$A$348,0)+1,MATCH($Y$55,'用友贴出原始数据-费用表'!$B$5:$AL$5,0)+1)</f>
        <v>0</v>
      </c>
      <c r="Z70" s="188">
        <f>INDEX('用友贴出原始数据-费用表'!$A$5:$AL$271,MATCH($B70&amp;"调整额",'用友贴出原始数据-费用表'!$A$6:$A$348,0)+1,MATCH($Z$55,'用友贴出原始数据-费用表'!$B$5:$AL$5,0)+1)</f>
        <v>0</v>
      </c>
      <c r="AA70" s="188">
        <f>INDEX('用友贴出原始数据-费用表'!$A$5:$AL$271,MATCH($B70&amp;"调整额",'用友贴出原始数据-费用表'!$A$6:$A$348,0)+1,MATCH($AA$55,'用友贴出原始数据-费用表'!$B$5:$AL$5,0)+1)</f>
        <v>0</v>
      </c>
      <c r="AB70" s="188">
        <f>INDEX('用友贴出原始数据-费用表'!$A$5:$AL$271,MATCH($B70&amp;"调整额",'用友贴出原始数据-费用表'!$A$6:$A$348,0)+1,MATCH($AB$55,'用友贴出原始数据-费用表'!$B$5:$AL$5,0)+1)</f>
        <v>0</v>
      </c>
      <c r="AC70" s="188">
        <f>INDEX('用友贴出原始数据-费用表'!$A$5:$AL$271,MATCH($B70&amp;"调整额",'用友贴出原始数据-费用表'!$A$6:$A$348,0)+1,MATCH($AC$55,'用友贴出原始数据-费用表'!$B$5:$AL$5,0)+1)</f>
        <v>0</v>
      </c>
    </row>
    <row r="71" spans="1:29" ht="13.5" customHeight="1">
      <c r="A71" s="394"/>
      <c r="B71" s="187" t="s">
        <v>127</v>
      </c>
      <c r="C71" s="189">
        <f t="shared" si="7"/>
        <v>0</v>
      </c>
      <c r="D71" s="188">
        <v>0</v>
      </c>
      <c r="E71" s="188">
        <f>INDEX('用友贴出原始数据-费用表'!$A$5:$AL$271,MATCH($B71&amp;"调整额",'用友贴出原始数据-费用表'!$A$6:$A$348,0)+1,MATCH($E$55,'用友贴出原始数据-费用表'!$B$5:$AL$5,0)+1)+G71+T71+AB71</f>
        <v>0</v>
      </c>
      <c r="F71" s="188">
        <f>INDEX('用友贴出原始数据-费用表'!$A$5:$AL$271,MATCH($B71&amp;"调整额",'用友贴出原始数据-费用表'!$A$6:$A$348,0)+1,MATCH($F$55,'用友贴出原始数据-费用表'!$B$5:$AL$5,0)+1)</f>
        <v>0</v>
      </c>
      <c r="G71" s="188">
        <f>INDEX('用友贴出原始数据-费用表'!$A$5:$AL$271,MATCH($B71&amp;"调整额",'用友贴出原始数据-费用表'!$A$6:$A$348,0)+1,MATCH($G$55,'用友贴出原始数据-费用表'!$B$5:$AL$5,0)+1)</f>
        <v>0</v>
      </c>
      <c r="H71" s="188">
        <f t="shared" si="8"/>
        <v>0</v>
      </c>
      <c r="I71" s="188">
        <f>INDEX('用友贴出原始数据-费用表'!$A$5:$AL$271,MATCH($B71&amp;"调整额",'用友贴出原始数据-费用表'!$A$6:$A$348,0)+1,MATCH($I$55,'用友贴出原始数据-费用表'!$B$5:$AL$5,0)+1)</f>
        <v>0</v>
      </c>
      <c r="J71" s="188">
        <f>INDEX('用友贴出原始数据-费用表'!$A$5:$AL$271,MATCH($B71&amp;"调整额",'用友贴出原始数据-费用表'!$A$6:$A$348,0)+1,MATCH($J$55,'用友贴出原始数据-费用表'!$B$5:$AL$5,0)+1)</f>
        <v>0</v>
      </c>
      <c r="K71" s="188">
        <f>INDEX('用友贴出原始数据-费用表'!$A$5:$AL$271,MATCH($B71&amp;"调整额",'用友贴出原始数据-费用表'!$A$6:$A$348,0)+1,MATCH($K$55,'用友贴出原始数据-费用表'!$B$5:$AL$5,0)+1)</f>
        <v>0</v>
      </c>
      <c r="L71" s="188">
        <f t="shared" si="9"/>
        <v>0</v>
      </c>
      <c r="M71" s="188">
        <f>INDEX('用友贴出原始数据-费用表'!$A$5:$AL$271,MATCH($B71&amp;"调整额",'用友贴出原始数据-费用表'!$A$6:$A$348,0)+1,MATCH($M$55,'用友贴出原始数据-费用表'!$B$5:$AL$5,0)+1)</f>
        <v>0</v>
      </c>
      <c r="N71" s="188">
        <f>INDEX('用友贴出原始数据-费用表'!$A$5:$AL$271,MATCH($B71&amp;"调整额",'用友贴出原始数据-费用表'!$A$6:$A$348,0)+1,MATCH($N$55,'用友贴出原始数据-费用表'!$B$5:$AL$5,0)+1)</f>
        <v>0</v>
      </c>
      <c r="O71" s="188">
        <f>INDEX('用友贴出原始数据-费用表'!$A$5:$AL$271,MATCH($B71&amp;"调整额",'用友贴出原始数据-费用表'!$A$6:$A$348,0)+1,MATCH($O$55,'用友贴出原始数据-费用表'!$B$5:$AL$5,0)+1)</f>
        <v>0</v>
      </c>
      <c r="P71" s="188">
        <f>INDEX('用友贴出原始数据-费用表'!$A$5:$AL$271,MATCH($B71&amp;"调整额",'用友贴出原始数据-费用表'!$A$6:$A$348,0)+1,MATCH($P$55,'用友贴出原始数据-费用表'!$B$5:$AL$5,0)+1)</f>
        <v>0</v>
      </c>
      <c r="Q71" s="188">
        <f t="shared" si="10"/>
        <v>0</v>
      </c>
      <c r="R71" s="188">
        <f>INDEX('用友贴出原始数据-费用表'!$A$5:$AL$271,MATCH($B71&amp;"调整额",'用友贴出原始数据-费用表'!$A$6:$A$348,0)+1,MATCH($R$55,'用友贴出原始数据-费用表'!$B$5:$AL$5,0)+1)</f>
        <v>0</v>
      </c>
      <c r="S71" s="188">
        <f>INDEX('用友贴出原始数据-费用表'!$A$5:$AL$271,MATCH($B71&amp;"调整额",'用友贴出原始数据-费用表'!$A$6:$A$348,0)+1,MATCH($S$55,'用友贴出原始数据-费用表'!$B$5:$AL$5,0)+1)</f>
        <v>0</v>
      </c>
      <c r="T71" s="188">
        <f>INDEX('用友贴出原始数据-费用表'!$A$5:$AL$271,MATCH($B71&amp;"调整额",'用友贴出原始数据-费用表'!$A$6:$A$348,0)+1,MATCH($T$55,'用友贴出原始数据-费用表'!$B$5:$AL$5,0)+1)</f>
        <v>0</v>
      </c>
      <c r="U71" s="188">
        <f t="shared" si="11"/>
        <v>0</v>
      </c>
      <c r="V71" s="188">
        <f>INDEX('用友贴出原始数据-费用表'!$A$5:$AL$271,MATCH($B71&amp;"调整额",'用友贴出原始数据-费用表'!$A$6:$A$348,0)+1,MATCH($V$55,'用友贴出原始数据-费用表'!$B$5:$AL$5,0)+1)</f>
        <v>0</v>
      </c>
      <c r="W71" s="188">
        <f>INDEX('用友贴出原始数据-费用表'!$A$5:$AL$271,MATCH($B71&amp;"调整额",'用友贴出原始数据-费用表'!$A$6:$A$348,0)+1,MATCH($W$55,'用友贴出原始数据-费用表'!$B$5:$AL$5,0)+1)</f>
        <v>0</v>
      </c>
      <c r="X71" s="188">
        <f>INDEX('用友贴出原始数据-费用表'!$A$5:$AL$271,MATCH($B71&amp;"调整额",'用友贴出原始数据-费用表'!$A$6:$A$348,0)+1,MATCH($X$55,'用友贴出原始数据-费用表'!$B$5:$AL$5,0)+1)</f>
        <v>0</v>
      </c>
      <c r="Y71" s="188">
        <f>INDEX('用友贴出原始数据-费用表'!$A$5:$AL$271,MATCH($B71&amp;"调整额",'用友贴出原始数据-费用表'!$A$6:$A$348,0)+1,MATCH($Y$55,'用友贴出原始数据-费用表'!$B$5:$AL$5,0)+1)</f>
        <v>0</v>
      </c>
      <c r="Z71" s="188">
        <f>INDEX('用友贴出原始数据-费用表'!$A$5:$AL$271,MATCH($B71&amp;"调整额",'用友贴出原始数据-费用表'!$A$6:$A$348,0)+1,MATCH($Z$55,'用友贴出原始数据-费用表'!$B$5:$AL$5,0)+1)</f>
        <v>0</v>
      </c>
      <c r="AA71" s="188">
        <f>INDEX('用友贴出原始数据-费用表'!$A$5:$AL$271,MATCH($B71&amp;"调整额",'用友贴出原始数据-费用表'!$A$6:$A$348,0)+1,MATCH($AA$55,'用友贴出原始数据-费用表'!$B$5:$AL$5,0)+1)</f>
        <v>0</v>
      </c>
      <c r="AB71" s="188">
        <f>INDEX('用友贴出原始数据-费用表'!$A$5:$AL$271,MATCH($B71&amp;"调整额",'用友贴出原始数据-费用表'!$A$6:$A$348,0)+1,MATCH($AB$55,'用友贴出原始数据-费用表'!$B$5:$AL$5,0)+1)</f>
        <v>0</v>
      </c>
      <c r="AC71" s="188">
        <f>INDEX('用友贴出原始数据-费用表'!$A$5:$AL$271,MATCH($B71&amp;"调整额",'用友贴出原始数据-费用表'!$A$6:$A$348,0)+1,MATCH($AC$55,'用友贴出原始数据-费用表'!$B$5:$AL$5,0)+1)</f>
        <v>0</v>
      </c>
    </row>
    <row r="72" spans="1:29">
      <c r="A72" s="395"/>
      <c r="B72" s="192" t="s">
        <v>121</v>
      </c>
      <c r="C72" s="193">
        <f t="shared" si="7"/>
        <v>142840.19000000018</v>
      </c>
      <c r="D72" s="193">
        <v>-166380.41224999999</v>
      </c>
      <c r="E72" s="193">
        <f t="shared" ref="E72:Y72" si="13">SUM(E67:E71)</f>
        <v>347485.50570000004</v>
      </c>
      <c r="F72" s="193">
        <f t="shared" si="13"/>
        <v>-2591093.5613500001</v>
      </c>
      <c r="G72" s="193">
        <f t="shared" si="13"/>
        <v>72229.889550000007</v>
      </c>
      <c r="H72" s="193">
        <f t="shared" si="13"/>
        <v>-164164.17025</v>
      </c>
      <c r="I72" s="193">
        <f t="shared" si="13"/>
        <v>-66270.004050000003</v>
      </c>
      <c r="J72" s="193">
        <f t="shared" si="13"/>
        <v>25178.383699999998</v>
      </c>
      <c r="K72" s="193">
        <f t="shared" si="13"/>
        <v>-123072.5499</v>
      </c>
      <c r="L72" s="193">
        <f t="shared" si="13"/>
        <v>2700767.13705</v>
      </c>
      <c r="M72" s="193">
        <f t="shared" si="13"/>
        <v>-313633.97070000001</v>
      </c>
      <c r="N72" s="193">
        <f t="shared" si="13"/>
        <v>160508.58119999999</v>
      </c>
      <c r="O72" s="193">
        <f t="shared" si="13"/>
        <v>2789217.9376500002</v>
      </c>
      <c r="P72" s="193">
        <f t="shared" si="13"/>
        <v>64674.588900000002</v>
      </c>
      <c r="Q72" s="193">
        <f t="shared" si="13"/>
        <v>716158.43355000007</v>
      </c>
      <c r="R72" s="193">
        <f t="shared" si="13"/>
        <v>749463.29535000003</v>
      </c>
      <c r="S72" s="193">
        <f t="shared" si="13"/>
        <v>-33304.861799999999</v>
      </c>
      <c r="T72" s="193">
        <f t="shared" si="13"/>
        <v>0</v>
      </c>
      <c r="U72" s="193">
        <f t="shared" si="11"/>
        <v>-699932.7424499999</v>
      </c>
      <c r="V72" s="193">
        <f t="shared" si="13"/>
        <v>24063.880349999999</v>
      </c>
      <c r="W72" s="193">
        <f t="shared" si="13"/>
        <v>-33677.830199999997</v>
      </c>
      <c r="X72" s="193">
        <f t="shared" si="13"/>
        <v>-687134.83034999995</v>
      </c>
      <c r="Y72" s="193">
        <f t="shared" si="13"/>
        <v>-3183.96225</v>
      </c>
      <c r="Z72" s="193">
        <f t="shared" ref="Z72" si="14">SUM(Z67:Z71)</f>
        <v>0</v>
      </c>
      <c r="AA72" s="193">
        <f t="shared" ref="AA72" si="15">SUM(AA67:AA71)</f>
        <v>0</v>
      </c>
      <c r="AB72" s="193">
        <f t="shared" ref="AB72" si="16">SUM(AB67:AB71)</f>
        <v>0</v>
      </c>
      <c r="AC72" s="193">
        <f t="shared" ref="AC72" si="17">SUM(AC67:AC71)</f>
        <v>0</v>
      </c>
    </row>
    <row r="73" spans="1:29" ht="13.5" customHeight="1">
      <c r="A73" s="396" t="s">
        <v>128</v>
      </c>
      <c r="B73" s="187" t="s">
        <v>129</v>
      </c>
      <c r="C73" s="189">
        <f t="shared" si="7"/>
        <v>-142840.19</v>
      </c>
      <c r="D73" s="188">
        <v>0</v>
      </c>
      <c r="E73" s="188">
        <f>INDEX('用友贴出原始数据-费用表'!$A$5:$AL$271,MATCH($B73&amp;"调整额",'用友贴出原始数据-费用表'!$A$6:$A$348,0)+1,MATCH($E$55,'用友贴出原始数据-费用表'!$B$5:$AL$5,0)+1)+G73+T73+AB73</f>
        <v>-196065.19</v>
      </c>
      <c r="F73" s="188">
        <f>INDEX('用友贴出原始数据-费用表'!$A$5:$AL$271,MATCH($B73&amp;"调整额",'用友贴出原始数据-费用表'!$A$6:$A$348,0)+1,MATCH($F$55,'用友贴出原始数据-费用表'!$B$5:$AL$5,0)+1)</f>
        <v>18000</v>
      </c>
      <c r="G73" s="188">
        <f>INDEX('用友贴出原始数据-费用表'!$A$5:$AL$271,MATCH($B73&amp;"调整额",'用友贴出原始数据-费用表'!$A$6:$A$348,0)+1,MATCH($G$55,'用友贴出原始数据-费用表'!$B$5:$AL$5,0)+1)</f>
        <v>-132135.19</v>
      </c>
      <c r="H73" s="188">
        <f t="shared" si="8"/>
        <v>2800</v>
      </c>
      <c r="I73" s="188">
        <f>INDEX('用友贴出原始数据-费用表'!$A$5:$AL$271,MATCH($B73&amp;"调整额",'用友贴出原始数据-费用表'!$A$6:$A$348,0)+1,MATCH($I$55,'用友贴出原始数据-费用表'!$B$5:$AL$5,0)+1)</f>
        <v>2800</v>
      </c>
      <c r="J73" s="188">
        <f>INDEX('用友贴出原始数据-费用表'!$A$5:$AL$271,MATCH($B73&amp;"调整额",'用友贴出原始数据-费用表'!$A$6:$A$348,0)+1,MATCH($J$55,'用友贴出原始数据-费用表'!$B$5:$AL$5,0)+0)</f>
        <v>0</v>
      </c>
      <c r="K73" s="188">
        <f>INDEX('用友贴出原始数据-费用表'!$A$5:$AL$271,MATCH($B73&amp;"调整额",'用友贴出原始数据-费用表'!$A$6:$A$348,0)+1,MATCH($K$55,'用友贴出原始数据-费用表'!$B$5:$AL$5,0)+1)</f>
        <v>0</v>
      </c>
      <c r="L73" s="188">
        <f t="shared" si="9"/>
        <v>0</v>
      </c>
      <c r="M73" s="188">
        <f>INDEX('用友贴出原始数据-费用表'!$A$5:$AL$271,MATCH($B73&amp;"调整额",'用友贴出原始数据-费用表'!$A$6:$A$348,0)+1,MATCH($M$55,'用友贴出原始数据-费用表'!$B$5:$AL$5,0)+1)</f>
        <v>0</v>
      </c>
      <c r="N73" s="188">
        <f>INDEX('用友贴出原始数据-费用表'!$A$5:$AL$271,MATCH($B73&amp;"调整额",'用友贴出原始数据-费用表'!$A$6:$A$348,0)+1,MATCH($N$55,'用友贴出原始数据-费用表'!$B$5:$AL$5,0)+1)</f>
        <v>0</v>
      </c>
      <c r="O73" s="188">
        <f>INDEX('用友贴出原始数据-费用表'!$A$5:$AL$271,MATCH($B73&amp;"调整额",'用友贴出原始数据-费用表'!$A$6:$A$348,0)+1,MATCH($O$55,'用友贴出原始数据-费用表'!$B$5:$AL$5,0)+1)</f>
        <v>0</v>
      </c>
      <c r="P73" s="188">
        <f>INDEX('用友贴出原始数据-费用表'!$A$5:$AL$271,MATCH($B73&amp;"调整额",'用友贴出原始数据-费用表'!$A$6:$A$348,0)+1,MATCH($P$55,'用友贴出原始数据-费用表'!$B$5:$AL$5,0)+1)</f>
        <v>0</v>
      </c>
      <c r="Q73" s="188">
        <f t="shared" si="10"/>
        <v>0</v>
      </c>
      <c r="R73" s="188">
        <f>INDEX('用友贴出原始数据-费用表'!$A$5:$AL$271,MATCH($B73&amp;"调整额",'用友贴出原始数据-费用表'!$A$6:$A$348,0)+1,MATCH($R$55,'用友贴出原始数据-费用表'!$B$5:$AL$5,0)+1)</f>
        <v>0</v>
      </c>
      <c r="S73" s="188">
        <f>INDEX('用友贴出原始数据-费用表'!$A$5:$AL$271,MATCH($B73&amp;"调整额",'用友贴出原始数据-费用表'!$A$6:$A$348,0)+1,MATCH($S$55,'用友贴出原始数据-费用表'!$B$5:$AL$5,0)+1)</f>
        <v>0</v>
      </c>
      <c r="T73" s="188">
        <f>INDEX('用友贴出原始数据-费用表'!$A$5:$AL$271,MATCH($B73&amp;"调整额",'用友贴出原始数据-费用表'!$A$6:$A$348,0)+1,MATCH($T$55,'用友贴出原始数据-费用表'!$B$5:$AL$5,0)+1)</f>
        <v>0</v>
      </c>
      <c r="U73" s="188">
        <f t="shared" si="11"/>
        <v>32425</v>
      </c>
      <c r="V73" s="188">
        <f>INDEX('用友贴出原始数据-费用表'!$A$5:$AL$271,MATCH($B73&amp;"调整额",'用友贴出原始数据-费用表'!$A$6:$A$348,0)+1,MATCH($V$55,'用友贴出原始数据-费用表'!$B$5:$AL$5,0)+1)</f>
        <v>15460</v>
      </c>
      <c r="W73" s="188">
        <f>INDEX('用友贴出原始数据-费用表'!$A$5:$AL$271,MATCH($B73&amp;"调整额",'用友贴出原始数据-费用表'!$A$6:$A$348,0)+1,MATCH($W$55,'用友贴出原始数据-费用表'!$B$5:$AL$5,0)+1)</f>
        <v>0</v>
      </c>
      <c r="X73" s="188">
        <f>INDEX('用友贴出原始数据-费用表'!$A$5:$AL$271,MATCH($B73&amp;"调整额",'用友贴出原始数据-费用表'!$A$6:$A$348,0)+1,MATCH($X$55,'用友贴出原始数据-费用表'!$B$5:$AL$5,0)+1)</f>
        <v>16965</v>
      </c>
      <c r="Y73" s="188">
        <f>INDEX('用友贴出原始数据-费用表'!$A$5:$AL$271,MATCH($B73&amp;"调整额",'用友贴出原始数据-费用表'!$A$6:$A$348,0)+1,MATCH($Y$55,'用友贴出原始数据-费用表'!$B$5:$AL$5,0)+1)</f>
        <v>0</v>
      </c>
      <c r="Z73" s="188">
        <f>INDEX('用友贴出原始数据-费用表'!$A$5:$AL$271,MATCH($B73&amp;"调整额",'用友贴出原始数据-费用表'!$A$6:$A$348,0)+1,MATCH($Z$55,'用友贴出原始数据-费用表'!$B$5:$AL$5,0)+1)</f>
        <v>0</v>
      </c>
      <c r="AA73" s="188">
        <f>INDEX('用友贴出原始数据-费用表'!$A$5:$AL$271,MATCH($B73&amp;"调整额",'用友贴出原始数据-费用表'!$A$6:$A$348,0)+1,MATCH($AA$55,'用友贴出原始数据-费用表'!$B$5:$AL$5,0)+1)</f>
        <v>0</v>
      </c>
      <c r="AB73" s="188">
        <f>INDEX('用友贴出原始数据-费用表'!$A$5:$AL$271,MATCH($B73&amp;"调整额",'用友贴出原始数据-费用表'!$A$6:$A$348,0)+1,MATCH($AB$55,'用友贴出原始数据-费用表'!$B$5:$AL$5,0)+1)</f>
        <v>0</v>
      </c>
      <c r="AC73" s="188">
        <f>INDEX('用友贴出原始数据-费用表'!$A$5:$AL$271,MATCH($B73&amp;"调整额",'用友贴出原始数据-费用表'!$A$6:$A$348,0)+1,MATCH($AC$55,'用友贴出原始数据-费用表'!$B$5:$AL$5,0)+1)</f>
        <v>0</v>
      </c>
    </row>
    <row r="74" spans="1:29">
      <c r="A74" s="397"/>
      <c r="B74" s="187" t="s">
        <v>130</v>
      </c>
      <c r="C74" s="189">
        <f t="shared" si="7"/>
        <v>0</v>
      </c>
      <c r="D74" s="188">
        <v>0</v>
      </c>
      <c r="E74" s="188">
        <f>INDEX('用友贴出原始数据-费用表'!$A$5:$AL$271,MATCH($B74&amp;"调整额",'用友贴出原始数据-费用表'!$A$6:$A$348,0)+1,MATCH($E$55,'用友贴出原始数据-费用表'!$B$5:$AL$5,0)+1)+G74+T74+AB74</f>
        <v>0</v>
      </c>
      <c r="F74" s="188">
        <f>INDEX('用友贴出原始数据-费用表'!$A$5:$AL$271,MATCH($B74&amp;"调整额",'用友贴出原始数据-费用表'!$A$6:$A$348,0)+1,MATCH($F$55,'用友贴出原始数据-费用表'!$B$5:$AL$5,0)+1)</f>
        <v>0</v>
      </c>
      <c r="G74" s="188">
        <f>INDEX('用友贴出原始数据-费用表'!$A$5:$AL$271,MATCH($B74&amp;"调整额",'用友贴出原始数据-费用表'!$A$6:$A$348,0)+1,MATCH($G$55,'用友贴出原始数据-费用表'!$B$5:$AL$5,0)+1)</f>
        <v>0</v>
      </c>
      <c r="H74" s="188">
        <f t="shared" si="8"/>
        <v>0</v>
      </c>
      <c r="I74" s="188">
        <f>INDEX('用友贴出原始数据-费用表'!$A$5:$AL$271,MATCH($B74&amp;"调整额",'用友贴出原始数据-费用表'!$A$6:$A$348,0)+1,MATCH($I$55,'用友贴出原始数据-费用表'!$B$5:$AL$5,0)+1)</f>
        <v>0</v>
      </c>
      <c r="J74" s="188">
        <f>INDEX('用友贴出原始数据-费用表'!$A$5:$AL$271,MATCH($B74&amp;"调整额",'用友贴出原始数据-费用表'!$A$6:$A$348,0)+1,MATCH($J$55,'用友贴出原始数据-费用表'!$B$5:$AL$5,0)+0)</f>
        <v>0</v>
      </c>
      <c r="K74" s="188">
        <f>INDEX('用友贴出原始数据-费用表'!$A$5:$AL$271,MATCH($B74&amp;"调整额",'用友贴出原始数据-费用表'!$A$6:$A$348,0)+1,MATCH($K$55,'用友贴出原始数据-费用表'!$B$5:$AL$5,0)+1)</f>
        <v>0</v>
      </c>
      <c r="L74" s="188">
        <f t="shared" si="9"/>
        <v>0</v>
      </c>
      <c r="M74" s="188">
        <f>INDEX('用友贴出原始数据-费用表'!$A$5:$AL$271,MATCH($B74&amp;"调整额",'用友贴出原始数据-费用表'!$A$6:$A$348,0)+1,MATCH($M$55,'用友贴出原始数据-费用表'!$B$5:$AL$5,0)+1)</f>
        <v>0</v>
      </c>
      <c r="N74" s="188">
        <f>INDEX('用友贴出原始数据-费用表'!$A$5:$AL$271,MATCH($B74&amp;"调整额",'用友贴出原始数据-费用表'!$A$6:$A$348,0)+1,MATCH($N$55,'用友贴出原始数据-费用表'!$B$5:$AL$5,0)+1)</f>
        <v>0</v>
      </c>
      <c r="O74" s="188">
        <f>INDEX('用友贴出原始数据-费用表'!$A$5:$AL$271,MATCH($B74&amp;"调整额",'用友贴出原始数据-费用表'!$A$6:$A$348,0)+1,MATCH($O$55,'用友贴出原始数据-费用表'!$B$5:$AL$5,0)+1)</f>
        <v>0</v>
      </c>
      <c r="P74" s="188">
        <f>INDEX('用友贴出原始数据-费用表'!$A$5:$AL$271,MATCH($B74&amp;"调整额",'用友贴出原始数据-费用表'!$A$6:$A$348,0)+1,MATCH($P$55,'用友贴出原始数据-费用表'!$B$5:$AL$5,0)+1)</f>
        <v>0</v>
      </c>
      <c r="Q74" s="188">
        <f t="shared" si="10"/>
        <v>0</v>
      </c>
      <c r="R74" s="188">
        <f>INDEX('用友贴出原始数据-费用表'!$A$5:$AL$271,MATCH($B74&amp;"调整额",'用友贴出原始数据-费用表'!$A$6:$A$348,0)+1,MATCH($R$55,'用友贴出原始数据-费用表'!$B$5:$AL$5,0)+1)</f>
        <v>0</v>
      </c>
      <c r="S74" s="188">
        <f>INDEX('用友贴出原始数据-费用表'!$A$5:$AL$271,MATCH($B74&amp;"调整额",'用友贴出原始数据-费用表'!$A$6:$A$348,0)+1,MATCH($S$55,'用友贴出原始数据-费用表'!$B$5:$AL$5,0)+1)</f>
        <v>0</v>
      </c>
      <c r="T74" s="188">
        <f>INDEX('用友贴出原始数据-费用表'!$A$5:$AL$271,MATCH($B74&amp;"调整额",'用友贴出原始数据-费用表'!$A$6:$A$348,0)+1,MATCH($T$55,'用友贴出原始数据-费用表'!$B$5:$AL$5,0)+1)</f>
        <v>0</v>
      </c>
      <c r="U74" s="188">
        <f t="shared" si="11"/>
        <v>0</v>
      </c>
      <c r="V74" s="188">
        <f>INDEX('用友贴出原始数据-费用表'!$A$5:$AL$271,MATCH($B74&amp;"调整额",'用友贴出原始数据-费用表'!$A$6:$A$348,0)+1,MATCH($V$55,'用友贴出原始数据-费用表'!$B$5:$AL$5,0)+1)</f>
        <v>0</v>
      </c>
      <c r="W74" s="188">
        <f>INDEX('用友贴出原始数据-费用表'!$A$5:$AL$271,MATCH($B74&amp;"调整额",'用友贴出原始数据-费用表'!$A$6:$A$348,0)+1,MATCH($W$55,'用友贴出原始数据-费用表'!$B$5:$AL$5,0)+1)</f>
        <v>0</v>
      </c>
      <c r="X74" s="188">
        <f>INDEX('用友贴出原始数据-费用表'!$A$5:$AL$271,MATCH($B74&amp;"调整额",'用友贴出原始数据-费用表'!$A$6:$A$348,0)+1,MATCH($X$55,'用友贴出原始数据-费用表'!$B$5:$AL$5,0)+1)</f>
        <v>0</v>
      </c>
      <c r="Y74" s="188">
        <f>INDEX('用友贴出原始数据-费用表'!$A$5:$AL$271,MATCH($B74&amp;"调整额",'用友贴出原始数据-费用表'!$A$6:$A$348,0)+1,MATCH($Y$55,'用友贴出原始数据-费用表'!$B$5:$AL$5,0)+1)</f>
        <v>0</v>
      </c>
      <c r="Z74" s="188">
        <f>INDEX('用友贴出原始数据-费用表'!$A$5:$AL$271,MATCH($B74&amp;"调整额",'用友贴出原始数据-费用表'!$A$6:$A$348,0)+1,MATCH($Z$55,'用友贴出原始数据-费用表'!$B$5:$AL$5,0)+1)</f>
        <v>0</v>
      </c>
      <c r="AA74" s="188">
        <f>INDEX('用友贴出原始数据-费用表'!$A$5:$AL$271,MATCH($B74&amp;"调整额",'用友贴出原始数据-费用表'!$A$6:$A$348,0)+1,MATCH($AA$55,'用友贴出原始数据-费用表'!$B$5:$AL$5,0)+1)</f>
        <v>0</v>
      </c>
      <c r="AB74" s="188">
        <f>INDEX('用友贴出原始数据-费用表'!$A$5:$AL$271,MATCH($B74&amp;"调整额",'用友贴出原始数据-费用表'!$A$6:$A$348,0)+1,MATCH($AB$55,'用友贴出原始数据-费用表'!$B$5:$AL$5,0)+1)</f>
        <v>0</v>
      </c>
      <c r="AC74" s="188">
        <f>INDEX('用友贴出原始数据-费用表'!$A$5:$AL$271,MATCH($B74&amp;"调整额",'用友贴出原始数据-费用表'!$A$6:$A$348,0)+1,MATCH($AC$55,'用友贴出原始数据-费用表'!$B$5:$AL$5,0)+1)</f>
        <v>0</v>
      </c>
    </row>
    <row r="75" spans="1:29">
      <c r="A75" s="397"/>
      <c r="B75" s="187" t="s">
        <v>131</v>
      </c>
      <c r="C75" s="189">
        <f t="shared" si="7"/>
        <v>0</v>
      </c>
      <c r="D75" s="188">
        <v>2780</v>
      </c>
      <c r="E75" s="188">
        <f>INDEX('用友贴出原始数据-费用表'!$A$5:$AL$271,MATCH($B75&amp;"调整额",'用友贴出原始数据-费用表'!$A$6:$A$348,0)+1,MATCH($E$55,'用友贴出原始数据-费用表'!$B$5:$AL$5,0)+1)+G75+T75+AB75</f>
        <v>0</v>
      </c>
      <c r="F75" s="188">
        <f>INDEX('用友贴出原始数据-费用表'!$A$5:$AL$271,MATCH($B75&amp;"调整额",'用友贴出原始数据-费用表'!$A$6:$A$348,0)+1,MATCH($F$55,'用友贴出原始数据-费用表'!$B$5:$AL$5,0)+1)</f>
        <v>-2780</v>
      </c>
      <c r="G75" s="188">
        <f>INDEX('用友贴出原始数据-费用表'!$A$5:$AL$271,MATCH($B75&amp;"调整额",'用友贴出原始数据-费用表'!$A$6:$A$348,0)+1,MATCH($G$55,'用友贴出原始数据-费用表'!$B$5:$AL$5,0)+1)</f>
        <v>0</v>
      </c>
      <c r="H75" s="188">
        <f t="shared" si="8"/>
        <v>0</v>
      </c>
      <c r="I75" s="188">
        <f>INDEX('用友贴出原始数据-费用表'!$A$5:$AL$271,MATCH($B75&amp;"调整额",'用友贴出原始数据-费用表'!$A$6:$A$348,0)+1,MATCH($I$55,'用友贴出原始数据-费用表'!$B$5:$AL$5,0)+1)</f>
        <v>0</v>
      </c>
      <c r="J75" s="188">
        <f>INDEX('用友贴出原始数据-费用表'!$A$5:$AL$271,MATCH($B75&amp;"调整额",'用友贴出原始数据-费用表'!$A$6:$A$348,0)+1,MATCH($J$55,'用友贴出原始数据-费用表'!$B$5:$AL$5,0)+0)</f>
        <v>0</v>
      </c>
      <c r="K75" s="188">
        <f>INDEX('用友贴出原始数据-费用表'!$A$5:$AL$271,MATCH($B75&amp;"调整额",'用友贴出原始数据-费用表'!$A$6:$A$348,0)+1,MATCH($K$55,'用友贴出原始数据-费用表'!$B$5:$AL$5,0)+1)</f>
        <v>0</v>
      </c>
      <c r="L75" s="188">
        <f t="shared" si="9"/>
        <v>0</v>
      </c>
      <c r="M75" s="188">
        <f>INDEX('用友贴出原始数据-费用表'!$A$5:$AL$271,MATCH($B75&amp;"调整额",'用友贴出原始数据-费用表'!$A$6:$A$348,0)+1,MATCH($M$55,'用友贴出原始数据-费用表'!$B$5:$AL$5,0)+1)</f>
        <v>0</v>
      </c>
      <c r="N75" s="188">
        <f>INDEX('用友贴出原始数据-费用表'!$A$5:$AL$271,MATCH($B75&amp;"调整额",'用友贴出原始数据-费用表'!$A$6:$A$348,0)+1,MATCH($N$55,'用友贴出原始数据-费用表'!$B$5:$AL$5,0)+1)</f>
        <v>0</v>
      </c>
      <c r="O75" s="188">
        <f>INDEX('用友贴出原始数据-费用表'!$A$5:$AL$271,MATCH($B75&amp;"调整额",'用友贴出原始数据-费用表'!$A$6:$A$348,0)+1,MATCH($O$55,'用友贴出原始数据-费用表'!$B$5:$AL$5,0)+1)</f>
        <v>0</v>
      </c>
      <c r="P75" s="188">
        <f>INDEX('用友贴出原始数据-费用表'!$A$5:$AL$271,MATCH($B75&amp;"调整额",'用友贴出原始数据-费用表'!$A$6:$A$348,0)+1,MATCH($P$55,'用友贴出原始数据-费用表'!$B$5:$AL$5,0)+1)</f>
        <v>0</v>
      </c>
      <c r="Q75" s="188">
        <f t="shared" si="10"/>
        <v>0</v>
      </c>
      <c r="R75" s="188">
        <f>INDEX('用友贴出原始数据-费用表'!$A$5:$AL$271,MATCH($B75&amp;"调整额",'用友贴出原始数据-费用表'!$A$6:$A$348,0)+1,MATCH($R$55,'用友贴出原始数据-费用表'!$B$5:$AL$5,0)+1)</f>
        <v>0</v>
      </c>
      <c r="S75" s="188">
        <f>INDEX('用友贴出原始数据-费用表'!$A$5:$AL$271,MATCH($B75&amp;"调整额",'用友贴出原始数据-费用表'!$A$6:$A$348,0)+1,MATCH($S$55,'用友贴出原始数据-费用表'!$B$5:$AL$5,0)+1)</f>
        <v>0</v>
      </c>
      <c r="T75" s="188">
        <f>INDEX('用友贴出原始数据-费用表'!$A$5:$AL$271,MATCH($B75&amp;"调整额",'用友贴出原始数据-费用表'!$A$6:$A$348,0)+1,MATCH($T$55,'用友贴出原始数据-费用表'!$B$5:$AL$5,0)+1)</f>
        <v>0</v>
      </c>
      <c r="U75" s="188">
        <f t="shared" si="11"/>
        <v>0</v>
      </c>
      <c r="V75" s="188">
        <f>INDEX('用友贴出原始数据-费用表'!$A$5:$AL$271,MATCH($B75&amp;"调整额",'用友贴出原始数据-费用表'!$A$6:$A$348,0)+1,MATCH($V$55,'用友贴出原始数据-费用表'!$B$5:$AL$5,0)+1)</f>
        <v>0</v>
      </c>
      <c r="W75" s="188">
        <f>INDEX('用友贴出原始数据-费用表'!$A$5:$AL$271,MATCH($B75&amp;"调整额",'用友贴出原始数据-费用表'!$A$6:$A$348,0)+1,MATCH($W$55,'用友贴出原始数据-费用表'!$B$5:$AL$5,0)+1)</f>
        <v>0</v>
      </c>
      <c r="X75" s="188">
        <f>INDEX('用友贴出原始数据-费用表'!$A$5:$AL$271,MATCH($B75&amp;"调整额",'用友贴出原始数据-费用表'!$A$6:$A$348,0)+1,MATCH($X$55,'用友贴出原始数据-费用表'!$B$5:$AL$5,0)+1)</f>
        <v>0</v>
      </c>
      <c r="Y75" s="188">
        <f>INDEX('用友贴出原始数据-费用表'!$A$5:$AL$271,MATCH($B75&amp;"调整额",'用友贴出原始数据-费用表'!$A$6:$A$348,0)+1,MATCH($Y$55,'用友贴出原始数据-费用表'!$B$5:$AL$5,0)+1)</f>
        <v>0</v>
      </c>
      <c r="Z75" s="188">
        <f>INDEX('用友贴出原始数据-费用表'!$A$5:$AL$271,MATCH($B75&amp;"调整额",'用友贴出原始数据-费用表'!$A$6:$A$348,0)+1,MATCH($Z$55,'用友贴出原始数据-费用表'!$B$5:$AL$5,0)+1)</f>
        <v>0</v>
      </c>
      <c r="AA75" s="188">
        <f>INDEX('用友贴出原始数据-费用表'!$A$5:$AL$271,MATCH($B75&amp;"调整额",'用友贴出原始数据-费用表'!$A$6:$A$348,0)+1,MATCH($AA$55,'用友贴出原始数据-费用表'!$B$5:$AL$5,0)+1)</f>
        <v>0</v>
      </c>
      <c r="AB75" s="188">
        <f>INDEX('用友贴出原始数据-费用表'!$A$5:$AL$271,MATCH($B75&amp;"调整额",'用友贴出原始数据-费用表'!$A$6:$A$348,0)+1,MATCH($AB$55,'用友贴出原始数据-费用表'!$B$5:$AL$5,0)+1)</f>
        <v>0</v>
      </c>
      <c r="AC75" s="188">
        <f>INDEX('用友贴出原始数据-费用表'!$A$5:$AL$271,MATCH($B75&amp;"调整额",'用友贴出原始数据-费用表'!$A$6:$A$348,0)+1,MATCH($AC$55,'用友贴出原始数据-费用表'!$B$5:$AL$5,0)+1)</f>
        <v>0</v>
      </c>
    </row>
    <row r="76" spans="1:29">
      <c r="A76" s="397"/>
      <c r="B76" s="187" t="s">
        <v>132</v>
      </c>
      <c r="C76" s="189">
        <f t="shared" si="7"/>
        <v>0</v>
      </c>
      <c r="D76" s="188">
        <v>0</v>
      </c>
      <c r="E76" s="188">
        <f>INDEX('用友贴出原始数据-费用表'!$A$5:$AL$271,MATCH($B76&amp;"调整额",'用友贴出原始数据-费用表'!$A$6:$A$348,0)+1,MATCH($E$55,'用友贴出原始数据-费用表'!$B$5:$AL$5,0)+1)+G76+T76+AB76</f>
        <v>0</v>
      </c>
      <c r="F76" s="188">
        <f>INDEX('用友贴出原始数据-费用表'!$A$5:$AL$271,MATCH($B76&amp;"调整额",'用友贴出原始数据-费用表'!$A$6:$A$348,0)+1,MATCH($F$55,'用友贴出原始数据-费用表'!$B$5:$AL$5,0)+1)</f>
        <v>0</v>
      </c>
      <c r="G76" s="188">
        <f>INDEX('用友贴出原始数据-费用表'!$A$5:$AL$271,MATCH($B76&amp;"调整额",'用友贴出原始数据-费用表'!$A$6:$A$348,0)+1,MATCH($G$55,'用友贴出原始数据-费用表'!$B$5:$AL$5,0)+1)</f>
        <v>0</v>
      </c>
      <c r="H76" s="188">
        <f t="shared" si="8"/>
        <v>0</v>
      </c>
      <c r="I76" s="188">
        <f>INDEX('用友贴出原始数据-费用表'!$A$5:$AL$271,MATCH($B76&amp;"调整额",'用友贴出原始数据-费用表'!$A$6:$A$348,0)+1,MATCH($I$55,'用友贴出原始数据-费用表'!$B$5:$AL$5,0)+1)</f>
        <v>0</v>
      </c>
      <c r="J76" s="188">
        <f>INDEX('用友贴出原始数据-费用表'!$A$5:$AL$271,MATCH($B76&amp;"调整额",'用友贴出原始数据-费用表'!$A$6:$A$348,0)+1,MATCH($J$55,'用友贴出原始数据-费用表'!$B$5:$AL$5,0)+0)</f>
        <v>0</v>
      </c>
      <c r="K76" s="188">
        <f>INDEX('用友贴出原始数据-费用表'!$A$5:$AL$271,MATCH($B76&amp;"调整额",'用友贴出原始数据-费用表'!$A$6:$A$348,0)+1,MATCH($K$55,'用友贴出原始数据-费用表'!$B$5:$AL$5,0)+1)</f>
        <v>0</v>
      </c>
      <c r="L76" s="188">
        <f t="shared" si="9"/>
        <v>0</v>
      </c>
      <c r="M76" s="188">
        <f>INDEX('用友贴出原始数据-费用表'!$A$5:$AL$271,MATCH($B76&amp;"调整额",'用友贴出原始数据-费用表'!$A$6:$A$348,0)+1,MATCH($M$55,'用友贴出原始数据-费用表'!$B$5:$AL$5,0)+1)</f>
        <v>0</v>
      </c>
      <c r="N76" s="188">
        <f>INDEX('用友贴出原始数据-费用表'!$A$5:$AL$271,MATCH($B76&amp;"调整额",'用友贴出原始数据-费用表'!$A$6:$A$348,0)+1,MATCH($N$55,'用友贴出原始数据-费用表'!$B$5:$AL$5,0)+1)</f>
        <v>0</v>
      </c>
      <c r="O76" s="188">
        <f>INDEX('用友贴出原始数据-费用表'!$A$5:$AL$271,MATCH($B76&amp;"调整额",'用友贴出原始数据-费用表'!$A$6:$A$348,0)+1,MATCH($O$55,'用友贴出原始数据-费用表'!$B$5:$AL$5,0)+1)</f>
        <v>0</v>
      </c>
      <c r="P76" s="188">
        <f>INDEX('用友贴出原始数据-费用表'!$A$5:$AL$271,MATCH($B76&amp;"调整额",'用友贴出原始数据-费用表'!$A$6:$A$348,0)+1,MATCH($P$55,'用友贴出原始数据-费用表'!$B$5:$AL$5,0)+1)</f>
        <v>0</v>
      </c>
      <c r="Q76" s="188">
        <f t="shared" si="10"/>
        <v>0</v>
      </c>
      <c r="R76" s="188">
        <f>INDEX('用友贴出原始数据-费用表'!$A$5:$AL$271,MATCH($B76&amp;"调整额",'用友贴出原始数据-费用表'!$A$6:$A$348,0)+1,MATCH($R$55,'用友贴出原始数据-费用表'!$B$5:$AL$5,0)+1)</f>
        <v>0</v>
      </c>
      <c r="S76" s="188">
        <f>INDEX('用友贴出原始数据-费用表'!$A$5:$AL$271,MATCH($B76&amp;"调整额",'用友贴出原始数据-费用表'!$A$6:$A$348,0)+1,MATCH($S$55,'用友贴出原始数据-费用表'!$B$5:$AL$5,0)+1)</f>
        <v>0</v>
      </c>
      <c r="T76" s="188">
        <f>INDEX('用友贴出原始数据-费用表'!$A$5:$AL$271,MATCH($B76&amp;"调整额",'用友贴出原始数据-费用表'!$A$6:$A$348,0)+1,MATCH($T$55,'用友贴出原始数据-费用表'!$B$5:$AL$5,0)+1)</f>
        <v>0</v>
      </c>
      <c r="U76" s="188">
        <f t="shared" si="11"/>
        <v>0</v>
      </c>
      <c r="V76" s="188">
        <f>INDEX('用友贴出原始数据-费用表'!$A$5:$AL$271,MATCH($B76&amp;"调整额",'用友贴出原始数据-费用表'!$A$6:$A$348,0)+1,MATCH($V$55,'用友贴出原始数据-费用表'!$B$5:$AL$5,0)+1)</f>
        <v>0</v>
      </c>
      <c r="W76" s="188">
        <f>INDEX('用友贴出原始数据-费用表'!$A$5:$AL$271,MATCH($B76&amp;"调整额",'用友贴出原始数据-费用表'!$A$6:$A$348,0)+1,MATCH($W$55,'用友贴出原始数据-费用表'!$B$5:$AL$5,0)+1)</f>
        <v>0</v>
      </c>
      <c r="X76" s="188">
        <f>INDEX('用友贴出原始数据-费用表'!$A$5:$AL$271,MATCH($B76&amp;"调整额",'用友贴出原始数据-费用表'!$A$6:$A$348,0)+1,MATCH($X$55,'用友贴出原始数据-费用表'!$B$5:$AL$5,0)+1)</f>
        <v>0</v>
      </c>
      <c r="Y76" s="188">
        <f>INDEX('用友贴出原始数据-费用表'!$A$5:$AL$271,MATCH($B76&amp;"调整额",'用友贴出原始数据-费用表'!$A$6:$A$348,0)+1,MATCH($Y$55,'用友贴出原始数据-费用表'!$B$5:$AL$5,0)+1)</f>
        <v>0</v>
      </c>
      <c r="Z76" s="188">
        <f>INDEX('用友贴出原始数据-费用表'!$A$5:$AL$271,MATCH($B76&amp;"调整额",'用友贴出原始数据-费用表'!$A$6:$A$348,0)+1,MATCH($Z$55,'用友贴出原始数据-费用表'!$B$5:$AL$5,0)+1)</f>
        <v>0</v>
      </c>
      <c r="AA76" s="188">
        <f>INDEX('用友贴出原始数据-费用表'!$A$5:$AL$271,MATCH($B76&amp;"调整额",'用友贴出原始数据-费用表'!$A$6:$A$348,0)+1,MATCH($AA$55,'用友贴出原始数据-费用表'!$B$5:$AL$5,0)+1)</f>
        <v>0</v>
      </c>
      <c r="AB76" s="188">
        <f>INDEX('用友贴出原始数据-费用表'!$A$5:$AL$271,MATCH($B76&amp;"调整额",'用友贴出原始数据-费用表'!$A$6:$A$348,0)+1,MATCH($AB$55,'用友贴出原始数据-费用表'!$B$5:$AL$5,0)+1)</f>
        <v>0</v>
      </c>
      <c r="AC76" s="188">
        <f>INDEX('用友贴出原始数据-费用表'!$A$5:$AL$271,MATCH($B76&amp;"调整额",'用友贴出原始数据-费用表'!$A$6:$A$348,0)+1,MATCH($AC$55,'用友贴出原始数据-费用表'!$B$5:$AL$5,0)+1)</f>
        <v>0</v>
      </c>
    </row>
    <row r="77" spans="1:29">
      <c r="A77" s="397"/>
      <c r="B77" s="187" t="s">
        <v>133</v>
      </c>
      <c r="C77" s="189">
        <f t="shared" si="7"/>
        <v>0</v>
      </c>
      <c r="D77" s="188">
        <v>16379.54</v>
      </c>
      <c r="E77" s="188">
        <f>INDEX('用友贴出原始数据-费用表'!$A$5:$AL$271,MATCH($B77&amp;"调整额",'用友贴出原始数据-费用表'!$A$6:$A$348,0)+1,MATCH($E$55,'用友贴出原始数据-费用表'!$B$5:$AL$5,0)+1)+G77+T77+AB77</f>
        <v>0</v>
      </c>
      <c r="F77" s="188">
        <f>INDEX('用友贴出原始数据-费用表'!$A$5:$AL$271,MATCH($B77&amp;"调整额",'用友贴出原始数据-费用表'!$A$6:$A$348,0)+1,MATCH($F$55,'用友贴出原始数据-费用表'!$B$5:$AL$5,0)+1)</f>
        <v>-16379.54</v>
      </c>
      <c r="G77" s="188">
        <f>INDEX('用友贴出原始数据-费用表'!$A$5:$AL$271,MATCH($B77&amp;"调整额",'用友贴出原始数据-费用表'!$A$6:$A$348,0)+1,MATCH($G$55,'用友贴出原始数据-费用表'!$B$5:$AL$5,0)+1)</f>
        <v>0</v>
      </c>
      <c r="H77" s="188">
        <f t="shared" si="8"/>
        <v>0</v>
      </c>
      <c r="I77" s="188">
        <f>INDEX('用友贴出原始数据-费用表'!$A$5:$AL$271,MATCH($B77&amp;"调整额",'用友贴出原始数据-费用表'!$A$6:$A$348,0)+1,MATCH($I$55,'用友贴出原始数据-费用表'!$B$5:$AL$5,0)+1)</f>
        <v>0</v>
      </c>
      <c r="J77" s="188">
        <f>INDEX('用友贴出原始数据-费用表'!$A$5:$AL$271,MATCH($B77&amp;"调整额",'用友贴出原始数据-费用表'!$A$6:$A$348,0)+1,MATCH($J$55,'用友贴出原始数据-费用表'!$B$5:$AL$5,0)+0)</f>
        <v>0</v>
      </c>
      <c r="K77" s="188">
        <f>INDEX('用友贴出原始数据-费用表'!$A$5:$AL$271,MATCH($B77&amp;"调整额",'用友贴出原始数据-费用表'!$A$6:$A$348,0)+1,MATCH($K$55,'用友贴出原始数据-费用表'!$B$5:$AL$5,0)+1)</f>
        <v>0</v>
      </c>
      <c r="L77" s="188">
        <f t="shared" si="9"/>
        <v>0</v>
      </c>
      <c r="M77" s="188">
        <f>INDEX('用友贴出原始数据-费用表'!$A$5:$AL$271,MATCH($B77&amp;"调整额",'用友贴出原始数据-费用表'!$A$6:$A$348,0)+1,MATCH($M$55,'用友贴出原始数据-费用表'!$B$5:$AL$5,0)+1)</f>
        <v>0</v>
      </c>
      <c r="N77" s="188">
        <f>INDEX('用友贴出原始数据-费用表'!$A$5:$AL$271,MATCH($B77&amp;"调整额",'用友贴出原始数据-费用表'!$A$6:$A$348,0)+1,MATCH($N$55,'用友贴出原始数据-费用表'!$B$5:$AL$5,0)+1)</f>
        <v>0</v>
      </c>
      <c r="O77" s="188">
        <f>INDEX('用友贴出原始数据-费用表'!$A$5:$AL$271,MATCH($B77&amp;"调整额",'用友贴出原始数据-费用表'!$A$6:$A$348,0)+1,MATCH($O$55,'用友贴出原始数据-费用表'!$B$5:$AL$5,0)+1)</f>
        <v>0</v>
      </c>
      <c r="P77" s="188">
        <f>INDEX('用友贴出原始数据-费用表'!$A$5:$AL$271,MATCH($B77&amp;"调整额",'用友贴出原始数据-费用表'!$A$6:$A$348,0)+1,MATCH($P$55,'用友贴出原始数据-费用表'!$B$5:$AL$5,0)+1)</f>
        <v>0</v>
      </c>
      <c r="Q77" s="188">
        <f t="shared" si="10"/>
        <v>0</v>
      </c>
      <c r="R77" s="188">
        <f>INDEX('用友贴出原始数据-费用表'!$A$5:$AL$271,MATCH($B77&amp;"调整额",'用友贴出原始数据-费用表'!$A$6:$A$348,0)+1,MATCH($R$55,'用友贴出原始数据-费用表'!$B$5:$AL$5,0)+1)</f>
        <v>0</v>
      </c>
      <c r="S77" s="188">
        <f>INDEX('用友贴出原始数据-费用表'!$A$5:$AL$271,MATCH($B77&amp;"调整额",'用友贴出原始数据-费用表'!$A$6:$A$348,0)+1,MATCH($S$55,'用友贴出原始数据-费用表'!$B$5:$AL$5,0)+1)</f>
        <v>0</v>
      </c>
      <c r="T77" s="188">
        <f>INDEX('用友贴出原始数据-费用表'!$A$5:$AL$271,MATCH($B77&amp;"调整额",'用友贴出原始数据-费用表'!$A$6:$A$348,0)+1,MATCH($T$55,'用友贴出原始数据-费用表'!$B$5:$AL$5,0)+1)</f>
        <v>0</v>
      </c>
      <c r="U77" s="188">
        <f t="shared" si="11"/>
        <v>0</v>
      </c>
      <c r="V77" s="188">
        <f>INDEX('用友贴出原始数据-费用表'!$A$5:$AL$271,MATCH($B77&amp;"调整额",'用友贴出原始数据-费用表'!$A$6:$A$348,0)+1,MATCH($V$55,'用友贴出原始数据-费用表'!$B$5:$AL$5,0)+1)</f>
        <v>0</v>
      </c>
      <c r="W77" s="188">
        <f>INDEX('用友贴出原始数据-费用表'!$A$5:$AL$271,MATCH($B77&amp;"调整额",'用友贴出原始数据-费用表'!$A$6:$A$348,0)+1,MATCH($W$55,'用友贴出原始数据-费用表'!$B$5:$AL$5,0)+1)</f>
        <v>0</v>
      </c>
      <c r="X77" s="188">
        <f>INDEX('用友贴出原始数据-费用表'!$A$5:$AL$271,MATCH($B77&amp;"调整额",'用友贴出原始数据-费用表'!$A$6:$A$348,0)+1,MATCH($X$55,'用友贴出原始数据-费用表'!$B$5:$AL$5,0)+1)</f>
        <v>0</v>
      </c>
      <c r="Y77" s="188">
        <f>INDEX('用友贴出原始数据-费用表'!$A$5:$AL$271,MATCH($B77&amp;"调整额",'用友贴出原始数据-费用表'!$A$6:$A$348,0)+1,MATCH($Y$55,'用友贴出原始数据-费用表'!$B$5:$AL$5,0)+1)</f>
        <v>0</v>
      </c>
      <c r="Z77" s="188">
        <f>INDEX('用友贴出原始数据-费用表'!$A$5:$AL$271,MATCH($B77&amp;"调整额",'用友贴出原始数据-费用表'!$A$6:$A$348,0)+1,MATCH($Z$55,'用友贴出原始数据-费用表'!$B$5:$AL$5,0)+1)</f>
        <v>0</v>
      </c>
      <c r="AA77" s="188">
        <f>INDEX('用友贴出原始数据-费用表'!$A$5:$AL$271,MATCH($B77&amp;"调整额",'用友贴出原始数据-费用表'!$A$6:$A$348,0)+1,MATCH($AA$55,'用友贴出原始数据-费用表'!$B$5:$AL$5,0)+1)</f>
        <v>0</v>
      </c>
      <c r="AB77" s="188">
        <f>INDEX('用友贴出原始数据-费用表'!$A$5:$AL$271,MATCH($B77&amp;"调整额",'用友贴出原始数据-费用表'!$A$6:$A$348,0)+1,MATCH($AB$55,'用友贴出原始数据-费用表'!$B$5:$AL$5,0)+1)</f>
        <v>0</v>
      </c>
      <c r="AC77" s="188">
        <f>INDEX('用友贴出原始数据-费用表'!$A$5:$AL$271,MATCH($B77&amp;"调整额",'用友贴出原始数据-费用表'!$A$6:$A$348,0)+1,MATCH($AC$55,'用友贴出原始数据-费用表'!$B$5:$AL$5,0)+1)</f>
        <v>0</v>
      </c>
    </row>
    <row r="78" spans="1:29">
      <c r="A78" s="397"/>
      <c r="B78" s="187" t="s">
        <v>134</v>
      </c>
      <c r="C78" s="189">
        <f t="shared" si="7"/>
        <v>0</v>
      </c>
      <c r="D78" s="188">
        <v>0</v>
      </c>
      <c r="E78" s="188">
        <f>INDEX('用友贴出原始数据-费用表'!$A$5:$AL$271,MATCH($B78&amp;"调整额",'用友贴出原始数据-费用表'!$A$6:$A$348,0)+1,MATCH($E$55,'用友贴出原始数据-费用表'!$B$5:$AL$5,0)+1)+G78+T78+AB78</f>
        <v>-98618.51</v>
      </c>
      <c r="F78" s="188">
        <f>INDEX('用友贴出原始数据-费用表'!$A$5:$AL$271,MATCH($B78&amp;"调整额",'用友贴出原始数据-费用表'!$A$6:$A$348,0)+1,MATCH($F$55,'用友贴出原始数据-费用表'!$B$5:$AL$5,0)+1)</f>
        <v>98618.51</v>
      </c>
      <c r="G78" s="188">
        <f>INDEX('用友贴出原始数据-费用表'!$A$5:$AL$271,MATCH($B78&amp;"调整额",'用友贴出原始数据-费用表'!$A$6:$A$348,0)+1,MATCH($G$55,'用友贴出原始数据-费用表'!$B$5:$AL$5,0)+1)</f>
        <v>-98618.51</v>
      </c>
      <c r="H78" s="188">
        <f t="shared" si="8"/>
        <v>0</v>
      </c>
      <c r="I78" s="188">
        <f>INDEX('用友贴出原始数据-费用表'!$A$5:$AL$271,MATCH($B78&amp;"调整额",'用友贴出原始数据-费用表'!$A$6:$A$348,0)+1,MATCH($I$55,'用友贴出原始数据-费用表'!$B$5:$AL$5,0)+1)</f>
        <v>0</v>
      </c>
      <c r="J78" s="188">
        <f>INDEX('用友贴出原始数据-费用表'!$A$5:$AL$271,MATCH($B78&amp;"调整额",'用友贴出原始数据-费用表'!$A$6:$A$348,0)+1,MATCH($J$55,'用友贴出原始数据-费用表'!$B$5:$AL$5,0)+0)</f>
        <v>0</v>
      </c>
      <c r="K78" s="188">
        <f>INDEX('用友贴出原始数据-费用表'!$A$5:$AL$271,MATCH($B78&amp;"调整额",'用友贴出原始数据-费用表'!$A$6:$A$348,0)+1,MATCH($K$55,'用友贴出原始数据-费用表'!$B$5:$AL$5,0)+1)</f>
        <v>0</v>
      </c>
      <c r="L78" s="188">
        <f t="shared" si="9"/>
        <v>0</v>
      </c>
      <c r="M78" s="188">
        <f>INDEX('用友贴出原始数据-费用表'!$A$5:$AL$271,MATCH($B78&amp;"调整额",'用友贴出原始数据-费用表'!$A$6:$A$348,0)+1,MATCH($M$55,'用友贴出原始数据-费用表'!$B$5:$AL$5,0)+1)</f>
        <v>0</v>
      </c>
      <c r="N78" s="188">
        <f>INDEX('用友贴出原始数据-费用表'!$A$5:$AL$271,MATCH($B78&amp;"调整额",'用友贴出原始数据-费用表'!$A$6:$A$348,0)+1,MATCH($N$55,'用友贴出原始数据-费用表'!$B$5:$AL$5,0)+1)</f>
        <v>0</v>
      </c>
      <c r="O78" s="188">
        <f>INDEX('用友贴出原始数据-费用表'!$A$5:$AL$271,MATCH($B78&amp;"调整额",'用友贴出原始数据-费用表'!$A$6:$A$348,0)+1,MATCH($O$55,'用友贴出原始数据-费用表'!$B$5:$AL$5,0)+1)</f>
        <v>0</v>
      </c>
      <c r="P78" s="188">
        <f>INDEX('用友贴出原始数据-费用表'!$A$5:$AL$271,MATCH($B78&amp;"调整额",'用友贴出原始数据-费用表'!$A$6:$A$348,0)+1,MATCH($P$55,'用友贴出原始数据-费用表'!$B$5:$AL$5,0)+1)</f>
        <v>0</v>
      </c>
      <c r="Q78" s="188">
        <f t="shared" si="10"/>
        <v>0</v>
      </c>
      <c r="R78" s="188">
        <f>INDEX('用友贴出原始数据-费用表'!$A$5:$AL$271,MATCH($B78&amp;"调整额",'用友贴出原始数据-费用表'!$A$6:$A$348,0)+1,MATCH($R$55,'用友贴出原始数据-费用表'!$B$5:$AL$5,0)+1)</f>
        <v>0</v>
      </c>
      <c r="S78" s="188">
        <f>INDEX('用友贴出原始数据-费用表'!$A$5:$AL$271,MATCH($B78&amp;"调整额",'用友贴出原始数据-费用表'!$A$6:$A$348,0)+1,MATCH($S$55,'用友贴出原始数据-费用表'!$B$5:$AL$5,0)+1)</f>
        <v>0</v>
      </c>
      <c r="T78" s="188">
        <f>INDEX('用友贴出原始数据-费用表'!$A$5:$AL$271,MATCH($B78&amp;"调整额",'用友贴出原始数据-费用表'!$A$6:$A$348,0)+1,MATCH($T$55,'用友贴出原始数据-费用表'!$B$5:$AL$5,0)+1)</f>
        <v>0</v>
      </c>
      <c r="U78" s="188">
        <f t="shared" si="11"/>
        <v>0</v>
      </c>
      <c r="V78" s="188">
        <f>INDEX('用友贴出原始数据-费用表'!$A$5:$AL$271,MATCH($B78&amp;"调整额",'用友贴出原始数据-费用表'!$A$6:$A$348,0)+1,MATCH($V$55,'用友贴出原始数据-费用表'!$B$5:$AL$5,0)+1)</f>
        <v>0</v>
      </c>
      <c r="W78" s="188">
        <f>INDEX('用友贴出原始数据-费用表'!$A$5:$AL$271,MATCH($B78&amp;"调整额",'用友贴出原始数据-费用表'!$A$6:$A$348,0)+1,MATCH($W$55,'用友贴出原始数据-费用表'!$B$5:$AL$5,0)+1)</f>
        <v>0</v>
      </c>
      <c r="X78" s="188">
        <f>INDEX('用友贴出原始数据-费用表'!$A$5:$AL$271,MATCH($B78&amp;"调整额",'用友贴出原始数据-费用表'!$A$6:$A$348,0)+1,MATCH($X$55,'用友贴出原始数据-费用表'!$B$5:$AL$5,0)+1)</f>
        <v>0</v>
      </c>
      <c r="Y78" s="188">
        <f>INDEX('用友贴出原始数据-费用表'!$A$5:$AL$271,MATCH($B78&amp;"调整额",'用友贴出原始数据-费用表'!$A$6:$A$348,0)+1,MATCH($Y$55,'用友贴出原始数据-费用表'!$B$5:$AL$5,0)+1)</f>
        <v>0</v>
      </c>
      <c r="Z78" s="188">
        <f>INDEX('用友贴出原始数据-费用表'!$A$5:$AL$271,MATCH($B78&amp;"调整额",'用友贴出原始数据-费用表'!$A$6:$A$348,0)+1,MATCH($Z$55,'用友贴出原始数据-费用表'!$B$5:$AL$5,0)+1)</f>
        <v>0</v>
      </c>
      <c r="AA78" s="188">
        <f>INDEX('用友贴出原始数据-费用表'!$A$5:$AL$271,MATCH($B78&amp;"调整额",'用友贴出原始数据-费用表'!$A$6:$A$348,0)+1,MATCH($AA$55,'用友贴出原始数据-费用表'!$B$5:$AL$5,0)+1)</f>
        <v>0</v>
      </c>
      <c r="AB78" s="188">
        <f>INDEX('用友贴出原始数据-费用表'!$A$5:$AL$271,MATCH($B78&amp;"调整额",'用友贴出原始数据-费用表'!$A$6:$A$348,0)+1,MATCH($AB$55,'用友贴出原始数据-费用表'!$B$5:$AL$5,0)+1)</f>
        <v>0</v>
      </c>
      <c r="AC78" s="188">
        <f>INDEX('用友贴出原始数据-费用表'!$A$5:$AL$271,MATCH($B78&amp;"调整额",'用友贴出原始数据-费用表'!$A$6:$A$348,0)+1,MATCH($AC$55,'用友贴出原始数据-费用表'!$B$5:$AL$5,0)+1)</f>
        <v>0</v>
      </c>
    </row>
    <row r="79" spans="1:29">
      <c r="A79" s="397"/>
      <c r="B79" s="187" t="s">
        <v>135</v>
      </c>
      <c r="C79" s="189">
        <f t="shared" si="7"/>
        <v>0</v>
      </c>
      <c r="D79" s="188">
        <v>0</v>
      </c>
      <c r="E79" s="188">
        <f>INDEX('用友贴出原始数据-费用表'!$A$5:$AL$271,MATCH($B79&amp;"调整额",'用友贴出原始数据-费用表'!$A$6:$A$348,0)+1,MATCH($E$55,'用友贴出原始数据-费用表'!$B$5:$AL$5,0)+1)+G79+T79+AB79</f>
        <v>0</v>
      </c>
      <c r="F79" s="188">
        <f>INDEX('用友贴出原始数据-费用表'!$A$5:$AL$271,MATCH($B79&amp;"调整额",'用友贴出原始数据-费用表'!$A$6:$A$348,0)+1,MATCH($F$55,'用友贴出原始数据-费用表'!$B$5:$AL$5,0)+1)</f>
        <v>0</v>
      </c>
      <c r="G79" s="188">
        <f>INDEX('用友贴出原始数据-费用表'!$A$5:$AL$271,MATCH($B79&amp;"调整额",'用友贴出原始数据-费用表'!$A$6:$A$348,0)+1,MATCH($G$55,'用友贴出原始数据-费用表'!$B$5:$AL$5,0)+1)</f>
        <v>0</v>
      </c>
      <c r="H79" s="188">
        <f t="shared" si="8"/>
        <v>0</v>
      </c>
      <c r="I79" s="188">
        <f>INDEX('用友贴出原始数据-费用表'!$A$5:$AL$271,MATCH($B79&amp;"调整额",'用友贴出原始数据-费用表'!$A$6:$A$348,0)+1,MATCH($I$55,'用友贴出原始数据-费用表'!$B$5:$AL$5,0)+1)</f>
        <v>0</v>
      </c>
      <c r="J79" s="188">
        <f>INDEX('用友贴出原始数据-费用表'!$A$5:$AL$271,MATCH($B79&amp;"调整额",'用友贴出原始数据-费用表'!$A$6:$A$348,0)+1,MATCH($J$55,'用友贴出原始数据-费用表'!$B$5:$AL$5,0)+0)</f>
        <v>0</v>
      </c>
      <c r="K79" s="188">
        <f>INDEX('用友贴出原始数据-费用表'!$A$5:$AL$271,MATCH($B79&amp;"调整额",'用友贴出原始数据-费用表'!$A$6:$A$348,0)+1,MATCH($K$55,'用友贴出原始数据-费用表'!$B$5:$AL$5,0)+1)</f>
        <v>0</v>
      </c>
      <c r="L79" s="188">
        <f t="shared" si="9"/>
        <v>0</v>
      </c>
      <c r="M79" s="188">
        <f>INDEX('用友贴出原始数据-费用表'!$A$5:$AL$271,MATCH($B79&amp;"调整额",'用友贴出原始数据-费用表'!$A$6:$A$348,0)+1,MATCH($M$55,'用友贴出原始数据-费用表'!$B$5:$AL$5,0)+1)</f>
        <v>0</v>
      </c>
      <c r="N79" s="188">
        <f>INDEX('用友贴出原始数据-费用表'!$A$5:$AL$271,MATCH($B79&amp;"调整额",'用友贴出原始数据-费用表'!$A$6:$A$348,0)+1,MATCH($N$55,'用友贴出原始数据-费用表'!$B$5:$AL$5,0)+1)</f>
        <v>0</v>
      </c>
      <c r="O79" s="188">
        <f>INDEX('用友贴出原始数据-费用表'!$A$5:$AL$271,MATCH($B79&amp;"调整额",'用友贴出原始数据-费用表'!$A$6:$A$348,0)+1,MATCH($O$55,'用友贴出原始数据-费用表'!$B$5:$AL$5,0)+1)</f>
        <v>0</v>
      </c>
      <c r="P79" s="188">
        <f>INDEX('用友贴出原始数据-费用表'!$A$5:$AL$271,MATCH($B79&amp;"调整额",'用友贴出原始数据-费用表'!$A$6:$A$348,0)+1,MATCH($P$55,'用友贴出原始数据-费用表'!$B$5:$AL$5,0)+1)</f>
        <v>0</v>
      </c>
      <c r="Q79" s="188">
        <f t="shared" si="10"/>
        <v>0</v>
      </c>
      <c r="R79" s="188">
        <f>INDEX('用友贴出原始数据-费用表'!$A$5:$AL$271,MATCH($B79&amp;"调整额",'用友贴出原始数据-费用表'!$A$6:$A$348,0)+1,MATCH($R$55,'用友贴出原始数据-费用表'!$B$5:$AL$5,0)+1)</f>
        <v>0</v>
      </c>
      <c r="S79" s="188">
        <f>INDEX('用友贴出原始数据-费用表'!$A$5:$AL$271,MATCH($B79&amp;"调整额",'用友贴出原始数据-费用表'!$A$6:$A$348,0)+1,MATCH($S$55,'用友贴出原始数据-费用表'!$B$5:$AL$5,0)+1)</f>
        <v>0</v>
      </c>
      <c r="T79" s="188">
        <f>INDEX('用友贴出原始数据-费用表'!$A$5:$AL$271,MATCH($B79&amp;"调整额",'用友贴出原始数据-费用表'!$A$6:$A$348,0)+1,MATCH($T$55,'用友贴出原始数据-费用表'!$B$5:$AL$5,0)+1)</f>
        <v>0</v>
      </c>
      <c r="U79" s="188">
        <f t="shared" si="11"/>
        <v>0</v>
      </c>
      <c r="V79" s="188">
        <f>INDEX('用友贴出原始数据-费用表'!$A$5:$AL$271,MATCH($B79&amp;"调整额",'用友贴出原始数据-费用表'!$A$6:$A$348,0)+1,MATCH($V$55,'用友贴出原始数据-费用表'!$B$5:$AL$5,0)+1)</f>
        <v>0</v>
      </c>
      <c r="W79" s="188">
        <f>INDEX('用友贴出原始数据-费用表'!$A$5:$AL$271,MATCH($B79&amp;"调整额",'用友贴出原始数据-费用表'!$A$6:$A$348,0)+1,MATCH($W$55,'用友贴出原始数据-费用表'!$B$5:$AL$5,0)+1)</f>
        <v>0</v>
      </c>
      <c r="X79" s="188">
        <f>INDEX('用友贴出原始数据-费用表'!$A$5:$AL$271,MATCH($B79&amp;"调整额",'用友贴出原始数据-费用表'!$A$6:$A$348,0)+1,MATCH($X$55,'用友贴出原始数据-费用表'!$B$5:$AL$5,0)+1)</f>
        <v>0</v>
      </c>
      <c r="Y79" s="188">
        <f>INDEX('用友贴出原始数据-费用表'!$A$5:$AL$271,MATCH($B79&amp;"调整额",'用友贴出原始数据-费用表'!$A$6:$A$348,0)+1,MATCH($Y$55,'用友贴出原始数据-费用表'!$B$5:$AL$5,0)+1)</f>
        <v>0</v>
      </c>
      <c r="Z79" s="188">
        <f>INDEX('用友贴出原始数据-费用表'!$A$5:$AL$271,MATCH($B79&amp;"调整额",'用友贴出原始数据-费用表'!$A$6:$A$348,0)+1,MATCH($Z$55,'用友贴出原始数据-费用表'!$B$5:$AL$5,0)+1)</f>
        <v>0</v>
      </c>
      <c r="AA79" s="188">
        <f>INDEX('用友贴出原始数据-费用表'!$A$5:$AL$271,MATCH($B79&amp;"调整额",'用友贴出原始数据-费用表'!$A$6:$A$348,0)+1,MATCH($AA$55,'用友贴出原始数据-费用表'!$B$5:$AL$5,0)+1)</f>
        <v>0</v>
      </c>
      <c r="AB79" s="188">
        <f>INDEX('用友贴出原始数据-费用表'!$A$5:$AL$271,MATCH($B79&amp;"调整额",'用友贴出原始数据-费用表'!$A$6:$A$348,0)+1,MATCH($AB$55,'用友贴出原始数据-费用表'!$B$5:$AL$5,0)+1)</f>
        <v>0</v>
      </c>
      <c r="AC79" s="188">
        <f>INDEX('用友贴出原始数据-费用表'!$A$5:$AL$271,MATCH($B79&amp;"调整额",'用友贴出原始数据-费用表'!$A$6:$A$348,0)+1,MATCH($AC$55,'用友贴出原始数据-费用表'!$B$5:$AL$5,0)+1)</f>
        <v>0</v>
      </c>
    </row>
    <row r="80" spans="1:29">
      <c r="A80" s="397"/>
      <c r="B80" s="187" t="s">
        <v>136</v>
      </c>
      <c r="C80" s="189">
        <f t="shared" si="7"/>
        <v>0</v>
      </c>
      <c r="D80" s="188">
        <v>0</v>
      </c>
      <c r="E80" s="188">
        <f>INDEX('用友贴出原始数据-费用表'!$A$5:$AL$271,MATCH($B80&amp;"调整额",'用友贴出原始数据-费用表'!$A$6:$A$348,0)+1,MATCH($E$55,'用友贴出原始数据-费用表'!$B$5:$AL$5,0)+1)+G80+T80+AB80</f>
        <v>0</v>
      </c>
      <c r="F80" s="188">
        <f>INDEX('用友贴出原始数据-费用表'!$A$5:$AL$271,MATCH($B80&amp;"调整额",'用友贴出原始数据-费用表'!$A$6:$A$348,0)+1,MATCH($F$55,'用友贴出原始数据-费用表'!$B$5:$AL$5,0)+1)</f>
        <v>0</v>
      </c>
      <c r="G80" s="188">
        <f>INDEX('用友贴出原始数据-费用表'!$A$5:$AL$271,MATCH($B80&amp;"调整额",'用友贴出原始数据-费用表'!$A$6:$A$348,0)+1,MATCH($G$55,'用友贴出原始数据-费用表'!$B$5:$AL$5,0)+1)</f>
        <v>0</v>
      </c>
      <c r="H80" s="188">
        <f t="shared" si="8"/>
        <v>0</v>
      </c>
      <c r="I80" s="188">
        <f>INDEX('用友贴出原始数据-费用表'!$A$5:$AL$271,MATCH($B80&amp;"调整额",'用友贴出原始数据-费用表'!$A$6:$A$348,0)+1,MATCH($I$55,'用友贴出原始数据-费用表'!$B$5:$AL$5,0)+1)</f>
        <v>0</v>
      </c>
      <c r="J80" s="188">
        <f>INDEX('用友贴出原始数据-费用表'!$A$5:$AL$271,MATCH($B80&amp;"调整额",'用友贴出原始数据-费用表'!$A$6:$A$348,0)+1,MATCH($J$55,'用友贴出原始数据-费用表'!$B$5:$AL$5,0)+0)</f>
        <v>0</v>
      </c>
      <c r="K80" s="188">
        <f>INDEX('用友贴出原始数据-费用表'!$A$5:$AL$271,MATCH($B80&amp;"调整额",'用友贴出原始数据-费用表'!$A$6:$A$348,0)+1,MATCH($K$55,'用友贴出原始数据-费用表'!$B$5:$AL$5,0)+1)</f>
        <v>0</v>
      </c>
      <c r="L80" s="188">
        <f t="shared" si="9"/>
        <v>0</v>
      </c>
      <c r="M80" s="188">
        <f>INDEX('用友贴出原始数据-费用表'!$A$5:$AL$271,MATCH($B80&amp;"调整额",'用友贴出原始数据-费用表'!$A$6:$A$348,0)+1,MATCH($M$55,'用友贴出原始数据-费用表'!$B$5:$AL$5,0)+1)</f>
        <v>0</v>
      </c>
      <c r="N80" s="188">
        <f>INDEX('用友贴出原始数据-费用表'!$A$5:$AL$271,MATCH($B80&amp;"调整额",'用友贴出原始数据-费用表'!$A$6:$A$348,0)+1,MATCH($N$55,'用友贴出原始数据-费用表'!$B$5:$AL$5,0)+1)</f>
        <v>0</v>
      </c>
      <c r="O80" s="188">
        <f>INDEX('用友贴出原始数据-费用表'!$A$5:$AL$271,MATCH($B80&amp;"调整额",'用友贴出原始数据-费用表'!$A$6:$A$348,0)+1,MATCH($O$55,'用友贴出原始数据-费用表'!$B$5:$AL$5,0)+1)</f>
        <v>0</v>
      </c>
      <c r="P80" s="188">
        <f>INDEX('用友贴出原始数据-费用表'!$A$5:$AL$271,MATCH($B80&amp;"调整额",'用友贴出原始数据-费用表'!$A$6:$A$348,0)+1,MATCH($P$55,'用友贴出原始数据-费用表'!$B$5:$AL$5,0)+1)</f>
        <v>0</v>
      </c>
      <c r="Q80" s="188">
        <f t="shared" si="10"/>
        <v>0</v>
      </c>
      <c r="R80" s="188">
        <f>INDEX('用友贴出原始数据-费用表'!$A$5:$AL$271,MATCH($B80&amp;"调整额",'用友贴出原始数据-费用表'!$A$6:$A$348,0)+1,MATCH($R$55,'用友贴出原始数据-费用表'!$B$5:$AL$5,0)+1)</f>
        <v>0</v>
      </c>
      <c r="S80" s="188">
        <f>INDEX('用友贴出原始数据-费用表'!$A$5:$AL$271,MATCH($B80&amp;"调整额",'用友贴出原始数据-费用表'!$A$6:$A$348,0)+1,MATCH($S$55,'用友贴出原始数据-费用表'!$B$5:$AL$5,0)+1)</f>
        <v>0</v>
      </c>
      <c r="T80" s="188">
        <f>INDEX('用友贴出原始数据-费用表'!$A$5:$AL$271,MATCH($B80&amp;"调整额",'用友贴出原始数据-费用表'!$A$6:$A$348,0)+1,MATCH($T$55,'用友贴出原始数据-费用表'!$B$5:$AL$5,0)+1)</f>
        <v>0</v>
      </c>
      <c r="U80" s="188">
        <f t="shared" si="11"/>
        <v>0</v>
      </c>
      <c r="V80" s="188">
        <f>INDEX('用友贴出原始数据-费用表'!$A$5:$AL$271,MATCH($B80&amp;"调整额",'用友贴出原始数据-费用表'!$A$6:$A$348,0)+1,MATCH($V$55,'用友贴出原始数据-费用表'!$B$5:$AL$5,0)+1)</f>
        <v>0</v>
      </c>
      <c r="W80" s="188">
        <f>INDEX('用友贴出原始数据-费用表'!$A$5:$AL$271,MATCH($B80&amp;"调整额",'用友贴出原始数据-费用表'!$A$6:$A$348,0)+1,MATCH($W$55,'用友贴出原始数据-费用表'!$B$5:$AL$5,0)+1)</f>
        <v>0</v>
      </c>
      <c r="X80" s="188">
        <f>INDEX('用友贴出原始数据-费用表'!$A$5:$AL$271,MATCH($B80&amp;"调整额",'用友贴出原始数据-费用表'!$A$6:$A$348,0)+1,MATCH($X$55,'用友贴出原始数据-费用表'!$B$5:$AL$5,0)+1)</f>
        <v>0</v>
      </c>
      <c r="Y80" s="188">
        <f>INDEX('用友贴出原始数据-费用表'!$A$5:$AL$271,MATCH($B80&amp;"调整额",'用友贴出原始数据-费用表'!$A$6:$A$348,0)+1,MATCH($Y$55,'用友贴出原始数据-费用表'!$B$5:$AL$5,0)+1)</f>
        <v>0</v>
      </c>
      <c r="Z80" s="188">
        <f>INDEX('用友贴出原始数据-费用表'!$A$5:$AL$271,MATCH($B80&amp;"调整额",'用友贴出原始数据-费用表'!$A$6:$A$348,0)+1,MATCH($Z$55,'用友贴出原始数据-费用表'!$B$5:$AL$5,0)+1)</f>
        <v>0</v>
      </c>
      <c r="AA80" s="188">
        <f>INDEX('用友贴出原始数据-费用表'!$A$5:$AL$271,MATCH($B80&amp;"调整额",'用友贴出原始数据-费用表'!$A$6:$A$348,0)+1,MATCH($AA$55,'用友贴出原始数据-费用表'!$B$5:$AL$5,0)+1)</f>
        <v>0</v>
      </c>
      <c r="AB80" s="188">
        <f>INDEX('用友贴出原始数据-费用表'!$A$5:$AL$271,MATCH($B80&amp;"调整额",'用友贴出原始数据-费用表'!$A$6:$A$348,0)+1,MATCH($AB$55,'用友贴出原始数据-费用表'!$B$5:$AL$5,0)+1)</f>
        <v>0</v>
      </c>
      <c r="AC80" s="188">
        <f>INDEX('用友贴出原始数据-费用表'!$A$5:$AL$271,MATCH($B80&amp;"调整额",'用友贴出原始数据-费用表'!$A$6:$A$348,0)+1,MATCH($AC$55,'用友贴出原始数据-费用表'!$B$5:$AL$5,0)+1)</f>
        <v>0</v>
      </c>
    </row>
    <row r="81" spans="1:29">
      <c r="A81" s="397"/>
      <c r="B81" s="187" t="s">
        <v>137</v>
      </c>
      <c r="C81" s="189">
        <f t="shared" si="7"/>
        <v>0</v>
      </c>
      <c r="D81" s="188">
        <v>0</v>
      </c>
      <c r="E81" s="188">
        <f>INDEX('用友贴出原始数据-费用表'!$A$5:$AL$271,MATCH($B81&amp;"调整额",'用友贴出原始数据-费用表'!$A$6:$A$348,0)+1,MATCH($E$55,'用友贴出原始数据-费用表'!$B$5:$AL$5,0)+1)+G81+T81+AB81</f>
        <v>0</v>
      </c>
      <c r="F81" s="188">
        <f>INDEX('用友贴出原始数据-费用表'!$A$5:$AL$271,MATCH($B81&amp;"调整额",'用友贴出原始数据-费用表'!$A$6:$A$348,0)+1,MATCH($F$55,'用友贴出原始数据-费用表'!$B$5:$AL$5,0)+1)</f>
        <v>0</v>
      </c>
      <c r="G81" s="188">
        <f>INDEX('用友贴出原始数据-费用表'!$A$5:$AL$271,MATCH($B81&amp;"调整额",'用友贴出原始数据-费用表'!$A$6:$A$348,0)+1,MATCH($G$55,'用友贴出原始数据-费用表'!$B$5:$AL$5,0)+1)</f>
        <v>0</v>
      </c>
      <c r="H81" s="188">
        <f t="shared" si="8"/>
        <v>0</v>
      </c>
      <c r="I81" s="188">
        <f>INDEX('用友贴出原始数据-费用表'!$A$5:$AL$271,MATCH($B81&amp;"调整额",'用友贴出原始数据-费用表'!$A$6:$A$348,0)+1,MATCH($I$55,'用友贴出原始数据-费用表'!$B$5:$AL$5,0)+1)</f>
        <v>0</v>
      </c>
      <c r="J81" s="188">
        <f>INDEX('用友贴出原始数据-费用表'!$A$5:$AL$271,MATCH($B81&amp;"调整额",'用友贴出原始数据-费用表'!$A$6:$A$348,0)+1,MATCH($J$55,'用友贴出原始数据-费用表'!$B$5:$AL$5,0)+0)</f>
        <v>0</v>
      </c>
      <c r="K81" s="188">
        <f>INDEX('用友贴出原始数据-费用表'!$A$5:$AL$271,MATCH($B81&amp;"调整额",'用友贴出原始数据-费用表'!$A$6:$A$348,0)+1,MATCH($K$55,'用友贴出原始数据-费用表'!$B$5:$AL$5,0)+1)</f>
        <v>0</v>
      </c>
      <c r="L81" s="188">
        <f t="shared" si="9"/>
        <v>0</v>
      </c>
      <c r="M81" s="188">
        <f>INDEX('用友贴出原始数据-费用表'!$A$5:$AL$271,MATCH($B81&amp;"调整额",'用友贴出原始数据-费用表'!$A$6:$A$348,0)+1,MATCH($M$55,'用友贴出原始数据-费用表'!$B$5:$AL$5,0)+1)</f>
        <v>0</v>
      </c>
      <c r="N81" s="188">
        <f>INDEX('用友贴出原始数据-费用表'!$A$5:$AL$271,MATCH($B81&amp;"调整额",'用友贴出原始数据-费用表'!$A$6:$A$348,0)+1,MATCH($N$55,'用友贴出原始数据-费用表'!$B$5:$AL$5,0)+1)</f>
        <v>0</v>
      </c>
      <c r="O81" s="188">
        <f>INDEX('用友贴出原始数据-费用表'!$A$5:$AL$271,MATCH($B81&amp;"调整额",'用友贴出原始数据-费用表'!$A$6:$A$348,0)+1,MATCH($O$55,'用友贴出原始数据-费用表'!$B$5:$AL$5,0)+1)</f>
        <v>0</v>
      </c>
      <c r="P81" s="188">
        <f>INDEX('用友贴出原始数据-费用表'!$A$5:$AL$271,MATCH($B81&amp;"调整额",'用友贴出原始数据-费用表'!$A$6:$A$348,0)+1,MATCH($P$55,'用友贴出原始数据-费用表'!$B$5:$AL$5,0)+1)</f>
        <v>0</v>
      </c>
      <c r="Q81" s="188">
        <f t="shared" si="10"/>
        <v>0</v>
      </c>
      <c r="R81" s="188">
        <f>INDEX('用友贴出原始数据-费用表'!$A$5:$AL$271,MATCH($B81&amp;"调整额",'用友贴出原始数据-费用表'!$A$6:$A$348,0)+1,MATCH($R$55,'用友贴出原始数据-费用表'!$B$5:$AL$5,0)+1)</f>
        <v>0</v>
      </c>
      <c r="S81" s="188">
        <f>INDEX('用友贴出原始数据-费用表'!$A$5:$AL$271,MATCH($B81&amp;"调整额",'用友贴出原始数据-费用表'!$A$6:$A$348,0)+1,MATCH($S$55,'用友贴出原始数据-费用表'!$B$5:$AL$5,0)+1)</f>
        <v>0</v>
      </c>
      <c r="T81" s="188">
        <f>INDEX('用友贴出原始数据-费用表'!$A$5:$AL$271,MATCH($B81&amp;"调整额",'用友贴出原始数据-费用表'!$A$6:$A$348,0)+1,MATCH($T$55,'用友贴出原始数据-费用表'!$B$5:$AL$5,0)+1)</f>
        <v>0</v>
      </c>
      <c r="U81" s="188">
        <f t="shared" si="11"/>
        <v>0</v>
      </c>
      <c r="V81" s="188">
        <f>INDEX('用友贴出原始数据-费用表'!$A$5:$AL$271,MATCH($B81&amp;"调整额",'用友贴出原始数据-费用表'!$A$6:$A$348,0)+1,MATCH($V$55,'用友贴出原始数据-费用表'!$B$5:$AL$5,0)+1)</f>
        <v>0</v>
      </c>
      <c r="W81" s="188">
        <f>INDEX('用友贴出原始数据-费用表'!$A$5:$AL$271,MATCH($B81&amp;"调整额",'用友贴出原始数据-费用表'!$A$6:$A$348,0)+1,MATCH($W$55,'用友贴出原始数据-费用表'!$B$5:$AL$5,0)+1)</f>
        <v>0</v>
      </c>
      <c r="X81" s="188">
        <f>INDEX('用友贴出原始数据-费用表'!$A$5:$AL$271,MATCH($B81&amp;"调整额",'用友贴出原始数据-费用表'!$A$6:$A$348,0)+1,MATCH($X$55,'用友贴出原始数据-费用表'!$B$5:$AL$5,0)+1)</f>
        <v>0</v>
      </c>
      <c r="Y81" s="188">
        <f>INDEX('用友贴出原始数据-费用表'!$A$5:$AL$271,MATCH($B81&amp;"调整额",'用友贴出原始数据-费用表'!$A$6:$A$348,0)+1,MATCH($Y$55,'用友贴出原始数据-费用表'!$B$5:$AL$5,0)+1)</f>
        <v>0</v>
      </c>
      <c r="Z81" s="188">
        <f>INDEX('用友贴出原始数据-费用表'!$A$5:$AL$271,MATCH($B81&amp;"调整额",'用友贴出原始数据-费用表'!$A$6:$A$348,0)+1,MATCH($Z$55,'用友贴出原始数据-费用表'!$B$5:$AL$5,0)+1)</f>
        <v>0</v>
      </c>
      <c r="AA81" s="188">
        <f>INDEX('用友贴出原始数据-费用表'!$A$5:$AL$271,MATCH($B81&amp;"调整额",'用友贴出原始数据-费用表'!$A$6:$A$348,0)+1,MATCH($AA$55,'用友贴出原始数据-费用表'!$B$5:$AL$5,0)+1)</f>
        <v>0</v>
      </c>
      <c r="AB81" s="188">
        <f>INDEX('用友贴出原始数据-费用表'!$A$5:$AL$271,MATCH($B81&amp;"调整额",'用友贴出原始数据-费用表'!$A$6:$A$348,0)+1,MATCH($AB$55,'用友贴出原始数据-费用表'!$B$5:$AL$5,0)+1)</f>
        <v>0</v>
      </c>
      <c r="AC81" s="188">
        <f>INDEX('用友贴出原始数据-费用表'!$A$5:$AL$271,MATCH($B81&amp;"调整额",'用友贴出原始数据-费用表'!$A$6:$A$348,0)+1,MATCH($AC$55,'用友贴出原始数据-费用表'!$B$5:$AL$5,0)+1)</f>
        <v>0</v>
      </c>
    </row>
    <row r="82" spans="1:29">
      <c r="A82" s="397"/>
      <c r="B82" s="187" t="s">
        <v>138</v>
      </c>
      <c r="C82" s="189">
        <f t="shared" si="7"/>
        <v>0</v>
      </c>
      <c r="D82" s="188">
        <v>0</v>
      </c>
      <c r="E82" s="188">
        <f>INDEX('用友贴出原始数据-费用表'!$A$5:$AL$271,MATCH($B82&amp;"调整额",'用友贴出原始数据-费用表'!$A$6:$A$348,0)+1,MATCH($E$55,'用友贴出原始数据-费用表'!$B$5:$AL$5,0)+1)+G82+T82+AB82</f>
        <v>0</v>
      </c>
      <c r="F82" s="188">
        <f>INDEX('用友贴出原始数据-费用表'!$A$5:$AL$271,MATCH($B82&amp;"调整额",'用友贴出原始数据-费用表'!$A$6:$A$348,0)+1,MATCH($F$55,'用友贴出原始数据-费用表'!$B$5:$AL$5,0)+1)</f>
        <v>0</v>
      </c>
      <c r="G82" s="188">
        <f>INDEX('用友贴出原始数据-费用表'!$A$5:$AL$271,MATCH($B82&amp;"调整额",'用友贴出原始数据-费用表'!$A$6:$A$348,0)+1,MATCH($G$55,'用友贴出原始数据-费用表'!$B$5:$AL$5,0)+1)</f>
        <v>0</v>
      </c>
      <c r="H82" s="188">
        <f t="shared" si="8"/>
        <v>0</v>
      </c>
      <c r="I82" s="188">
        <f>INDEX('用友贴出原始数据-费用表'!$A$5:$AL$271,MATCH($B82&amp;"调整额",'用友贴出原始数据-费用表'!$A$6:$A$348,0)+1,MATCH($I$55,'用友贴出原始数据-费用表'!$B$5:$AL$5,0)+1)</f>
        <v>0</v>
      </c>
      <c r="J82" s="188">
        <f>INDEX('用友贴出原始数据-费用表'!$A$5:$AL$271,MATCH($B82&amp;"调整额",'用友贴出原始数据-费用表'!$A$6:$A$348,0)+1,MATCH($J$55,'用友贴出原始数据-费用表'!$B$5:$AL$5,0)+0)</f>
        <v>0</v>
      </c>
      <c r="K82" s="188">
        <f>INDEX('用友贴出原始数据-费用表'!$A$5:$AL$271,MATCH($B82&amp;"调整额",'用友贴出原始数据-费用表'!$A$6:$A$348,0)+1,MATCH($K$55,'用友贴出原始数据-费用表'!$B$5:$AL$5,0)+1)</f>
        <v>0</v>
      </c>
      <c r="L82" s="188">
        <f t="shared" si="9"/>
        <v>0</v>
      </c>
      <c r="M82" s="188">
        <f>INDEX('用友贴出原始数据-费用表'!$A$5:$AL$271,MATCH($B82&amp;"调整额",'用友贴出原始数据-费用表'!$A$6:$A$348,0)+1,MATCH($M$55,'用友贴出原始数据-费用表'!$B$5:$AL$5,0)+1)</f>
        <v>0</v>
      </c>
      <c r="N82" s="188">
        <f>INDEX('用友贴出原始数据-费用表'!$A$5:$AL$271,MATCH($B82&amp;"调整额",'用友贴出原始数据-费用表'!$A$6:$A$348,0)+1,MATCH($N$55,'用友贴出原始数据-费用表'!$B$5:$AL$5,0)+1)</f>
        <v>0</v>
      </c>
      <c r="O82" s="188">
        <f>INDEX('用友贴出原始数据-费用表'!$A$5:$AL$271,MATCH($B82&amp;"调整额",'用友贴出原始数据-费用表'!$A$6:$A$348,0)+1,MATCH($O$55,'用友贴出原始数据-费用表'!$B$5:$AL$5,0)+1)</f>
        <v>0</v>
      </c>
      <c r="P82" s="188">
        <f>INDEX('用友贴出原始数据-费用表'!$A$5:$AL$271,MATCH($B82&amp;"调整额",'用友贴出原始数据-费用表'!$A$6:$A$348,0)+1,MATCH($P$55,'用友贴出原始数据-费用表'!$B$5:$AL$5,0)+1)</f>
        <v>0</v>
      </c>
      <c r="Q82" s="188">
        <f t="shared" si="10"/>
        <v>0</v>
      </c>
      <c r="R82" s="188">
        <f>INDEX('用友贴出原始数据-费用表'!$A$5:$AL$271,MATCH($B82&amp;"调整额",'用友贴出原始数据-费用表'!$A$6:$A$348,0)+1,MATCH($R$55,'用友贴出原始数据-费用表'!$B$5:$AL$5,0)+1)</f>
        <v>0</v>
      </c>
      <c r="S82" s="188">
        <f>INDEX('用友贴出原始数据-费用表'!$A$5:$AL$271,MATCH($B82&amp;"调整额",'用友贴出原始数据-费用表'!$A$6:$A$348,0)+1,MATCH($S$55,'用友贴出原始数据-费用表'!$B$5:$AL$5,0)+1)</f>
        <v>0</v>
      </c>
      <c r="T82" s="188">
        <f>INDEX('用友贴出原始数据-费用表'!$A$5:$AL$271,MATCH($B82&amp;"调整额",'用友贴出原始数据-费用表'!$A$6:$A$348,0)+1,MATCH($T$55,'用友贴出原始数据-费用表'!$B$5:$AL$5,0)+1)</f>
        <v>0</v>
      </c>
      <c r="U82" s="188">
        <f t="shared" si="11"/>
        <v>0</v>
      </c>
      <c r="V82" s="188">
        <f>INDEX('用友贴出原始数据-费用表'!$A$5:$AL$271,MATCH($B82&amp;"调整额",'用友贴出原始数据-费用表'!$A$6:$A$348,0)+1,MATCH($V$55,'用友贴出原始数据-费用表'!$B$5:$AL$5,0)+1)</f>
        <v>0</v>
      </c>
      <c r="W82" s="188">
        <f>INDEX('用友贴出原始数据-费用表'!$A$5:$AL$271,MATCH($B82&amp;"调整额",'用友贴出原始数据-费用表'!$A$6:$A$348,0)+1,MATCH($W$55,'用友贴出原始数据-费用表'!$B$5:$AL$5,0)+1)</f>
        <v>0</v>
      </c>
      <c r="X82" s="188">
        <f>INDEX('用友贴出原始数据-费用表'!$A$5:$AL$271,MATCH($B82&amp;"调整额",'用友贴出原始数据-费用表'!$A$6:$A$348,0)+1,MATCH($X$55,'用友贴出原始数据-费用表'!$B$5:$AL$5,0)+1)</f>
        <v>0</v>
      </c>
      <c r="Y82" s="188">
        <f>INDEX('用友贴出原始数据-费用表'!$A$5:$AL$271,MATCH($B82&amp;"调整额",'用友贴出原始数据-费用表'!$A$6:$A$348,0)+1,MATCH($Y$55,'用友贴出原始数据-费用表'!$B$5:$AL$5,0)+1)</f>
        <v>0</v>
      </c>
      <c r="Z82" s="188">
        <f>INDEX('用友贴出原始数据-费用表'!$A$5:$AL$271,MATCH($B82&amp;"调整额",'用友贴出原始数据-费用表'!$A$6:$A$348,0)+1,MATCH($Z$55,'用友贴出原始数据-费用表'!$B$5:$AL$5,0)+1)</f>
        <v>0</v>
      </c>
      <c r="AA82" s="188">
        <f>INDEX('用友贴出原始数据-费用表'!$A$5:$AL$271,MATCH($B82&amp;"调整额",'用友贴出原始数据-费用表'!$A$6:$A$348,0)+1,MATCH($AA$55,'用友贴出原始数据-费用表'!$B$5:$AL$5,0)+1)</f>
        <v>0</v>
      </c>
      <c r="AB82" s="188">
        <f>INDEX('用友贴出原始数据-费用表'!$A$5:$AL$271,MATCH($B82&amp;"调整额",'用友贴出原始数据-费用表'!$A$6:$A$348,0)+1,MATCH($AB$55,'用友贴出原始数据-费用表'!$B$5:$AL$5,0)+1)</f>
        <v>0</v>
      </c>
      <c r="AC82" s="188">
        <f>INDEX('用友贴出原始数据-费用表'!$A$5:$AL$271,MATCH($B82&amp;"调整额",'用友贴出原始数据-费用表'!$A$6:$A$348,0)+1,MATCH($AC$55,'用友贴出原始数据-费用表'!$B$5:$AL$5,0)+1)</f>
        <v>0</v>
      </c>
    </row>
    <row r="83" spans="1:29">
      <c r="A83" s="397"/>
      <c r="B83" s="187" t="s">
        <v>139</v>
      </c>
      <c r="C83" s="189">
        <f t="shared" si="7"/>
        <v>0</v>
      </c>
      <c r="D83" s="188">
        <v>0</v>
      </c>
      <c r="E83" s="188">
        <f>INDEX('用友贴出原始数据-费用表'!$A$5:$AL$271,MATCH($B83&amp;"调整额",'用友贴出原始数据-费用表'!$A$6:$A$348,0)+1,MATCH($E$55,'用友贴出原始数据-费用表'!$B$5:$AL$5,0)+1)+G83+T83+AB83</f>
        <v>0</v>
      </c>
      <c r="F83" s="188">
        <f>INDEX('用友贴出原始数据-费用表'!$A$5:$AL$271,MATCH($B83&amp;"调整额",'用友贴出原始数据-费用表'!$A$6:$A$348,0)+1,MATCH($F$55,'用友贴出原始数据-费用表'!$B$5:$AL$5,0)+1)</f>
        <v>0</v>
      </c>
      <c r="G83" s="188">
        <f>INDEX('用友贴出原始数据-费用表'!$A$5:$AL$271,MATCH($B83&amp;"调整额",'用友贴出原始数据-费用表'!$A$6:$A$348,0)+1,MATCH($G$55,'用友贴出原始数据-费用表'!$B$5:$AL$5,0)+1)</f>
        <v>0</v>
      </c>
      <c r="H83" s="188">
        <f t="shared" si="8"/>
        <v>0</v>
      </c>
      <c r="I83" s="188">
        <f>INDEX('用友贴出原始数据-费用表'!$A$5:$AL$271,MATCH($B83&amp;"调整额",'用友贴出原始数据-费用表'!$A$6:$A$348,0)+1,MATCH($I$55,'用友贴出原始数据-费用表'!$B$5:$AL$5,0)+1)</f>
        <v>0</v>
      </c>
      <c r="J83" s="188">
        <f>INDEX('用友贴出原始数据-费用表'!$A$5:$AL$271,MATCH($B83&amp;"调整额",'用友贴出原始数据-费用表'!$A$6:$A$348,0)+1,MATCH($J$55,'用友贴出原始数据-费用表'!$B$5:$AL$5,0)+0)</f>
        <v>0</v>
      </c>
      <c r="K83" s="188">
        <f>INDEX('用友贴出原始数据-费用表'!$A$5:$AL$271,MATCH($B83&amp;"调整额",'用友贴出原始数据-费用表'!$A$6:$A$348,0)+1,MATCH($K$55,'用友贴出原始数据-费用表'!$B$5:$AL$5,0)+1)</f>
        <v>0</v>
      </c>
      <c r="L83" s="188">
        <f t="shared" si="9"/>
        <v>0</v>
      </c>
      <c r="M83" s="188">
        <f>INDEX('用友贴出原始数据-费用表'!$A$5:$AL$271,MATCH($B83&amp;"调整额",'用友贴出原始数据-费用表'!$A$6:$A$348,0)+1,MATCH($M$55,'用友贴出原始数据-费用表'!$B$5:$AL$5,0)+1)</f>
        <v>0</v>
      </c>
      <c r="N83" s="188">
        <f>INDEX('用友贴出原始数据-费用表'!$A$5:$AL$271,MATCH($B83&amp;"调整额",'用友贴出原始数据-费用表'!$A$6:$A$348,0)+1,MATCH($N$55,'用友贴出原始数据-费用表'!$B$5:$AL$5,0)+1)</f>
        <v>0</v>
      </c>
      <c r="O83" s="188">
        <f>INDEX('用友贴出原始数据-费用表'!$A$5:$AL$271,MATCH($B83&amp;"调整额",'用友贴出原始数据-费用表'!$A$6:$A$348,0)+1,MATCH($O$55,'用友贴出原始数据-费用表'!$B$5:$AL$5,0)+1)</f>
        <v>0</v>
      </c>
      <c r="P83" s="188">
        <f>INDEX('用友贴出原始数据-费用表'!$A$5:$AL$271,MATCH($B83&amp;"调整额",'用友贴出原始数据-费用表'!$A$6:$A$348,0)+1,MATCH($P$55,'用友贴出原始数据-费用表'!$B$5:$AL$5,0)+1)</f>
        <v>0</v>
      </c>
      <c r="Q83" s="188">
        <f t="shared" si="10"/>
        <v>0</v>
      </c>
      <c r="R83" s="188">
        <f>INDEX('用友贴出原始数据-费用表'!$A$5:$AL$271,MATCH($B83&amp;"调整额",'用友贴出原始数据-费用表'!$A$6:$A$348,0)+1,MATCH($R$55,'用友贴出原始数据-费用表'!$B$5:$AL$5,0)+1)</f>
        <v>0</v>
      </c>
      <c r="S83" s="188">
        <f>INDEX('用友贴出原始数据-费用表'!$A$5:$AL$271,MATCH($B83&amp;"调整额",'用友贴出原始数据-费用表'!$A$6:$A$348,0)+1,MATCH($S$55,'用友贴出原始数据-费用表'!$B$5:$AL$5,0)+1)</f>
        <v>0</v>
      </c>
      <c r="T83" s="188">
        <f>INDEX('用友贴出原始数据-费用表'!$A$5:$AL$271,MATCH($B83&amp;"调整额",'用友贴出原始数据-费用表'!$A$6:$A$348,0)+1,MATCH($T$55,'用友贴出原始数据-费用表'!$B$5:$AL$5,0)+1)</f>
        <v>0</v>
      </c>
      <c r="U83" s="188">
        <f t="shared" si="11"/>
        <v>0</v>
      </c>
      <c r="V83" s="188">
        <f>INDEX('用友贴出原始数据-费用表'!$A$5:$AL$271,MATCH($B83&amp;"调整额",'用友贴出原始数据-费用表'!$A$6:$A$348,0)+1,MATCH($V$55,'用友贴出原始数据-费用表'!$B$5:$AL$5,0)+1)</f>
        <v>0</v>
      </c>
      <c r="W83" s="188">
        <f>INDEX('用友贴出原始数据-费用表'!$A$5:$AL$271,MATCH($B83&amp;"调整额",'用友贴出原始数据-费用表'!$A$6:$A$348,0)+1,MATCH($W$55,'用友贴出原始数据-费用表'!$B$5:$AL$5,0)+1)</f>
        <v>0</v>
      </c>
      <c r="X83" s="188">
        <f>INDEX('用友贴出原始数据-费用表'!$A$5:$AL$271,MATCH($B83&amp;"调整额",'用友贴出原始数据-费用表'!$A$6:$A$348,0)+1,MATCH($X$55,'用友贴出原始数据-费用表'!$B$5:$AL$5,0)+1)</f>
        <v>0</v>
      </c>
      <c r="Y83" s="188">
        <f>INDEX('用友贴出原始数据-费用表'!$A$5:$AL$271,MATCH($B83&amp;"调整额",'用友贴出原始数据-费用表'!$A$6:$A$348,0)+1,MATCH($Y$55,'用友贴出原始数据-费用表'!$B$5:$AL$5,0)+1)</f>
        <v>0</v>
      </c>
      <c r="Z83" s="188">
        <f>INDEX('用友贴出原始数据-费用表'!$A$5:$AL$271,MATCH($B83&amp;"调整额",'用友贴出原始数据-费用表'!$A$6:$A$348,0)+1,MATCH($Z$55,'用友贴出原始数据-费用表'!$B$5:$AL$5,0)+1)</f>
        <v>0</v>
      </c>
      <c r="AA83" s="188">
        <f>INDEX('用友贴出原始数据-费用表'!$A$5:$AL$271,MATCH($B83&amp;"调整额",'用友贴出原始数据-费用表'!$A$6:$A$348,0)+1,MATCH($AA$55,'用友贴出原始数据-费用表'!$B$5:$AL$5,0)+1)</f>
        <v>0</v>
      </c>
      <c r="AB83" s="188">
        <f>INDEX('用友贴出原始数据-费用表'!$A$5:$AL$271,MATCH($B83&amp;"调整额",'用友贴出原始数据-费用表'!$A$6:$A$348,0)+1,MATCH($AB$55,'用友贴出原始数据-费用表'!$B$5:$AL$5,0)+1)</f>
        <v>0</v>
      </c>
      <c r="AC83" s="188">
        <f>INDEX('用友贴出原始数据-费用表'!$A$5:$AL$271,MATCH($B83&amp;"调整额",'用友贴出原始数据-费用表'!$A$6:$A$348,0)+1,MATCH($AC$55,'用友贴出原始数据-费用表'!$B$5:$AL$5,0)+1)</f>
        <v>0</v>
      </c>
    </row>
    <row r="84" spans="1:29">
      <c r="A84" s="397"/>
      <c r="B84" s="187" t="s">
        <v>140</v>
      </c>
      <c r="C84" s="189">
        <f t="shared" si="7"/>
        <v>0</v>
      </c>
      <c r="D84" s="188">
        <v>0</v>
      </c>
      <c r="E84" s="188">
        <f>INDEX('用友贴出原始数据-费用表'!$A$5:$AL$271,MATCH($B84&amp;"调整额",'用友贴出原始数据-费用表'!$A$6:$A$348,0)+1,MATCH($E$55,'用友贴出原始数据-费用表'!$B$5:$AL$5,0)+1)+G84+T84+AB84</f>
        <v>0</v>
      </c>
      <c r="F84" s="188">
        <f>INDEX('用友贴出原始数据-费用表'!$A$5:$AL$271,MATCH($B84&amp;"调整额",'用友贴出原始数据-费用表'!$A$6:$A$348,0)+1,MATCH($F$55,'用友贴出原始数据-费用表'!$B$5:$AL$5,0)+1)</f>
        <v>0</v>
      </c>
      <c r="G84" s="188">
        <f>INDEX('用友贴出原始数据-费用表'!$A$5:$AL$271,MATCH($B84&amp;"调整额",'用友贴出原始数据-费用表'!$A$6:$A$348,0)+1,MATCH($G$55,'用友贴出原始数据-费用表'!$B$5:$AL$5,0)+1)</f>
        <v>0</v>
      </c>
      <c r="H84" s="188">
        <f t="shared" si="8"/>
        <v>0</v>
      </c>
      <c r="I84" s="188">
        <f>INDEX('用友贴出原始数据-费用表'!$A$5:$AL$271,MATCH($B84&amp;"调整额",'用友贴出原始数据-费用表'!$A$6:$A$348,0)+1,MATCH($I$55,'用友贴出原始数据-费用表'!$B$5:$AL$5,0)+1)</f>
        <v>0</v>
      </c>
      <c r="J84" s="188">
        <f>INDEX('用友贴出原始数据-费用表'!$A$5:$AL$271,MATCH($B84&amp;"调整额",'用友贴出原始数据-费用表'!$A$6:$A$348,0)+1,MATCH($J$55,'用友贴出原始数据-费用表'!$B$5:$AL$5,0)+0)</f>
        <v>0</v>
      </c>
      <c r="K84" s="188">
        <f>INDEX('用友贴出原始数据-费用表'!$A$5:$AL$271,MATCH($B84&amp;"调整额",'用友贴出原始数据-费用表'!$A$6:$A$348,0)+1,MATCH($K$55,'用友贴出原始数据-费用表'!$B$5:$AL$5,0)+1)</f>
        <v>0</v>
      </c>
      <c r="L84" s="188">
        <f t="shared" si="9"/>
        <v>0</v>
      </c>
      <c r="M84" s="188">
        <f>INDEX('用友贴出原始数据-费用表'!$A$5:$AL$271,MATCH($B84&amp;"调整额",'用友贴出原始数据-费用表'!$A$6:$A$348,0)+1,MATCH($M$55,'用友贴出原始数据-费用表'!$B$5:$AL$5,0)+1)</f>
        <v>0</v>
      </c>
      <c r="N84" s="188">
        <f>INDEX('用友贴出原始数据-费用表'!$A$5:$AL$271,MATCH($B84&amp;"调整额",'用友贴出原始数据-费用表'!$A$6:$A$348,0)+1,MATCH($N$55,'用友贴出原始数据-费用表'!$B$5:$AL$5,0)+1)</f>
        <v>0</v>
      </c>
      <c r="O84" s="188">
        <f>INDEX('用友贴出原始数据-费用表'!$A$5:$AL$271,MATCH($B84&amp;"调整额",'用友贴出原始数据-费用表'!$A$6:$A$348,0)+1,MATCH($O$55,'用友贴出原始数据-费用表'!$B$5:$AL$5,0)+1)</f>
        <v>0</v>
      </c>
      <c r="P84" s="188">
        <f>INDEX('用友贴出原始数据-费用表'!$A$5:$AL$271,MATCH($B84&amp;"调整额",'用友贴出原始数据-费用表'!$A$6:$A$348,0)+1,MATCH($P$55,'用友贴出原始数据-费用表'!$B$5:$AL$5,0)+1)</f>
        <v>0</v>
      </c>
      <c r="Q84" s="188">
        <f t="shared" si="10"/>
        <v>0</v>
      </c>
      <c r="R84" s="188">
        <f>INDEX('用友贴出原始数据-费用表'!$A$5:$AL$271,MATCH($B84&amp;"调整额",'用友贴出原始数据-费用表'!$A$6:$A$348,0)+1,MATCH($R$55,'用友贴出原始数据-费用表'!$B$5:$AL$5,0)+1)</f>
        <v>0</v>
      </c>
      <c r="S84" s="188">
        <f>INDEX('用友贴出原始数据-费用表'!$A$5:$AL$271,MATCH($B84&amp;"调整额",'用友贴出原始数据-费用表'!$A$6:$A$348,0)+1,MATCH($S$55,'用友贴出原始数据-费用表'!$B$5:$AL$5,0)+1)</f>
        <v>0</v>
      </c>
      <c r="T84" s="188">
        <f>INDEX('用友贴出原始数据-费用表'!$A$5:$AL$271,MATCH($B84&amp;"调整额",'用友贴出原始数据-费用表'!$A$6:$A$348,0)+1,MATCH($T$55,'用友贴出原始数据-费用表'!$B$5:$AL$5,0)+1)</f>
        <v>0</v>
      </c>
      <c r="U84" s="188">
        <f t="shared" si="11"/>
        <v>0</v>
      </c>
      <c r="V84" s="188">
        <f>INDEX('用友贴出原始数据-费用表'!$A$5:$AL$271,MATCH($B84&amp;"调整额",'用友贴出原始数据-费用表'!$A$6:$A$348,0)+1,MATCH($V$55,'用友贴出原始数据-费用表'!$B$5:$AL$5,0)+1)</f>
        <v>0</v>
      </c>
      <c r="W84" s="188">
        <f>INDEX('用友贴出原始数据-费用表'!$A$5:$AL$271,MATCH($B84&amp;"调整额",'用友贴出原始数据-费用表'!$A$6:$A$348,0)+1,MATCH($W$55,'用友贴出原始数据-费用表'!$B$5:$AL$5,0)+1)</f>
        <v>0</v>
      </c>
      <c r="X84" s="188">
        <f>INDEX('用友贴出原始数据-费用表'!$A$5:$AL$271,MATCH($B84&amp;"调整额",'用友贴出原始数据-费用表'!$A$6:$A$348,0)+1,MATCH($X$55,'用友贴出原始数据-费用表'!$B$5:$AL$5,0)+1)</f>
        <v>0</v>
      </c>
      <c r="Y84" s="188">
        <f>INDEX('用友贴出原始数据-费用表'!$A$5:$AL$271,MATCH($B84&amp;"调整额",'用友贴出原始数据-费用表'!$A$6:$A$348,0)+1,MATCH($Y$55,'用友贴出原始数据-费用表'!$B$5:$AL$5,0)+1)</f>
        <v>0</v>
      </c>
      <c r="Z84" s="188">
        <f>INDEX('用友贴出原始数据-费用表'!$A$5:$AL$271,MATCH($B84&amp;"调整额",'用友贴出原始数据-费用表'!$A$6:$A$348,0)+1,MATCH($Z$55,'用友贴出原始数据-费用表'!$B$5:$AL$5,0)+1)</f>
        <v>0</v>
      </c>
      <c r="AA84" s="188">
        <f>INDEX('用友贴出原始数据-费用表'!$A$5:$AL$271,MATCH($B84&amp;"调整额",'用友贴出原始数据-费用表'!$A$6:$A$348,0)+1,MATCH($AA$55,'用友贴出原始数据-费用表'!$B$5:$AL$5,0)+1)</f>
        <v>0</v>
      </c>
      <c r="AB84" s="188">
        <f>INDEX('用友贴出原始数据-费用表'!$A$5:$AL$271,MATCH($B84&amp;"调整额",'用友贴出原始数据-费用表'!$A$6:$A$348,0)+1,MATCH($AB$55,'用友贴出原始数据-费用表'!$B$5:$AL$5,0)+1)</f>
        <v>0</v>
      </c>
      <c r="AC84" s="188">
        <f>INDEX('用友贴出原始数据-费用表'!$A$5:$AL$271,MATCH($B84&amp;"调整额",'用友贴出原始数据-费用表'!$A$6:$A$348,0)+1,MATCH($AC$55,'用友贴出原始数据-费用表'!$B$5:$AL$5,0)+1)</f>
        <v>0</v>
      </c>
    </row>
    <row r="85" spans="1:29">
      <c r="A85" s="397"/>
      <c r="B85" s="187" t="s">
        <v>141</v>
      </c>
      <c r="C85" s="189">
        <f t="shared" si="7"/>
        <v>0</v>
      </c>
      <c r="D85" s="188">
        <v>0</v>
      </c>
      <c r="E85" s="188">
        <f>INDEX('用友贴出原始数据-费用表'!$A$5:$AL$271,MATCH($B85&amp;"调整额",'用友贴出原始数据-费用表'!$A$6:$A$348,0)+1,MATCH($E$55,'用友贴出原始数据-费用表'!$B$5:$AL$5,0)+1)+G85+T85+AB85</f>
        <v>0</v>
      </c>
      <c r="F85" s="188">
        <f>INDEX('用友贴出原始数据-费用表'!$A$5:$AL$271,MATCH($B85&amp;"调整额",'用友贴出原始数据-费用表'!$A$6:$A$348,0)+1,MATCH($F$55,'用友贴出原始数据-费用表'!$B$5:$AL$5,0)+1)</f>
        <v>0</v>
      </c>
      <c r="G85" s="188">
        <f>INDEX('用友贴出原始数据-费用表'!$A$5:$AL$271,MATCH($B85&amp;"调整额",'用友贴出原始数据-费用表'!$A$6:$A$348,0)+1,MATCH($G$55,'用友贴出原始数据-费用表'!$B$5:$AL$5,0)+1)</f>
        <v>0</v>
      </c>
      <c r="H85" s="188">
        <f t="shared" si="8"/>
        <v>0</v>
      </c>
      <c r="I85" s="188">
        <f>INDEX('用友贴出原始数据-费用表'!$A$5:$AL$271,MATCH($B85&amp;"调整额",'用友贴出原始数据-费用表'!$A$6:$A$348,0)+1,MATCH($I$55,'用友贴出原始数据-费用表'!$B$5:$AL$5,0)+1)</f>
        <v>0</v>
      </c>
      <c r="J85" s="188">
        <f>INDEX('用友贴出原始数据-费用表'!$A$5:$AL$271,MATCH($B85&amp;"调整额",'用友贴出原始数据-费用表'!$A$6:$A$348,0)+1,MATCH($J$55,'用友贴出原始数据-费用表'!$B$5:$AL$5,0)+0)</f>
        <v>0</v>
      </c>
      <c r="K85" s="188">
        <f>INDEX('用友贴出原始数据-费用表'!$A$5:$AL$271,MATCH($B85&amp;"调整额",'用友贴出原始数据-费用表'!$A$6:$A$348,0)+1,MATCH($K$55,'用友贴出原始数据-费用表'!$B$5:$AL$5,0)+1)</f>
        <v>0</v>
      </c>
      <c r="L85" s="188">
        <f t="shared" si="9"/>
        <v>0</v>
      </c>
      <c r="M85" s="188">
        <f>INDEX('用友贴出原始数据-费用表'!$A$5:$AL$271,MATCH($B85&amp;"调整额",'用友贴出原始数据-费用表'!$A$6:$A$348,0)+1,MATCH($M$55,'用友贴出原始数据-费用表'!$B$5:$AL$5,0)+1)</f>
        <v>0</v>
      </c>
      <c r="N85" s="188">
        <f>INDEX('用友贴出原始数据-费用表'!$A$5:$AL$271,MATCH($B85&amp;"调整额",'用友贴出原始数据-费用表'!$A$6:$A$348,0)+1,MATCH($N$55,'用友贴出原始数据-费用表'!$B$5:$AL$5,0)+1)</f>
        <v>0</v>
      </c>
      <c r="O85" s="188">
        <f>INDEX('用友贴出原始数据-费用表'!$A$5:$AL$271,MATCH($B85&amp;"调整额",'用友贴出原始数据-费用表'!$A$6:$A$348,0)+1,MATCH($O$55,'用友贴出原始数据-费用表'!$B$5:$AL$5,0)+1)</f>
        <v>0</v>
      </c>
      <c r="P85" s="188">
        <f>INDEX('用友贴出原始数据-费用表'!$A$5:$AL$271,MATCH($B85&amp;"调整额",'用友贴出原始数据-费用表'!$A$6:$A$348,0)+1,MATCH($P$55,'用友贴出原始数据-费用表'!$B$5:$AL$5,0)+1)</f>
        <v>0</v>
      </c>
      <c r="Q85" s="188">
        <f t="shared" si="10"/>
        <v>0</v>
      </c>
      <c r="R85" s="188">
        <f>INDEX('用友贴出原始数据-费用表'!$A$5:$AL$271,MATCH($B85&amp;"调整额",'用友贴出原始数据-费用表'!$A$6:$A$348,0)+1,MATCH($R$55,'用友贴出原始数据-费用表'!$B$5:$AL$5,0)+1)</f>
        <v>0</v>
      </c>
      <c r="S85" s="188">
        <f>INDEX('用友贴出原始数据-费用表'!$A$5:$AL$271,MATCH($B85&amp;"调整额",'用友贴出原始数据-费用表'!$A$6:$A$348,0)+1,MATCH($S$55,'用友贴出原始数据-费用表'!$B$5:$AL$5,0)+1)</f>
        <v>0</v>
      </c>
      <c r="T85" s="188">
        <f>INDEX('用友贴出原始数据-费用表'!$A$5:$AL$271,MATCH($B85&amp;"调整额",'用友贴出原始数据-费用表'!$A$6:$A$348,0)+1,MATCH($T$55,'用友贴出原始数据-费用表'!$B$5:$AL$5,0)+1)</f>
        <v>0</v>
      </c>
      <c r="U85" s="188">
        <f t="shared" si="11"/>
        <v>0</v>
      </c>
      <c r="V85" s="188">
        <f>INDEX('用友贴出原始数据-费用表'!$A$5:$AL$271,MATCH($B85&amp;"调整额",'用友贴出原始数据-费用表'!$A$6:$A$348,0)+1,MATCH($V$55,'用友贴出原始数据-费用表'!$B$5:$AL$5,0)+1)</f>
        <v>0</v>
      </c>
      <c r="W85" s="188">
        <f>INDEX('用友贴出原始数据-费用表'!$A$5:$AL$271,MATCH($B85&amp;"调整额",'用友贴出原始数据-费用表'!$A$6:$A$348,0)+1,MATCH($W$55,'用友贴出原始数据-费用表'!$B$5:$AL$5,0)+1)</f>
        <v>0</v>
      </c>
      <c r="X85" s="188">
        <f>INDEX('用友贴出原始数据-费用表'!$A$5:$AL$271,MATCH($B85&amp;"调整额",'用友贴出原始数据-费用表'!$A$6:$A$348,0)+1,MATCH($X$55,'用友贴出原始数据-费用表'!$B$5:$AL$5,0)+1)</f>
        <v>0</v>
      </c>
      <c r="Y85" s="188">
        <f>INDEX('用友贴出原始数据-费用表'!$A$5:$AL$271,MATCH($B85&amp;"调整额",'用友贴出原始数据-费用表'!$A$6:$A$348,0)+1,MATCH($Y$55,'用友贴出原始数据-费用表'!$B$5:$AL$5,0)+1)</f>
        <v>0</v>
      </c>
      <c r="Z85" s="188">
        <f>INDEX('用友贴出原始数据-费用表'!$A$5:$AL$271,MATCH($B85&amp;"调整额",'用友贴出原始数据-费用表'!$A$6:$A$348,0)+1,MATCH($Z$55,'用友贴出原始数据-费用表'!$B$5:$AL$5,0)+1)</f>
        <v>0</v>
      </c>
      <c r="AA85" s="188">
        <f>INDEX('用友贴出原始数据-费用表'!$A$5:$AL$271,MATCH($B85&amp;"调整额",'用友贴出原始数据-费用表'!$A$6:$A$348,0)+1,MATCH($AA$55,'用友贴出原始数据-费用表'!$B$5:$AL$5,0)+1)</f>
        <v>0</v>
      </c>
      <c r="AB85" s="188">
        <f>INDEX('用友贴出原始数据-费用表'!$A$5:$AL$271,MATCH($B85&amp;"调整额",'用友贴出原始数据-费用表'!$A$6:$A$348,0)+1,MATCH($AB$55,'用友贴出原始数据-费用表'!$B$5:$AL$5,0)+1)</f>
        <v>0</v>
      </c>
      <c r="AC85" s="188">
        <f>INDEX('用友贴出原始数据-费用表'!$A$5:$AL$271,MATCH($B85&amp;"调整额",'用友贴出原始数据-费用表'!$A$6:$A$348,0)+1,MATCH($AC$55,'用友贴出原始数据-费用表'!$B$5:$AL$5,0)+1)</f>
        <v>0</v>
      </c>
    </row>
    <row r="86" spans="1:29">
      <c r="A86" s="398"/>
      <c r="B86" s="192" t="s">
        <v>121</v>
      </c>
      <c r="C86" s="193">
        <f t="shared" si="7"/>
        <v>-142840.19000000003</v>
      </c>
      <c r="D86" s="193">
        <v>19159.54</v>
      </c>
      <c r="E86" s="193">
        <f t="shared" ref="E86:H86" si="18">SUM(E73:E85)</f>
        <v>-294683.7</v>
      </c>
      <c r="F86" s="193">
        <f t="shared" si="18"/>
        <v>97458.97</v>
      </c>
      <c r="G86" s="193">
        <f t="shared" si="18"/>
        <v>-230753.7</v>
      </c>
      <c r="H86" s="193">
        <f t="shared" si="18"/>
        <v>2800</v>
      </c>
      <c r="I86" s="193">
        <f t="shared" ref="I86:AC86" si="19">SUM(I73:I85)</f>
        <v>2800</v>
      </c>
      <c r="J86" s="193">
        <f t="shared" si="19"/>
        <v>0</v>
      </c>
      <c r="K86" s="193">
        <f t="shared" si="19"/>
        <v>0</v>
      </c>
      <c r="L86" s="193">
        <f t="shared" si="19"/>
        <v>0</v>
      </c>
      <c r="M86" s="193">
        <f t="shared" si="19"/>
        <v>0</v>
      </c>
      <c r="N86" s="193">
        <f t="shared" si="19"/>
        <v>0</v>
      </c>
      <c r="O86" s="193">
        <f t="shared" si="19"/>
        <v>0</v>
      </c>
      <c r="P86" s="193">
        <f t="shared" si="19"/>
        <v>0</v>
      </c>
      <c r="Q86" s="193">
        <f t="shared" si="19"/>
        <v>0</v>
      </c>
      <c r="R86" s="193">
        <f t="shared" si="19"/>
        <v>0</v>
      </c>
      <c r="S86" s="193">
        <f t="shared" si="19"/>
        <v>0</v>
      </c>
      <c r="T86" s="193">
        <f t="shared" si="19"/>
        <v>0</v>
      </c>
      <c r="U86" s="193">
        <f t="shared" si="11"/>
        <v>32425</v>
      </c>
      <c r="V86" s="193">
        <f t="shared" si="19"/>
        <v>15460</v>
      </c>
      <c r="W86" s="193">
        <f t="shared" si="19"/>
        <v>0</v>
      </c>
      <c r="X86" s="193">
        <f t="shared" si="19"/>
        <v>16965</v>
      </c>
      <c r="Y86" s="193">
        <f t="shared" si="19"/>
        <v>0</v>
      </c>
      <c r="Z86" s="193">
        <f t="shared" si="19"/>
        <v>0</v>
      </c>
      <c r="AA86" s="193">
        <f t="shared" si="19"/>
        <v>0</v>
      </c>
      <c r="AB86" s="193">
        <f t="shared" si="19"/>
        <v>0</v>
      </c>
      <c r="AC86" s="193">
        <f t="shared" si="19"/>
        <v>0</v>
      </c>
    </row>
    <row r="87" spans="1:29" ht="13.5" customHeight="1">
      <c r="A87" s="396" t="s">
        <v>142</v>
      </c>
      <c r="B87" s="187" t="s">
        <v>143</v>
      </c>
      <c r="C87" s="189">
        <f t="shared" si="7"/>
        <v>0</v>
      </c>
      <c r="D87" s="188">
        <v>0</v>
      </c>
      <c r="E87" s="188">
        <f>INDEX('用友贴出原始数据-费用表'!$A$5:$AL$271,MATCH($B87&amp;"调整额",'用友贴出原始数据-费用表'!$A$6:$A$348,0)+1,MATCH($E$55,'用友贴出原始数据-费用表'!$B$5:$AL$5,0)+1)+G87+T87+AB87</f>
        <v>0</v>
      </c>
      <c r="F87" s="188">
        <f>INDEX('用友贴出原始数据-费用表'!$A$5:$AL$271,MATCH($B87&amp;"调整额",'用友贴出原始数据-费用表'!$A$6:$A$348,0)+1,MATCH($F$55,'用友贴出原始数据-费用表'!$B$5:$AL$5,0)+1)</f>
        <v>0</v>
      </c>
      <c r="G87" s="188">
        <f>INDEX('用友贴出原始数据-费用表'!$A$5:$AL$271,MATCH($B87&amp;"调整额",'用友贴出原始数据-费用表'!$A$6:$A$348,0)+1,MATCH($G$55,'用友贴出原始数据-费用表'!$B$5:$AL$5,0)+1)</f>
        <v>0</v>
      </c>
      <c r="H87" s="188">
        <f t="shared" si="8"/>
        <v>0</v>
      </c>
      <c r="I87" s="188">
        <f>INDEX('用友贴出原始数据-费用表'!$A$5:$AL$271,MATCH($B87&amp;"调整额",'用友贴出原始数据-费用表'!$A$6:$A$348,0)+1,MATCH($I$55,'用友贴出原始数据-费用表'!$B$5:$AL$5,0)+1)</f>
        <v>0</v>
      </c>
      <c r="J87" s="188">
        <f>INDEX('用友贴出原始数据-费用表'!$A$5:$AL$271,MATCH($B87&amp;"调整额",'用友贴出原始数据-费用表'!$A$6:$A$348,0)+1,MATCH($J$55,'用友贴出原始数据-费用表'!$B$5:$AL$5,0)+0)</f>
        <v>0</v>
      </c>
      <c r="K87" s="188">
        <f>INDEX('用友贴出原始数据-费用表'!$A$5:$AL$271,MATCH($B87&amp;"调整额",'用友贴出原始数据-费用表'!$A$6:$A$348,0)+1,MATCH($K$55,'用友贴出原始数据-费用表'!$B$5:$AL$5,0)+1)</f>
        <v>0</v>
      </c>
      <c r="L87" s="188">
        <f t="shared" si="9"/>
        <v>0</v>
      </c>
      <c r="M87" s="188">
        <f>INDEX('用友贴出原始数据-费用表'!$A$5:$AL$271,MATCH($B87&amp;"调整额",'用友贴出原始数据-费用表'!$A$6:$A$348,0)+1,MATCH($M$55,'用友贴出原始数据-费用表'!$B$5:$AL$5,0)+1)</f>
        <v>0</v>
      </c>
      <c r="N87" s="188">
        <f>INDEX('用友贴出原始数据-费用表'!$A$5:$AL$271,MATCH($B87&amp;"调整额",'用友贴出原始数据-费用表'!$A$6:$A$348,0)+1,MATCH($N$55,'用友贴出原始数据-费用表'!$B$5:$AL$5,0)+1)</f>
        <v>0</v>
      </c>
      <c r="O87" s="188">
        <f>INDEX('用友贴出原始数据-费用表'!$A$5:$AL$271,MATCH($B87&amp;"调整额",'用友贴出原始数据-费用表'!$A$6:$A$348,0)+1,MATCH($O$55,'用友贴出原始数据-费用表'!$B$5:$AL$5,0)+1)</f>
        <v>0</v>
      </c>
      <c r="P87" s="188">
        <f>INDEX('用友贴出原始数据-费用表'!$A$5:$AL$271,MATCH($B87&amp;"调整额",'用友贴出原始数据-费用表'!$A$6:$A$348,0)+1,MATCH($P$55,'用友贴出原始数据-费用表'!$B$5:$AL$5,0)+1)</f>
        <v>0</v>
      </c>
      <c r="Q87" s="188">
        <f t="shared" si="10"/>
        <v>0</v>
      </c>
      <c r="R87" s="188">
        <f>INDEX('用友贴出原始数据-费用表'!$A$5:$AL$271,MATCH($B87&amp;"调整额",'用友贴出原始数据-费用表'!$A$6:$A$348,0)+1,MATCH($R$55,'用友贴出原始数据-费用表'!$B$5:$AL$5,0)+1)</f>
        <v>0</v>
      </c>
      <c r="S87" s="188">
        <f>INDEX('用友贴出原始数据-费用表'!$A$5:$AL$271,MATCH($B87&amp;"调整额",'用友贴出原始数据-费用表'!$A$6:$A$348,0)+1,MATCH($S$55,'用友贴出原始数据-费用表'!$B$5:$AL$5,0)+1)</f>
        <v>0</v>
      </c>
      <c r="T87" s="188">
        <f>INDEX('用友贴出原始数据-费用表'!$A$5:$AL$271,MATCH($B87&amp;"调整额",'用友贴出原始数据-费用表'!$A$6:$A$348,0)+1,MATCH($T$55,'用友贴出原始数据-费用表'!$B$5:$AL$5,0)+1)</f>
        <v>0</v>
      </c>
      <c r="U87" s="188">
        <f t="shared" si="11"/>
        <v>0</v>
      </c>
      <c r="V87" s="188">
        <f>INDEX('用友贴出原始数据-费用表'!$A$5:$AL$271,MATCH($B87&amp;"调整额",'用友贴出原始数据-费用表'!$A$6:$A$348,0)+1,MATCH($V$55,'用友贴出原始数据-费用表'!$B$5:$AL$5,0)+1)</f>
        <v>0</v>
      </c>
      <c r="W87" s="188">
        <f>INDEX('用友贴出原始数据-费用表'!$A$5:$AL$271,MATCH($B87&amp;"调整额",'用友贴出原始数据-费用表'!$A$6:$A$348,0)+1,MATCH($W$55,'用友贴出原始数据-费用表'!$B$5:$AL$5,0)+1)</f>
        <v>0</v>
      </c>
      <c r="X87" s="188">
        <f>INDEX('用友贴出原始数据-费用表'!$A$5:$AL$271,MATCH($B87&amp;"调整额",'用友贴出原始数据-费用表'!$A$6:$A$348,0)+1,MATCH($X$55,'用友贴出原始数据-费用表'!$B$5:$AL$5,0)+1)</f>
        <v>0</v>
      </c>
      <c r="Y87" s="188">
        <f>INDEX('用友贴出原始数据-费用表'!$A$5:$AL$271,MATCH($B87&amp;"调整额",'用友贴出原始数据-费用表'!$A$6:$A$348,0)+1,MATCH($Y$55,'用友贴出原始数据-费用表'!$B$5:$AL$5,0)+1)</f>
        <v>0</v>
      </c>
      <c r="Z87" s="188">
        <f>INDEX('用友贴出原始数据-费用表'!$A$5:$AL$271,MATCH($B87&amp;"调整额",'用友贴出原始数据-费用表'!$A$6:$A$348,0)+1,MATCH($Z$55,'用友贴出原始数据-费用表'!$B$5:$AL$5,0)+1)</f>
        <v>0</v>
      </c>
      <c r="AA87" s="188">
        <f>INDEX('用友贴出原始数据-费用表'!$A$5:$AL$271,MATCH($B87&amp;"调整额",'用友贴出原始数据-费用表'!$A$6:$A$348,0)+1,MATCH($AA$55,'用友贴出原始数据-费用表'!$B$5:$AL$5,0)+1)</f>
        <v>0</v>
      </c>
      <c r="AB87" s="188">
        <f>INDEX('用友贴出原始数据-费用表'!$A$5:$AL$271,MATCH($B87&amp;"调整额",'用友贴出原始数据-费用表'!$A$6:$A$348,0)+1,MATCH($AB$55,'用友贴出原始数据-费用表'!$B$5:$AL$5,0)+1)</f>
        <v>0</v>
      </c>
      <c r="AC87" s="188">
        <f>INDEX('用友贴出原始数据-费用表'!$A$5:$AL$271,MATCH($B87&amp;"调整额",'用友贴出原始数据-费用表'!$A$6:$A$348,0)+1,MATCH($AC$55,'用友贴出原始数据-费用表'!$B$5:$AL$5,0)+1)</f>
        <v>0</v>
      </c>
    </row>
    <row r="88" spans="1:29">
      <c r="A88" s="397"/>
      <c r="B88" s="187" t="s">
        <v>144</v>
      </c>
      <c r="C88" s="189">
        <f t="shared" si="7"/>
        <v>0</v>
      </c>
      <c r="D88" s="188">
        <v>0</v>
      </c>
      <c r="E88" s="188">
        <f>INDEX('用友贴出原始数据-费用表'!$A$5:$AL$271,MATCH($B88&amp;"调整额",'用友贴出原始数据-费用表'!$A$6:$A$348,0)+1,MATCH($E$55,'用友贴出原始数据-费用表'!$B$5:$AL$5,0)+1)+G88+T88+AB88</f>
        <v>0</v>
      </c>
      <c r="F88" s="188">
        <f>INDEX('用友贴出原始数据-费用表'!$A$5:$AL$271,MATCH($B88&amp;"调整额",'用友贴出原始数据-费用表'!$A$6:$A$348,0)+1,MATCH($F$55,'用友贴出原始数据-费用表'!$B$5:$AL$5,0)+1)</f>
        <v>0</v>
      </c>
      <c r="G88" s="188">
        <f>INDEX('用友贴出原始数据-费用表'!$A$5:$AL$271,MATCH($B88&amp;"调整额",'用友贴出原始数据-费用表'!$A$6:$A$348,0)+1,MATCH($G$55,'用友贴出原始数据-费用表'!$B$5:$AL$5,0)+1)</f>
        <v>0</v>
      </c>
      <c r="H88" s="188">
        <f t="shared" si="8"/>
        <v>0</v>
      </c>
      <c r="I88" s="188">
        <f>INDEX('用友贴出原始数据-费用表'!$A$5:$AL$271,MATCH($B88&amp;"调整额",'用友贴出原始数据-费用表'!$A$6:$A$348,0)+1,MATCH($I$55,'用友贴出原始数据-费用表'!$B$5:$AL$5,0)+1)</f>
        <v>0</v>
      </c>
      <c r="J88" s="188">
        <f>INDEX('用友贴出原始数据-费用表'!$A$5:$AL$271,MATCH($B88&amp;"调整额",'用友贴出原始数据-费用表'!$A$6:$A$348,0)+1,MATCH($J$55,'用友贴出原始数据-费用表'!$B$5:$AL$5,0)+0)</f>
        <v>0</v>
      </c>
      <c r="K88" s="188">
        <f>INDEX('用友贴出原始数据-费用表'!$A$5:$AL$271,MATCH($B88&amp;"调整额",'用友贴出原始数据-费用表'!$A$6:$A$348,0)+1,MATCH($K$55,'用友贴出原始数据-费用表'!$B$5:$AL$5,0)+1)</f>
        <v>0</v>
      </c>
      <c r="L88" s="188">
        <f t="shared" si="9"/>
        <v>0</v>
      </c>
      <c r="M88" s="188">
        <f>INDEX('用友贴出原始数据-费用表'!$A$5:$AL$271,MATCH($B88&amp;"调整额",'用友贴出原始数据-费用表'!$A$6:$A$348,0)+1,MATCH($M$55,'用友贴出原始数据-费用表'!$B$5:$AL$5,0)+1)</f>
        <v>0</v>
      </c>
      <c r="N88" s="188">
        <f>INDEX('用友贴出原始数据-费用表'!$A$5:$AL$271,MATCH($B88&amp;"调整额",'用友贴出原始数据-费用表'!$A$6:$A$348,0)+1,MATCH($N$55,'用友贴出原始数据-费用表'!$B$5:$AL$5,0)+1)</f>
        <v>0</v>
      </c>
      <c r="O88" s="188">
        <f>INDEX('用友贴出原始数据-费用表'!$A$5:$AL$271,MATCH($B88&amp;"调整额",'用友贴出原始数据-费用表'!$A$6:$A$348,0)+1,MATCH($O$55,'用友贴出原始数据-费用表'!$B$5:$AL$5,0)+1)</f>
        <v>0</v>
      </c>
      <c r="P88" s="188">
        <f>INDEX('用友贴出原始数据-费用表'!$A$5:$AL$271,MATCH($B88&amp;"调整额",'用友贴出原始数据-费用表'!$A$6:$A$348,0)+1,MATCH($P$55,'用友贴出原始数据-费用表'!$B$5:$AL$5,0)+1)</f>
        <v>0</v>
      </c>
      <c r="Q88" s="188">
        <f t="shared" si="10"/>
        <v>0</v>
      </c>
      <c r="R88" s="188">
        <f>INDEX('用友贴出原始数据-费用表'!$A$5:$AL$271,MATCH($B88&amp;"调整额",'用友贴出原始数据-费用表'!$A$6:$A$348,0)+1,MATCH($R$55,'用友贴出原始数据-费用表'!$B$5:$AL$5,0)+1)</f>
        <v>0</v>
      </c>
      <c r="S88" s="188">
        <f>INDEX('用友贴出原始数据-费用表'!$A$5:$AL$271,MATCH($B88&amp;"调整额",'用友贴出原始数据-费用表'!$A$6:$A$348,0)+1,MATCH($S$55,'用友贴出原始数据-费用表'!$B$5:$AL$5,0)+1)</f>
        <v>0</v>
      </c>
      <c r="T88" s="188">
        <f>INDEX('用友贴出原始数据-费用表'!$A$5:$AL$271,MATCH($B88&amp;"调整额",'用友贴出原始数据-费用表'!$A$6:$A$348,0)+1,MATCH($T$55,'用友贴出原始数据-费用表'!$B$5:$AL$5,0)+1)</f>
        <v>0</v>
      </c>
      <c r="U88" s="188">
        <f t="shared" si="11"/>
        <v>0</v>
      </c>
      <c r="V88" s="188">
        <f>INDEX('用友贴出原始数据-费用表'!$A$5:$AL$271,MATCH($B88&amp;"调整额",'用友贴出原始数据-费用表'!$A$6:$A$348,0)+1,MATCH($V$55,'用友贴出原始数据-费用表'!$B$5:$AL$5,0)+1)</f>
        <v>0</v>
      </c>
      <c r="W88" s="188">
        <f>INDEX('用友贴出原始数据-费用表'!$A$5:$AL$271,MATCH($B88&amp;"调整额",'用友贴出原始数据-费用表'!$A$6:$A$348,0)+1,MATCH($W$55,'用友贴出原始数据-费用表'!$B$5:$AL$5,0)+1)</f>
        <v>0</v>
      </c>
      <c r="X88" s="188">
        <f>INDEX('用友贴出原始数据-费用表'!$A$5:$AL$271,MATCH($B88&amp;"调整额",'用友贴出原始数据-费用表'!$A$6:$A$348,0)+1,MATCH($X$55,'用友贴出原始数据-费用表'!$B$5:$AL$5,0)+1)</f>
        <v>0</v>
      </c>
      <c r="Y88" s="188">
        <f>INDEX('用友贴出原始数据-费用表'!$A$5:$AL$271,MATCH($B88&amp;"调整额",'用友贴出原始数据-费用表'!$A$6:$A$348,0)+1,MATCH($Y$55,'用友贴出原始数据-费用表'!$B$5:$AL$5,0)+1)</f>
        <v>0</v>
      </c>
      <c r="Z88" s="188">
        <f>INDEX('用友贴出原始数据-费用表'!$A$5:$AL$271,MATCH($B88&amp;"调整额",'用友贴出原始数据-费用表'!$A$6:$A$348,0)+1,MATCH($Z$55,'用友贴出原始数据-费用表'!$B$5:$AL$5,0)+1)</f>
        <v>0</v>
      </c>
      <c r="AA88" s="188">
        <f>INDEX('用友贴出原始数据-费用表'!$A$5:$AL$271,MATCH($B88&amp;"调整额",'用友贴出原始数据-费用表'!$A$6:$A$348,0)+1,MATCH($AA$55,'用友贴出原始数据-费用表'!$B$5:$AL$5,0)+1)</f>
        <v>0</v>
      </c>
      <c r="AB88" s="188">
        <f>INDEX('用友贴出原始数据-费用表'!$A$5:$AL$271,MATCH($B88&amp;"调整额",'用友贴出原始数据-费用表'!$A$6:$A$348,0)+1,MATCH($AB$55,'用友贴出原始数据-费用表'!$B$5:$AL$5,0)+1)</f>
        <v>0</v>
      </c>
      <c r="AC88" s="188">
        <f>INDEX('用友贴出原始数据-费用表'!$A$5:$AL$271,MATCH($B88&amp;"调整额",'用友贴出原始数据-费用表'!$A$6:$A$348,0)+1,MATCH($AC$55,'用友贴出原始数据-费用表'!$B$5:$AL$5,0)+1)</f>
        <v>0</v>
      </c>
    </row>
    <row r="89" spans="1:29">
      <c r="A89" s="397"/>
      <c r="B89" s="187" t="s">
        <v>145</v>
      </c>
      <c r="C89" s="189">
        <f t="shared" si="7"/>
        <v>0</v>
      </c>
      <c r="D89" s="188">
        <v>0</v>
      </c>
      <c r="E89" s="188">
        <f>INDEX('用友贴出原始数据-费用表'!$A$5:$AL$271,MATCH($B89&amp;"调整额",'用友贴出原始数据-费用表'!$A$6:$A$348,0)+1,MATCH($E$55,'用友贴出原始数据-费用表'!$B$5:$AL$5,0)+1)+G89+T89+AB89</f>
        <v>0</v>
      </c>
      <c r="F89" s="188">
        <f>INDEX('用友贴出原始数据-费用表'!$A$5:$AL$271,MATCH($B89&amp;"调整额",'用友贴出原始数据-费用表'!$A$6:$A$348,0)+1,MATCH($F$55,'用友贴出原始数据-费用表'!$B$5:$AL$5,0)+1)</f>
        <v>0</v>
      </c>
      <c r="G89" s="188">
        <f>INDEX('用友贴出原始数据-费用表'!$A$5:$AL$271,MATCH($B89&amp;"调整额",'用友贴出原始数据-费用表'!$A$6:$A$348,0)+1,MATCH($G$55,'用友贴出原始数据-费用表'!$B$5:$AL$5,0)+1)</f>
        <v>0</v>
      </c>
      <c r="H89" s="188">
        <f t="shared" si="8"/>
        <v>0</v>
      </c>
      <c r="I89" s="188">
        <f>INDEX('用友贴出原始数据-费用表'!$A$5:$AL$271,MATCH($B89&amp;"调整额",'用友贴出原始数据-费用表'!$A$6:$A$348,0)+1,MATCH($I$55,'用友贴出原始数据-费用表'!$B$5:$AL$5,0)+1)</f>
        <v>0</v>
      </c>
      <c r="J89" s="188">
        <f>INDEX('用友贴出原始数据-费用表'!$A$5:$AL$271,MATCH($B89&amp;"调整额",'用友贴出原始数据-费用表'!$A$6:$A$348,0)+1,MATCH($J$55,'用友贴出原始数据-费用表'!$B$5:$AL$5,0)+0)</f>
        <v>0</v>
      </c>
      <c r="K89" s="188">
        <f>INDEX('用友贴出原始数据-费用表'!$A$5:$AL$271,MATCH($B89&amp;"调整额",'用友贴出原始数据-费用表'!$A$6:$A$348,0)+1,MATCH($K$55,'用友贴出原始数据-费用表'!$B$5:$AL$5,0)+1)</f>
        <v>0</v>
      </c>
      <c r="L89" s="188">
        <f t="shared" si="9"/>
        <v>0</v>
      </c>
      <c r="M89" s="188">
        <f>INDEX('用友贴出原始数据-费用表'!$A$5:$AL$271,MATCH($B89&amp;"调整额",'用友贴出原始数据-费用表'!$A$6:$A$348,0)+1,MATCH($M$55,'用友贴出原始数据-费用表'!$B$5:$AL$5,0)+1)</f>
        <v>0</v>
      </c>
      <c r="N89" s="188">
        <f>INDEX('用友贴出原始数据-费用表'!$A$5:$AL$271,MATCH($B89&amp;"调整额",'用友贴出原始数据-费用表'!$A$6:$A$348,0)+1,MATCH($N$55,'用友贴出原始数据-费用表'!$B$5:$AL$5,0)+1)</f>
        <v>0</v>
      </c>
      <c r="O89" s="188">
        <f>INDEX('用友贴出原始数据-费用表'!$A$5:$AL$271,MATCH($B89&amp;"调整额",'用友贴出原始数据-费用表'!$A$6:$A$348,0)+1,MATCH($O$55,'用友贴出原始数据-费用表'!$B$5:$AL$5,0)+1)</f>
        <v>0</v>
      </c>
      <c r="P89" s="188">
        <f>INDEX('用友贴出原始数据-费用表'!$A$5:$AL$271,MATCH($B89&amp;"调整额",'用友贴出原始数据-费用表'!$A$6:$A$348,0)+1,MATCH($P$55,'用友贴出原始数据-费用表'!$B$5:$AL$5,0)+1)</f>
        <v>0</v>
      </c>
      <c r="Q89" s="188">
        <f t="shared" si="10"/>
        <v>0</v>
      </c>
      <c r="R89" s="188">
        <f>INDEX('用友贴出原始数据-费用表'!$A$5:$AL$271,MATCH($B89&amp;"调整额",'用友贴出原始数据-费用表'!$A$6:$A$348,0)+1,MATCH($R$55,'用友贴出原始数据-费用表'!$B$5:$AL$5,0)+1)</f>
        <v>0</v>
      </c>
      <c r="S89" s="188">
        <f>INDEX('用友贴出原始数据-费用表'!$A$5:$AL$271,MATCH($B89&amp;"调整额",'用友贴出原始数据-费用表'!$A$6:$A$348,0)+1,MATCH($S$55,'用友贴出原始数据-费用表'!$B$5:$AL$5,0)+1)</f>
        <v>0</v>
      </c>
      <c r="T89" s="188">
        <f>INDEX('用友贴出原始数据-费用表'!$A$5:$AL$271,MATCH($B89&amp;"调整额",'用友贴出原始数据-费用表'!$A$6:$A$348,0)+1,MATCH($T$55,'用友贴出原始数据-费用表'!$B$5:$AL$5,0)+1)</f>
        <v>0</v>
      </c>
      <c r="U89" s="188">
        <f t="shared" si="11"/>
        <v>0</v>
      </c>
      <c r="V89" s="188">
        <f>INDEX('用友贴出原始数据-费用表'!$A$5:$AL$271,MATCH($B89&amp;"调整额",'用友贴出原始数据-费用表'!$A$6:$A$348,0)+1,MATCH($V$55,'用友贴出原始数据-费用表'!$B$5:$AL$5,0)+1)</f>
        <v>0</v>
      </c>
      <c r="W89" s="188">
        <f>INDEX('用友贴出原始数据-费用表'!$A$5:$AL$271,MATCH($B89&amp;"调整额",'用友贴出原始数据-费用表'!$A$6:$A$348,0)+1,MATCH($W$55,'用友贴出原始数据-费用表'!$B$5:$AL$5,0)+1)</f>
        <v>0</v>
      </c>
      <c r="X89" s="188">
        <f>INDEX('用友贴出原始数据-费用表'!$A$5:$AL$271,MATCH($B89&amp;"调整额",'用友贴出原始数据-费用表'!$A$6:$A$348,0)+1,MATCH($X$55,'用友贴出原始数据-费用表'!$B$5:$AL$5,0)+1)</f>
        <v>0</v>
      </c>
      <c r="Y89" s="188">
        <f>INDEX('用友贴出原始数据-费用表'!$A$5:$AL$271,MATCH($B89&amp;"调整额",'用友贴出原始数据-费用表'!$A$6:$A$348,0)+1,MATCH($Y$55,'用友贴出原始数据-费用表'!$B$5:$AL$5,0)+1)</f>
        <v>0</v>
      </c>
      <c r="Z89" s="188">
        <f>INDEX('用友贴出原始数据-费用表'!$A$5:$AL$271,MATCH($B89&amp;"调整额",'用友贴出原始数据-费用表'!$A$6:$A$348,0)+1,MATCH($Z$55,'用友贴出原始数据-费用表'!$B$5:$AL$5,0)+1)</f>
        <v>0</v>
      </c>
      <c r="AA89" s="188">
        <f>INDEX('用友贴出原始数据-费用表'!$A$5:$AL$271,MATCH($B89&amp;"调整额",'用友贴出原始数据-费用表'!$A$6:$A$348,0)+1,MATCH($AA$55,'用友贴出原始数据-费用表'!$B$5:$AL$5,0)+1)</f>
        <v>0</v>
      </c>
      <c r="AB89" s="188">
        <f>INDEX('用友贴出原始数据-费用表'!$A$5:$AL$271,MATCH($B89&amp;"调整额",'用友贴出原始数据-费用表'!$A$6:$A$348,0)+1,MATCH($AB$55,'用友贴出原始数据-费用表'!$B$5:$AL$5,0)+1)</f>
        <v>0</v>
      </c>
      <c r="AC89" s="188">
        <f>INDEX('用友贴出原始数据-费用表'!$A$5:$AL$271,MATCH($B89&amp;"调整额",'用友贴出原始数据-费用表'!$A$6:$A$348,0)+1,MATCH($AC$55,'用友贴出原始数据-费用表'!$B$5:$AL$5,0)+1)</f>
        <v>0</v>
      </c>
    </row>
    <row r="90" spans="1:29">
      <c r="A90" s="397"/>
      <c r="B90" s="187" t="s">
        <v>146</v>
      </c>
      <c r="C90" s="189">
        <f t="shared" si="7"/>
        <v>0</v>
      </c>
      <c r="D90" s="188">
        <v>0</v>
      </c>
      <c r="E90" s="188">
        <f>INDEX('用友贴出原始数据-费用表'!$A$5:$AL$271,MATCH($B90&amp;"调整额",'用友贴出原始数据-费用表'!$A$6:$A$348,0)+1,MATCH($E$55,'用友贴出原始数据-费用表'!$B$5:$AL$5,0)+1)+G90+T90+AB90</f>
        <v>0</v>
      </c>
      <c r="F90" s="188">
        <f>INDEX('用友贴出原始数据-费用表'!$A$5:$AL$271,MATCH($B90&amp;"调整额",'用友贴出原始数据-费用表'!$A$6:$A$348,0)+1,MATCH($F$55,'用友贴出原始数据-费用表'!$B$5:$AL$5,0)+1)</f>
        <v>0</v>
      </c>
      <c r="G90" s="188">
        <f>INDEX('用友贴出原始数据-费用表'!$A$5:$AL$271,MATCH($B90&amp;"调整额",'用友贴出原始数据-费用表'!$A$6:$A$348,0)+1,MATCH($G$55,'用友贴出原始数据-费用表'!$B$5:$AL$5,0)+1)</f>
        <v>0</v>
      </c>
      <c r="H90" s="188">
        <f t="shared" si="8"/>
        <v>0</v>
      </c>
      <c r="I90" s="188">
        <f>INDEX('用友贴出原始数据-费用表'!$A$5:$AL$271,MATCH($B90&amp;"调整额",'用友贴出原始数据-费用表'!$A$6:$A$348,0)+1,MATCH($I$55,'用友贴出原始数据-费用表'!$B$5:$AL$5,0)+1)</f>
        <v>0</v>
      </c>
      <c r="J90" s="188">
        <f>INDEX('用友贴出原始数据-费用表'!$A$5:$AL$271,MATCH($B90&amp;"调整额",'用友贴出原始数据-费用表'!$A$6:$A$348,0)+1,MATCH($J$55,'用友贴出原始数据-费用表'!$B$5:$AL$5,0)+0)</f>
        <v>0</v>
      </c>
      <c r="K90" s="188">
        <f>INDEX('用友贴出原始数据-费用表'!$A$5:$AL$271,MATCH($B90&amp;"调整额",'用友贴出原始数据-费用表'!$A$6:$A$348,0)+1,MATCH($K$55,'用友贴出原始数据-费用表'!$B$5:$AL$5,0)+1)</f>
        <v>0</v>
      </c>
      <c r="L90" s="188">
        <f t="shared" si="9"/>
        <v>0</v>
      </c>
      <c r="M90" s="188">
        <f>INDEX('用友贴出原始数据-费用表'!$A$5:$AL$271,MATCH($B90&amp;"调整额",'用友贴出原始数据-费用表'!$A$6:$A$348,0)+1,MATCH($M$55,'用友贴出原始数据-费用表'!$B$5:$AL$5,0)+1)</f>
        <v>0</v>
      </c>
      <c r="N90" s="188">
        <f>INDEX('用友贴出原始数据-费用表'!$A$5:$AL$271,MATCH($B90&amp;"调整额",'用友贴出原始数据-费用表'!$A$6:$A$348,0)+1,MATCH($N$55,'用友贴出原始数据-费用表'!$B$5:$AL$5,0)+1)</f>
        <v>0</v>
      </c>
      <c r="O90" s="188">
        <f>INDEX('用友贴出原始数据-费用表'!$A$5:$AL$271,MATCH($B90&amp;"调整额",'用友贴出原始数据-费用表'!$A$6:$A$348,0)+1,MATCH($O$55,'用友贴出原始数据-费用表'!$B$5:$AL$5,0)+1)</f>
        <v>0</v>
      </c>
      <c r="P90" s="188">
        <f>INDEX('用友贴出原始数据-费用表'!$A$5:$AL$271,MATCH($B90&amp;"调整额",'用友贴出原始数据-费用表'!$A$6:$A$348,0)+1,MATCH($P$55,'用友贴出原始数据-费用表'!$B$5:$AL$5,0)+1)</f>
        <v>0</v>
      </c>
      <c r="Q90" s="188">
        <f t="shared" si="10"/>
        <v>0</v>
      </c>
      <c r="R90" s="188">
        <f>INDEX('用友贴出原始数据-费用表'!$A$5:$AL$271,MATCH($B90&amp;"调整额",'用友贴出原始数据-费用表'!$A$6:$A$348,0)+1,MATCH($R$55,'用友贴出原始数据-费用表'!$B$5:$AL$5,0)+1)</f>
        <v>0</v>
      </c>
      <c r="S90" s="188">
        <f>INDEX('用友贴出原始数据-费用表'!$A$5:$AL$271,MATCH($B90&amp;"调整额",'用友贴出原始数据-费用表'!$A$6:$A$348,0)+1,MATCH($S$55,'用友贴出原始数据-费用表'!$B$5:$AL$5,0)+1)</f>
        <v>0</v>
      </c>
      <c r="T90" s="188">
        <f>INDEX('用友贴出原始数据-费用表'!$A$5:$AL$271,MATCH($B90&amp;"调整额",'用友贴出原始数据-费用表'!$A$6:$A$348,0)+1,MATCH($T$55,'用友贴出原始数据-费用表'!$B$5:$AL$5,0)+1)</f>
        <v>0</v>
      </c>
      <c r="U90" s="188">
        <f t="shared" si="11"/>
        <v>0</v>
      </c>
      <c r="V90" s="188">
        <f>INDEX('用友贴出原始数据-费用表'!$A$5:$AL$271,MATCH($B90&amp;"调整额",'用友贴出原始数据-费用表'!$A$6:$A$348,0)+1,MATCH($V$55,'用友贴出原始数据-费用表'!$B$5:$AL$5,0)+1)</f>
        <v>0</v>
      </c>
      <c r="W90" s="188">
        <f>INDEX('用友贴出原始数据-费用表'!$A$5:$AL$271,MATCH($B90&amp;"调整额",'用友贴出原始数据-费用表'!$A$6:$A$348,0)+1,MATCH($W$55,'用友贴出原始数据-费用表'!$B$5:$AL$5,0)+1)</f>
        <v>0</v>
      </c>
      <c r="X90" s="188">
        <f>INDEX('用友贴出原始数据-费用表'!$A$5:$AL$271,MATCH($B90&amp;"调整额",'用友贴出原始数据-费用表'!$A$6:$A$348,0)+1,MATCH($X$55,'用友贴出原始数据-费用表'!$B$5:$AL$5,0)+1)</f>
        <v>0</v>
      </c>
      <c r="Y90" s="188">
        <f>INDEX('用友贴出原始数据-费用表'!$A$5:$AL$271,MATCH($B90&amp;"调整额",'用友贴出原始数据-费用表'!$A$6:$A$348,0)+1,MATCH($Y$55,'用友贴出原始数据-费用表'!$B$5:$AL$5,0)+1)</f>
        <v>0</v>
      </c>
      <c r="Z90" s="188">
        <f>INDEX('用友贴出原始数据-费用表'!$A$5:$AL$271,MATCH($B90&amp;"调整额",'用友贴出原始数据-费用表'!$A$6:$A$348,0)+1,MATCH($Z$55,'用友贴出原始数据-费用表'!$B$5:$AL$5,0)+1)</f>
        <v>0</v>
      </c>
      <c r="AA90" s="188">
        <f>INDEX('用友贴出原始数据-费用表'!$A$5:$AL$271,MATCH($B90&amp;"调整额",'用友贴出原始数据-费用表'!$A$6:$A$348,0)+1,MATCH($AA$55,'用友贴出原始数据-费用表'!$B$5:$AL$5,0)+1)</f>
        <v>0</v>
      </c>
      <c r="AB90" s="188">
        <f>INDEX('用友贴出原始数据-费用表'!$A$5:$AL$271,MATCH($B90&amp;"调整额",'用友贴出原始数据-费用表'!$A$6:$A$348,0)+1,MATCH($AB$55,'用友贴出原始数据-费用表'!$B$5:$AL$5,0)+1)</f>
        <v>0</v>
      </c>
      <c r="AC90" s="188">
        <f>INDEX('用友贴出原始数据-费用表'!$A$5:$AL$271,MATCH($B90&amp;"调整额",'用友贴出原始数据-费用表'!$A$6:$A$348,0)+1,MATCH($AC$55,'用友贴出原始数据-费用表'!$B$5:$AL$5,0)+1)</f>
        <v>0</v>
      </c>
    </row>
    <row r="91" spans="1:29">
      <c r="A91" s="397"/>
      <c r="B91" s="187" t="s">
        <v>147</v>
      </c>
      <c r="C91" s="189">
        <f t="shared" si="7"/>
        <v>0</v>
      </c>
      <c r="D91" s="188">
        <v>0</v>
      </c>
      <c r="E91" s="188">
        <f>INDEX('用友贴出原始数据-费用表'!$A$5:$AL$271,MATCH($B91&amp;"调整额",'用友贴出原始数据-费用表'!$A$6:$A$348,0)+1,MATCH($E$55,'用友贴出原始数据-费用表'!$B$5:$AL$5,0)+1)+G91+T91+AB91</f>
        <v>0</v>
      </c>
      <c r="F91" s="188">
        <f>INDEX('用友贴出原始数据-费用表'!$A$5:$AL$271,MATCH($B91&amp;"调整额",'用友贴出原始数据-费用表'!$A$6:$A$348,0)+1,MATCH($F$55,'用友贴出原始数据-费用表'!$B$5:$AL$5,0)+1)</f>
        <v>0</v>
      </c>
      <c r="G91" s="188">
        <f>INDEX('用友贴出原始数据-费用表'!$A$5:$AL$271,MATCH($B91&amp;"调整额",'用友贴出原始数据-费用表'!$A$6:$A$348,0)+1,MATCH($G$55,'用友贴出原始数据-费用表'!$B$5:$AL$5,0)+1)</f>
        <v>0</v>
      </c>
      <c r="H91" s="188">
        <f t="shared" si="8"/>
        <v>0</v>
      </c>
      <c r="I91" s="188">
        <f>INDEX('用友贴出原始数据-费用表'!$A$5:$AL$271,MATCH($B91&amp;"调整额",'用友贴出原始数据-费用表'!$A$6:$A$348,0)+1,MATCH($I$55,'用友贴出原始数据-费用表'!$B$5:$AL$5,0)+1)</f>
        <v>0</v>
      </c>
      <c r="J91" s="188">
        <f>INDEX('用友贴出原始数据-费用表'!$A$5:$AL$271,MATCH($B91&amp;"调整额",'用友贴出原始数据-费用表'!$A$6:$A$348,0)+1,MATCH($J$55,'用友贴出原始数据-费用表'!$B$5:$AL$5,0)+0)</f>
        <v>0</v>
      </c>
      <c r="K91" s="188">
        <f>INDEX('用友贴出原始数据-费用表'!$A$5:$AL$271,MATCH($B91&amp;"调整额",'用友贴出原始数据-费用表'!$A$6:$A$348,0)+1,MATCH($K$55,'用友贴出原始数据-费用表'!$B$5:$AL$5,0)+1)</f>
        <v>0</v>
      </c>
      <c r="L91" s="188">
        <f t="shared" si="9"/>
        <v>0</v>
      </c>
      <c r="M91" s="188">
        <f>INDEX('用友贴出原始数据-费用表'!$A$5:$AL$271,MATCH($B91&amp;"调整额",'用友贴出原始数据-费用表'!$A$6:$A$348,0)+1,MATCH($M$55,'用友贴出原始数据-费用表'!$B$5:$AL$5,0)+1)</f>
        <v>0</v>
      </c>
      <c r="N91" s="188">
        <f>INDEX('用友贴出原始数据-费用表'!$A$5:$AL$271,MATCH($B91&amp;"调整额",'用友贴出原始数据-费用表'!$A$6:$A$348,0)+1,MATCH($N$55,'用友贴出原始数据-费用表'!$B$5:$AL$5,0)+1)</f>
        <v>0</v>
      </c>
      <c r="O91" s="188">
        <f>INDEX('用友贴出原始数据-费用表'!$A$5:$AL$271,MATCH($B91&amp;"调整额",'用友贴出原始数据-费用表'!$A$6:$A$348,0)+1,MATCH($O$55,'用友贴出原始数据-费用表'!$B$5:$AL$5,0)+1)</f>
        <v>0</v>
      </c>
      <c r="P91" s="188">
        <f>INDEX('用友贴出原始数据-费用表'!$A$5:$AL$271,MATCH($B91&amp;"调整额",'用友贴出原始数据-费用表'!$A$6:$A$348,0)+1,MATCH($P$55,'用友贴出原始数据-费用表'!$B$5:$AL$5,0)+1)</f>
        <v>0</v>
      </c>
      <c r="Q91" s="188">
        <f t="shared" si="10"/>
        <v>0</v>
      </c>
      <c r="R91" s="188">
        <f>INDEX('用友贴出原始数据-费用表'!$A$5:$AL$271,MATCH($B91&amp;"调整额",'用友贴出原始数据-费用表'!$A$6:$A$348,0)+1,MATCH($R$55,'用友贴出原始数据-费用表'!$B$5:$AL$5,0)+1)</f>
        <v>0</v>
      </c>
      <c r="S91" s="188">
        <f>INDEX('用友贴出原始数据-费用表'!$A$5:$AL$271,MATCH($B91&amp;"调整额",'用友贴出原始数据-费用表'!$A$6:$A$348,0)+1,MATCH($S$55,'用友贴出原始数据-费用表'!$B$5:$AL$5,0)+1)</f>
        <v>0</v>
      </c>
      <c r="T91" s="188">
        <f>INDEX('用友贴出原始数据-费用表'!$A$5:$AL$271,MATCH($B91&amp;"调整额",'用友贴出原始数据-费用表'!$A$6:$A$348,0)+1,MATCH($T$55,'用友贴出原始数据-费用表'!$B$5:$AL$5,0)+1)</f>
        <v>0</v>
      </c>
      <c r="U91" s="188">
        <f t="shared" si="11"/>
        <v>0</v>
      </c>
      <c r="V91" s="188">
        <f>INDEX('用友贴出原始数据-费用表'!$A$5:$AL$271,MATCH($B91&amp;"调整额",'用友贴出原始数据-费用表'!$A$6:$A$348,0)+1,MATCH($V$55,'用友贴出原始数据-费用表'!$B$5:$AL$5,0)+1)</f>
        <v>0</v>
      </c>
      <c r="W91" s="188">
        <f>INDEX('用友贴出原始数据-费用表'!$A$5:$AL$271,MATCH($B91&amp;"调整额",'用友贴出原始数据-费用表'!$A$6:$A$348,0)+1,MATCH($W$55,'用友贴出原始数据-费用表'!$B$5:$AL$5,0)+1)</f>
        <v>0</v>
      </c>
      <c r="X91" s="188">
        <f>INDEX('用友贴出原始数据-费用表'!$A$5:$AL$271,MATCH($B91&amp;"调整额",'用友贴出原始数据-费用表'!$A$6:$A$348,0)+1,MATCH($X$55,'用友贴出原始数据-费用表'!$B$5:$AL$5,0)+1)</f>
        <v>0</v>
      </c>
      <c r="Y91" s="188">
        <f>INDEX('用友贴出原始数据-费用表'!$A$5:$AL$271,MATCH($B91&amp;"调整额",'用友贴出原始数据-费用表'!$A$6:$A$348,0)+1,MATCH($Y$55,'用友贴出原始数据-费用表'!$B$5:$AL$5,0)+1)</f>
        <v>0</v>
      </c>
      <c r="Z91" s="188">
        <f>INDEX('用友贴出原始数据-费用表'!$A$5:$AL$271,MATCH($B91&amp;"调整额",'用友贴出原始数据-费用表'!$A$6:$A$348,0)+1,MATCH($Z$55,'用友贴出原始数据-费用表'!$B$5:$AL$5,0)+1)</f>
        <v>0</v>
      </c>
      <c r="AA91" s="188">
        <f>INDEX('用友贴出原始数据-费用表'!$A$5:$AL$271,MATCH($B91&amp;"调整额",'用友贴出原始数据-费用表'!$A$6:$A$348,0)+1,MATCH($AA$55,'用友贴出原始数据-费用表'!$B$5:$AL$5,0)+1)</f>
        <v>0</v>
      </c>
      <c r="AB91" s="188">
        <f>INDEX('用友贴出原始数据-费用表'!$A$5:$AL$271,MATCH($B91&amp;"调整额",'用友贴出原始数据-费用表'!$A$6:$A$348,0)+1,MATCH($AB$55,'用友贴出原始数据-费用表'!$B$5:$AL$5,0)+1)</f>
        <v>0</v>
      </c>
      <c r="AC91" s="188">
        <f>INDEX('用友贴出原始数据-费用表'!$A$5:$AL$271,MATCH($B91&amp;"调整额",'用友贴出原始数据-费用表'!$A$6:$A$348,0)+1,MATCH($AC$55,'用友贴出原始数据-费用表'!$B$5:$AL$5,0)+1)</f>
        <v>0</v>
      </c>
    </row>
    <row r="92" spans="1:29">
      <c r="A92" s="397"/>
      <c r="B92" s="187" t="s">
        <v>148</v>
      </c>
      <c r="C92" s="189">
        <f t="shared" si="7"/>
        <v>0</v>
      </c>
      <c r="D92" s="188">
        <v>17009.2</v>
      </c>
      <c r="E92" s="188">
        <f>INDEX('用友贴出原始数据-费用表'!$A$5:$AL$271,MATCH($B92&amp;"调整额",'用友贴出原始数据-费用表'!$A$6:$A$348,0)+1,MATCH($E$55,'用友贴出原始数据-费用表'!$B$5:$AL$5,0)+1)+G92+T92+AB92</f>
        <v>0</v>
      </c>
      <c r="F92" s="188">
        <f>INDEX('用友贴出原始数据-费用表'!$A$5:$AL$271,MATCH($B92&amp;"调整额",'用友贴出原始数据-费用表'!$A$6:$A$348,0)+1,MATCH($F$55,'用友贴出原始数据-费用表'!$B$5:$AL$5,0)+1)</f>
        <v>-17009.2</v>
      </c>
      <c r="G92" s="188">
        <f>INDEX('用友贴出原始数据-费用表'!$A$5:$AL$271,MATCH($B92&amp;"调整额",'用友贴出原始数据-费用表'!$A$6:$A$348,0)+1,MATCH($G$55,'用友贴出原始数据-费用表'!$B$5:$AL$5,0)+1)</f>
        <v>0</v>
      </c>
      <c r="H92" s="188">
        <f t="shared" si="8"/>
        <v>0</v>
      </c>
      <c r="I92" s="188">
        <f>INDEX('用友贴出原始数据-费用表'!$A$5:$AL$271,MATCH($B92&amp;"调整额",'用友贴出原始数据-费用表'!$A$6:$A$348,0)+1,MATCH($I$55,'用友贴出原始数据-费用表'!$B$5:$AL$5,0)+1)</f>
        <v>0</v>
      </c>
      <c r="J92" s="188">
        <f>INDEX('用友贴出原始数据-费用表'!$A$5:$AL$271,MATCH($B92&amp;"调整额",'用友贴出原始数据-费用表'!$A$6:$A$348,0)+1,MATCH($J$55,'用友贴出原始数据-费用表'!$B$5:$AL$5,0)+0)</f>
        <v>0</v>
      </c>
      <c r="K92" s="188">
        <f>INDEX('用友贴出原始数据-费用表'!$A$5:$AL$271,MATCH($B92&amp;"调整额",'用友贴出原始数据-费用表'!$A$6:$A$348,0)+1,MATCH($K$55,'用友贴出原始数据-费用表'!$B$5:$AL$5,0)+1)</f>
        <v>0</v>
      </c>
      <c r="L92" s="188">
        <f t="shared" si="9"/>
        <v>0</v>
      </c>
      <c r="M92" s="188">
        <f>INDEX('用友贴出原始数据-费用表'!$A$5:$AL$271,MATCH($B92&amp;"调整额",'用友贴出原始数据-费用表'!$A$6:$A$348,0)+1,MATCH($M$55,'用友贴出原始数据-费用表'!$B$5:$AL$5,0)+1)</f>
        <v>0</v>
      </c>
      <c r="N92" s="188">
        <f>INDEX('用友贴出原始数据-费用表'!$A$5:$AL$271,MATCH($B92&amp;"调整额",'用友贴出原始数据-费用表'!$A$6:$A$348,0)+1,MATCH($N$55,'用友贴出原始数据-费用表'!$B$5:$AL$5,0)+1)</f>
        <v>0</v>
      </c>
      <c r="O92" s="188">
        <f>INDEX('用友贴出原始数据-费用表'!$A$5:$AL$271,MATCH($B92&amp;"调整额",'用友贴出原始数据-费用表'!$A$6:$A$348,0)+1,MATCH($O$55,'用友贴出原始数据-费用表'!$B$5:$AL$5,0)+1)</f>
        <v>0</v>
      </c>
      <c r="P92" s="188">
        <f>INDEX('用友贴出原始数据-费用表'!$A$5:$AL$271,MATCH($B92&amp;"调整额",'用友贴出原始数据-费用表'!$A$6:$A$348,0)+1,MATCH($P$55,'用友贴出原始数据-费用表'!$B$5:$AL$5,0)+1)</f>
        <v>0</v>
      </c>
      <c r="Q92" s="188">
        <f t="shared" si="10"/>
        <v>0</v>
      </c>
      <c r="R92" s="188">
        <f>INDEX('用友贴出原始数据-费用表'!$A$5:$AL$271,MATCH($B92&amp;"调整额",'用友贴出原始数据-费用表'!$A$6:$A$348,0)+1,MATCH($R$55,'用友贴出原始数据-费用表'!$B$5:$AL$5,0)+1)</f>
        <v>0</v>
      </c>
      <c r="S92" s="188">
        <f>INDEX('用友贴出原始数据-费用表'!$A$5:$AL$271,MATCH($B92&amp;"调整额",'用友贴出原始数据-费用表'!$A$6:$A$348,0)+1,MATCH($S$55,'用友贴出原始数据-费用表'!$B$5:$AL$5,0)+1)</f>
        <v>0</v>
      </c>
      <c r="T92" s="188">
        <f>INDEX('用友贴出原始数据-费用表'!$A$5:$AL$271,MATCH($B92&amp;"调整额",'用友贴出原始数据-费用表'!$A$6:$A$348,0)+1,MATCH($T$55,'用友贴出原始数据-费用表'!$B$5:$AL$5,0)+1)</f>
        <v>0</v>
      </c>
      <c r="U92" s="188">
        <f t="shared" si="11"/>
        <v>0</v>
      </c>
      <c r="V92" s="188">
        <f>INDEX('用友贴出原始数据-费用表'!$A$5:$AL$271,MATCH($B92&amp;"调整额",'用友贴出原始数据-费用表'!$A$6:$A$348,0)+1,MATCH($V$55,'用友贴出原始数据-费用表'!$B$5:$AL$5,0)+1)</f>
        <v>0</v>
      </c>
      <c r="W92" s="188">
        <f>INDEX('用友贴出原始数据-费用表'!$A$5:$AL$271,MATCH($B92&amp;"调整额",'用友贴出原始数据-费用表'!$A$6:$A$348,0)+1,MATCH($W$55,'用友贴出原始数据-费用表'!$B$5:$AL$5,0)+1)</f>
        <v>0</v>
      </c>
      <c r="X92" s="188">
        <f>INDEX('用友贴出原始数据-费用表'!$A$5:$AL$271,MATCH($B92&amp;"调整额",'用友贴出原始数据-费用表'!$A$6:$A$348,0)+1,MATCH($X$55,'用友贴出原始数据-费用表'!$B$5:$AL$5,0)+1)</f>
        <v>0</v>
      </c>
      <c r="Y92" s="188">
        <f>INDEX('用友贴出原始数据-费用表'!$A$5:$AL$271,MATCH($B92&amp;"调整额",'用友贴出原始数据-费用表'!$A$6:$A$348,0)+1,MATCH($Y$55,'用友贴出原始数据-费用表'!$B$5:$AL$5,0)+1)</f>
        <v>0</v>
      </c>
      <c r="Z92" s="188">
        <f>INDEX('用友贴出原始数据-费用表'!$A$5:$AL$271,MATCH($B92&amp;"调整额",'用友贴出原始数据-费用表'!$A$6:$A$348,0)+1,MATCH($Z$55,'用友贴出原始数据-费用表'!$B$5:$AL$5,0)+1)</f>
        <v>0</v>
      </c>
      <c r="AA92" s="188">
        <f>INDEX('用友贴出原始数据-费用表'!$A$5:$AL$271,MATCH($B92&amp;"调整额",'用友贴出原始数据-费用表'!$A$6:$A$348,0)+1,MATCH($AA$55,'用友贴出原始数据-费用表'!$B$5:$AL$5,0)+1)</f>
        <v>0</v>
      </c>
      <c r="AB92" s="188">
        <f>INDEX('用友贴出原始数据-费用表'!$A$5:$AL$271,MATCH($B92&amp;"调整额",'用友贴出原始数据-费用表'!$A$6:$A$348,0)+1,MATCH($AB$55,'用友贴出原始数据-费用表'!$B$5:$AL$5,0)+1)</f>
        <v>0</v>
      </c>
      <c r="AC92" s="188">
        <f>INDEX('用友贴出原始数据-费用表'!$A$5:$AL$271,MATCH($B92&amp;"调整额",'用友贴出原始数据-费用表'!$A$6:$A$348,0)+1,MATCH($AC$55,'用友贴出原始数据-费用表'!$B$5:$AL$5,0)+1)</f>
        <v>0</v>
      </c>
    </row>
    <row r="93" spans="1:29">
      <c r="A93" s="397"/>
      <c r="B93" s="187" t="s">
        <v>149</v>
      </c>
      <c r="C93" s="189">
        <f t="shared" si="7"/>
        <v>0</v>
      </c>
      <c r="D93" s="188">
        <v>0</v>
      </c>
      <c r="E93" s="188">
        <f>INDEX('用友贴出原始数据-费用表'!$A$5:$AL$271,MATCH($B93&amp;"调整额",'用友贴出原始数据-费用表'!$A$6:$A$348,0)+1,MATCH($E$55,'用友贴出原始数据-费用表'!$B$5:$AL$5,0)+1)+G93+T93+AB93</f>
        <v>0</v>
      </c>
      <c r="F93" s="188">
        <f>INDEX('用友贴出原始数据-费用表'!$A$5:$AL$271,MATCH($B93&amp;"调整额",'用友贴出原始数据-费用表'!$A$6:$A$348,0)+1,MATCH($F$55,'用友贴出原始数据-费用表'!$B$5:$AL$5,0)+1)</f>
        <v>0</v>
      </c>
      <c r="G93" s="188">
        <f>INDEX('用友贴出原始数据-费用表'!$A$5:$AL$271,MATCH($B93&amp;"调整额",'用友贴出原始数据-费用表'!$A$6:$A$348,0)+1,MATCH($G$55,'用友贴出原始数据-费用表'!$B$5:$AL$5,0)+1)</f>
        <v>0</v>
      </c>
      <c r="H93" s="188">
        <f t="shared" si="8"/>
        <v>0</v>
      </c>
      <c r="I93" s="188">
        <f>INDEX('用友贴出原始数据-费用表'!$A$5:$AL$271,MATCH($B93&amp;"调整额",'用友贴出原始数据-费用表'!$A$6:$A$348,0)+1,MATCH($I$55,'用友贴出原始数据-费用表'!$B$5:$AL$5,0)+1)</f>
        <v>0</v>
      </c>
      <c r="J93" s="188">
        <f>INDEX('用友贴出原始数据-费用表'!$A$5:$AL$271,MATCH($B93&amp;"调整额",'用友贴出原始数据-费用表'!$A$6:$A$348,0)+1,MATCH($J$55,'用友贴出原始数据-费用表'!$B$5:$AL$5,0)+0)</f>
        <v>0</v>
      </c>
      <c r="K93" s="188">
        <f>INDEX('用友贴出原始数据-费用表'!$A$5:$AL$271,MATCH($B93&amp;"调整额",'用友贴出原始数据-费用表'!$A$6:$A$348,0)+1,MATCH($K$55,'用友贴出原始数据-费用表'!$B$5:$AL$5,0)+1)</f>
        <v>0</v>
      </c>
      <c r="L93" s="188">
        <f t="shared" si="9"/>
        <v>0</v>
      </c>
      <c r="M93" s="188">
        <f>INDEX('用友贴出原始数据-费用表'!$A$5:$AL$271,MATCH($B93&amp;"调整额",'用友贴出原始数据-费用表'!$A$6:$A$348,0)+1,MATCH($M$55,'用友贴出原始数据-费用表'!$B$5:$AL$5,0)+1)</f>
        <v>0</v>
      </c>
      <c r="N93" s="188">
        <f>INDEX('用友贴出原始数据-费用表'!$A$5:$AL$271,MATCH($B93&amp;"调整额",'用友贴出原始数据-费用表'!$A$6:$A$348,0)+1,MATCH($N$55,'用友贴出原始数据-费用表'!$B$5:$AL$5,0)+1)</f>
        <v>0</v>
      </c>
      <c r="O93" s="188">
        <f>INDEX('用友贴出原始数据-费用表'!$A$5:$AL$271,MATCH($B93&amp;"调整额",'用友贴出原始数据-费用表'!$A$6:$A$348,0)+1,MATCH($O$55,'用友贴出原始数据-费用表'!$B$5:$AL$5,0)+1)</f>
        <v>0</v>
      </c>
      <c r="P93" s="188">
        <f>INDEX('用友贴出原始数据-费用表'!$A$5:$AL$271,MATCH($B93&amp;"调整额",'用友贴出原始数据-费用表'!$A$6:$A$348,0)+1,MATCH($P$55,'用友贴出原始数据-费用表'!$B$5:$AL$5,0)+1)</f>
        <v>0</v>
      </c>
      <c r="Q93" s="188">
        <f t="shared" si="10"/>
        <v>0</v>
      </c>
      <c r="R93" s="188">
        <f>INDEX('用友贴出原始数据-费用表'!$A$5:$AL$271,MATCH($B93&amp;"调整额",'用友贴出原始数据-费用表'!$A$6:$A$348,0)+1,MATCH($R$55,'用友贴出原始数据-费用表'!$B$5:$AL$5,0)+1)</f>
        <v>0</v>
      </c>
      <c r="S93" s="188">
        <f>INDEX('用友贴出原始数据-费用表'!$A$5:$AL$271,MATCH($B93&amp;"调整额",'用友贴出原始数据-费用表'!$A$6:$A$348,0)+1,MATCH($S$55,'用友贴出原始数据-费用表'!$B$5:$AL$5,0)+1)</f>
        <v>0</v>
      </c>
      <c r="T93" s="188">
        <f>INDEX('用友贴出原始数据-费用表'!$A$5:$AL$271,MATCH($B93&amp;"调整额",'用友贴出原始数据-费用表'!$A$6:$A$348,0)+1,MATCH($T$55,'用友贴出原始数据-费用表'!$B$5:$AL$5,0)+1)</f>
        <v>0</v>
      </c>
      <c r="U93" s="188">
        <f t="shared" si="11"/>
        <v>0</v>
      </c>
      <c r="V93" s="188">
        <f>INDEX('用友贴出原始数据-费用表'!$A$5:$AL$271,MATCH($B93&amp;"调整额",'用友贴出原始数据-费用表'!$A$6:$A$348,0)+1,MATCH($V$55,'用友贴出原始数据-费用表'!$B$5:$AL$5,0)+1)</f>
        <v>0</v>
      </c>
      <c r="W93" s="188">
        <f>INDEX('用友贴出原始数据-费用表'!$A$5:$AL$271,MATCH($B93&amp;"调整额",'用友贴出原始数据-费用表'!$A$6:$A$348,0)+1,MATCH($W$55,'用友贴出原始数据-费用表'!$B$5:$AL$5,0)+1)</f>
        <v>0</v>
      </c>
      <c r="X93" s="188">
        <f>INDEX('用友贴出原始数据-费用表'!$A$5:$AL$271,MATCH($B93&amp;"调整额",'用友贴出原始数据-费用表'!$A$6:$A$348,0)+1,MATCH($X$55,'用友贴出原始数据-费用表'!$B$5:$AL$5,0)+1)</f>
        <v>0</v>
      </c>
      <c r="Y93" s="188">
        <f>INDEX('用友贴出原始数据-费用表'!$A$5:$AL$271,MATCH($B93&amp;"调整额",'用友贴出原始数据-费用表'!$A$6:$A$348,0)+1,MATCH($Y$55,'用友贴出原始数据-费用表'!$B$5:$AL$5,0)+1)</f>
        <v>0</v>
      </c>
      <c r="Z93" s="188">
        <f>INDEX('用友贴出原始数据-费用表'!$A$5:$AL$271,MATCH($B93&amp;"调整额",'用友贴出原始数据-费用表'!$A$6:$A$348,0)+1,MATCH($Z$55,'用友贴出原始数据-费用表'!$B$5:$AL$5,0)+1)</f>
        <v>0</v>
      </c>
      <c r="AA93" s="188">
        <f>INDEX('用友贴出原始数据-费用表'!$A$5:$AL$271,MATCH($B93&amp;"调整额",'用友贴出原始数据-费用表'!$A$6:$A$348,0)+1,MATCH($AA$55,'用友贴出原始数据-费用表'!$B$5:$AL$5,0)+1)</f>
        <v>0</v>
      </c>
      <c r="AB93" s="188">
        <f>INDEX('用友贴出原始数据-费用表'!$A$5:$AL$271,MATCH($B93&amp;"调整额",'用友贴出原始数据-费用表'!$A$6:$A$348,0)+1,MATCH($AB$55,'用友贴出原始数据-费用表'!$B$5:$AL$5,0)+1)</f>
        <v>0</v>
      </c>
      <c r="AC93" s="188">
        <f>INDEX('用友贴出原始数据-费用表'!$A$5:$AL$271,MATCH($B93&amp;"调整额",'用友贴出原始数据-费用表'!$A$6:$A$348,0)+1,MATCH($AC$55,'用友贴出原始数据-费用表'!$B$5:$AL$5,0)+1)</f>
        <v>0</v>
      </c>
    </row>
    <row r="94" spans="1:29">
      <c r="A94" s="397"/>
      <c r="B94" s="187" t="s">
        <v>150</v>
      </c>
      <c r="C94" s="189">
        <f t="shared" si="7"/>
        <v>0</v>
      </c>
      <c r="D94" s="188">
        <v>0</v>
      </c>
      <c r="E94" s="188">
        <f>INDEX('用友贴出原始数据-费用表'!$A$5:$AL$271,MATCH($B94&amp;"调整额",'用友贴出原始数据-费用表'!$A$6:$A$348,0)+1,MATCH($E$55,'用友贴出原始数据-费用表'!$B$5:$AL$5,0)+1)+G94+T94+AB94</f>
        <v>0</v>
      </c>
      <c r="F94" s="188">
        <f>INDEX('用友贴出原始数据-费用表'!$A$5:$AL$271,MATCH($B94&amp;"调整额",'用友贴出原始数据-费用表'!$A$6:$A$348,0)+1,MATCH($F$55,'用友贴出原始数据-费用表'!$B$5:$AL$5,0)+1)</f>
        <v>0</v>
      </c>
      <c r="G94" s="188">
        <f>INDEX('用友贴出原始数据-费用表'!$A$5:$AL$271,MATCH($B94&amp;"调整额",'用友贴出原始数据-费用表'!$A$6:$A$348,0)+1,MATCH($G$55,'用友贴出原始数据-费用表'!$B$5:$AL$5,0)+1)</f>
        <v>0</v>
      </c>
      <c r="H94" s="188">
        <f t="shared" si="8"/>
        <v>0</v>
      </c>
      <c r="I94" s="188">
        <f>INDEX('用友贴出原始数据-费用表'!$A$5:$AL$271,MATCH($B94&amp;"调整额",'用友贴出原始数据-费用表'!$A$6:$A$348,0)+1,MATCH($I$55,'用友贴出原始数据-费用表'!$B$5:$AL$5,0)+1)</f>
        <v>0</v>
      </c>
      <c r="J94" s="188">
        <f>INDEX('用友贴出原始数据-费用表'!$A$5:$AL$271,MATCH($B94&amp;"调整额",'用友贴出原始数据-费用表'!$A$6:$A$348,0)+1,MATCH($J$55,'用友贴出原始数据-费用表'!$B$5:$AL$5,0)+0)</f>
        <v>0</v>
      </c>
      <c r="K94" s="188">
        <f>INDEX('用友贴出原始数据-费用表'!$A$5:$AL$271,MATCH($B94&amp;"调整额",'用友贴出原始数据-费用表'!$A$6:$A$348,0)+1,MATCH($K$55,'用友贴出原始数据-费用表'!$B$5:$AL$5,0)+1)</f>
        <v>0</v>
      </c>
      <c r="L94" s="188">
        <f t="shared" si="9"/>
        <v>0</v>
      </c>
      <c r="M94" s="188">
        <f>INDEX('用友贴出原始数据-费用表'!$A$5:$AL$271,MATCH($B94&amp;"调整额",'用友贴出原始数据-费用表'!$A$6:$A$348,0)+1,MATCH($M$55,'用友贴出原始数据-费用表'!$B$5:$AL$5,0)+1)</f>
        <v>0</v>
      </c>
      <c r="N94" s="188">
        <f>INDEX('用友贴出原始数据-费用表'!$A$5:$AL$271,MATCH($B94&amp;"调整额",'用友贴出原始数据-费用表'!$A$6:$A$348,0)+1,MATCH($N$55,'用友贴出原始数据-费用表'!$B$5:$AL$5,0)+1)</f>
        <v>0</v>
      </c>
      <c r="O94" s="188">
        <f>INDEX('用友贴出原始数据-费用表'!$A$5:$AL$271,MATCH($B94&amp;"调整额",'用友贴出原始数据-费用表'!$A$6:$A$348,0)+1,MATCH($O$55,'用友贴出原始数据-费用表'!$B$5:$AL$5,0)+1)</f>
        <v>0</v>
      </c>
      <c r="P94" s="188">
        <f>INDEX('用友贴出原始数据-费用表'!$A$5:$AL$271,MATCH($B94&amp;"调整额",'用友贴出原始数据-费用表'!$A$6:$A$348,0)+1,MATCH($P$55,'用友贴出原始数据-费用表'!$B$5:$AL$5,0)+1)</f>
        <v>0</v>
      </c>
      <c r="Q94" s="188">
        <f t="shared" si="10"/>
        <v>0</v>
      </c>
      <c r="R94" s="188">
        <f>INDEX('用友贴出原始数据-费用表'!$A$5:$AL$271,MATCH($B94&amp;"调整额",'用友贴出原始数据-费用表'!$A$6:$A$348,0)+1,MATCH($R$55,'用友贴出原始数据-费用表'!$B$5:$AL$5,0)+1)</f>
        <v>0</v>
      </c>
      <c r="S94" s="188">
        <f>INDEX('用友贴出原始数据-费用表'!$A$5:$AL$271,MATCH($B94&amp;"调整额",'用友贴出原始数据-费用表'!$A$6:$A$348,0)+1,MATCH($S$55,'用友贴出原始数据-费用表'!$B$5:$AL$5,0)+1)</f>
        <v>0</v>
      </c>
      <c r="T94" s="188">
        <f>INDEX('用友贴出原始数据-费用表'!$A$5:$AL$271,MATCH($B94&amp;"调整额",'用友贴出原始数据-费用表'!$A$6:$A$348,0)+1,MATCH($T$55,'用友贴出原始数据-费用表'!$B$5:$AL$5,0)+1)</f>
        <v>0</v>
      </c>
      <c r="U94" s="188">
        <f t="shared" si="11"/>
        <v>0</v>
      </c>
      <c r="V94" s="188">
        <f>INDEX('用友贴出原始数据-费用表'!$A$5:$AL$271,MATCH($B94&amp;"调整额",'用友贴出原始数据-费用表'!$A$6:$A$348,0)+1,MATCH($V$55,'用友贴出原始数据-费用表'!$B$5:$AL$5,0)+1)</f>
        <v>0</v>
      </c>
      <c r="W94" s="188">
        <f>INDEX('用友贴出原始数据-费用表'!$A$5:$AL$271,MATCH($B94&amp;"调整额",'用友贴出原始数据-费用表'!$A$6:$A$348,0)+1,MATCH($W$55,'用友贴出原始数据-费用表'!$B$5:$AL$5,0)+1)</f>
        <v>0</v>
      </c>
      <c r="X94" s="188">
        <f>INDEX('用友贴出原始数据-费用表'!$A$5:$AL$271,MATCH($B94&amp;"调整额",'用友贴出原始数据-费用表'!$A$6:$A$348,0)+1,MATCH($X$55,'用友贴出原始数据-费用表'!$B$5:$AL$5,0)+1)</f>
        <v>0</v>
      </c>
      <c r="Y94" s="188">
        <f>INDEX('用友贴出原始数据-费用表'!$A$5:$AL$271,MATCH($B94&amp;"调整额",'用友贴出原始数据-费用表'!$A$6:$A$348,0)+1,MATCH($Y$55,'用友贴出原始数据-费用表'!$B$5:$AL$5,0)+1)</f>
        <v>0</v>
      </c>
      <c r="Z94" s="188">
        <f>INDEX('用友贴出原始数据-费用表'!$A$5:$AL$271,MATCH($B94&amp;"调整额",'用友贴出原始数据-费用表'!$A$6:$A$348,0)+1,MATCH($Z$55,'用友贴出原始数据-费用表'!$B$5:$AL$5,0)+1)</f>
        <v>0</v>
      </c>
      <c r="AA94" s="188">
        <f>INDEX('用友贴出原始数据-费用表'!$A$5:$AL$271,MATCH($B94&amp;"调整额",'用友贴出原始数据-费用表'!$A$6:$A$348,0)+1,MATCH($AA$55,'用友贴出原始数据-费用表'!$B$5:$AL$5,0)+1)</f>
        <v>0</v>
      </c>
      <c r="AB94" s="188">
        <f>INDEX('用友贴出原始数据-费用表'!$A$5:$AL$271,MATCH($B94&amp;"调整额",'用友贴出原始数据-费用表'!$A$6:$A$348,0)+1,MATCH($AB$55,'用友贴出原始数据-费用表'!$B$5:$AL$5,0)+1)</f>
        <v>0</v>
      </c>
      <c r="AC94" s="188">
        <f>INDEX('用友贴出原始数据-费用表'!$A$5:$AL$271,MATCH($B94&amp;"调整额",'用友贴出原始数据-费用表'!$A$6:$A$348,0)+1,MATCH($AC$55,'用友贴出原始数据-费用表'!$B$5:$AL$5,0)+1)</f>
        <v>0</v>
      </c>
    </row>
    <row r="95" spans="1:29">
      <c r="A95" s="397"/>
      <c r="B95" s="187" t="s">
        <v>151</v>
      </c>
      <c r="C95" s="189">
        <f t="shared" si="7"/>
        <v>0</v>
      </c>
      <c r="D95" s="188">
        <v>0</v>
      </c>
      <c r="E95" s="188">
        <f>INDEX('用友贴出原始数据-费用表'!$A$5:$AL$271,MATCH($B95&amp;"调整额",'用友贴出原始数据-费用表'!$A$6:$A$348,0)+1,MATCH($E$55,'用友贴出原始数据-费用表'!$B$5:$AL$5,0)+1)+G95+T95+AB95</f>
        <v>0</v>
      </c>
      <c r="F95" s="188">
        <f>INDEX('用友贴出原始数据-费用表'!$A$5:$AL$271,MATCH($B95&amp;"调整额",'用友贴出原始数据-费用表'!$A$6:$A$348,0)+1,MATCH($F$55,'用友贴出原始数据-费用表'!$B$5:$AL$5,0)+1)</f>
        <v>0</v>
      </c>
      <c r="G95" s="188">
        <f>INDEX('用友贴出原始数据-费用表'!$A$5:$AL$271,MATCH($B95&amp;"调整额",'用友贴出原始数据-费用表'!$A$6:$A$348,0)+1,MATCH($G$55,'用友贴出原始数据-费用表'!$B$5:$AL$5,0)+1)</f>
        <v>0</v>
      </c>
      <c r="H95" s="188">
        <f t="shared" si="8"/>
        <v>0</v>
      </c>
      <c r="I95" s="188">
        <f>INDEX('用友贴出原始数据-费用表'!$A$5:$AL$271,MATCH($B95&amp;"调整额",'用友贴出原始数据-费用表'!$A$6:$A$348,0)+1,MATCH($I$55,'用友贴出原始数据-费用表'!$B$5:$AL$5,0)+1)</f>
        <v>0</v>
      </c>
      <c r="J95" s="188">
        <f>INDEX('用友贴出原始数据-费用表'!$A$5:$AL$271,MATCH($B95&amp;"调整额",'用友贴出原始数据-费用表'!$A$6:$A$348,0)+1,MATCH($J$55,'用友贴出原始数据-费用表'!$B$5:$AL$5,0)+0)</f>
        <v>0</v>
      </c>
      <c r="K95" s="188">
        <f>INDEX('用友贴出原始数据-费用表'!$A$5:$AL$271,MATCH($B95&amp;"调整额",'用友贴出原始数据-费用表'!$A$6:$A$348,0)+1,MATCH($K$55,'用友贴出原始数据-费用表'!$B$5:$AL$5,0)+1)</f>
        <v>0</v>
      </c>
      <c r="L95" s="188">
        <f t="shared" si="9"/>
        <v>0</v>
      </c>
      <c r="M95" s="188">
        <f>INDEX('用友贴出原始数据-费用表'!$A$5:$AL$271,MATCH($B95&amp;"调整额",'用友贴出原始数据-费用表'!$A$6:$A$348,0)+1,MATCH($M$55,'用友贴出原始数据-费用表'!$B$5:$AL$5,0)+1)</f>
        <v>0</v>
      </c>
      <c r="N95" s="188">
        <f>INDEX('用友贴出原始数据-费用表'!$A$5:$AL$271,MATCH($B95&amp;"调整额",'用友贴出原始数据-费用表'!$A$6:$A$348,0)+1,MATCH($N$55,'用友贴出原始数据-费用表'!$B$5:$AL$5,0)+1)</f>
        <v>0</v>
      </c>
      <c r="O95" s="188">
        <f>INDEX('用友贴出原始数据-费用表'!$A$5:$AL$271,MATCH($B95&amp;"调整额",'用友贴出原始数据-费用表'!$A$6:$A$348,0)+1,MATCH($O$55,'用友贴出原始数据-费用表'!$B$5:$AL$5,0)+1)</f>
        <v>0</v>
      </c>
      <c r="P95" s="188">
        <f>INDEX('用友贴出原始数据-费用表'!$A$5:$AL$271,MATCH($B95&amp;"调整额",'用友贴出原始数据-费用表'!$A$6:$A$348,0)+1,MATCH($P$55,'用友贴出原始数据-费用表'!$B$5:$AL$5,0)+1)</f>
        <v>0</v>
      </c>
      <c r="Q95" s="188">
        <f t="shared" si="10"/>
        <v>0</v>
      </c>
      <c r="R95" s="188">
        <f>INDEX('用友贴出原始数据-费用表'!$A$5:$AL$271,MATCH($B95&amp;"调整额",'用友贴出原始数据-费用表'!$A$6:$A$348,0)+1,MATCH($R$55,'用友贴出原始数据-费用表'!$B$5:$AL$5,0)+1)</f>
        <v>0</v>
      </c>
      <c r="S95" s="188">
        <f>INDEX('用友贴出原始数据-费用表'!$A$5:$AL$271,MATCH($B95&amp;"调整额",'用友贴出原始数据-费用表'!$A$6:$A$348,0)+1,MATCH($S$55,'用友贴出原始数据-费用表'!$B$5:$AL$5,0)+1)</f>
        <v>0</v>
      </c>
      <c r="T95" s="188">
        <f>INDEX('用友贴出原始数据-费用表'!$A$5:$AL$271,MATCH($B95&amp;"调整额",'用友贴出原始数据-费用表'!$A$6:$A$348,0)+1,MATCH($T$55,'用友贴出原始数据-费用表'!$B$5:$AL$5,0)+1)</f>
        <v>0</v>
      </c>
      <c r="U95" s="188">
        <f t="shared" si="11"/>
        <v>0</v>
      </c>
      <c r="V95" s="188">
        <f>INDEX('用友贴出原始数据-费用表'!$A$5:$AL$271,MATCH($B95&amp;"调整额",'用友贴出原始数据-费用表'!$A$6:$A$348,0)+1,MATCH($V$55,'用友贴出原始数据-费用表'!$B$5:$AL$5,0)+1)</f>
        <v>0</v>
      </c>
      <c r="W95" s="188">
        <f>INDEX('用友贴出原始数据-费用表'!$A$5:$AL$271,MATCH($B95&amp;"调整额",'用友贴出原始数据-费用表'!$A$6:$A$348,0)+1,MATCH($W$55,'用友贴出原始数据-费用表'!$B$5:$AL$5,0)+1)</f>
        <v>0</v>
      </c>
      <c r="X95" s="188">
        <f>INDEX('用友贴出原始数据-费用表'!$A$5:$AL$271,MATCH($B95&amp;"调整额",'用友贴出原始数据-费用表'!$A$6:$A$348,0)+1,MATCH($X$55,'用友贴出原始数据-费用表'!$B$5:$AL$5,0)+1)</f>
        <v>0</v>
      </c>
      <c r="Y95" s="188">
        <f>INDEX('用友贴出原始数据-费用表'!$A$5:$AL$271,MATCH($B95&amp;"调整额",'用友贴出原始数据-费用表'!$A$6:$A$348,0)+1,MATCH($Y$55,'用友贴出原始数据-费用表'!$B$5:$AL$5,0)+1)</f>
        <v>0</v>
      </c>
      <c r="Z95" s="188">
        <f>INDEX('用友贴出原始数据-费用表'!$A$5:$AL$271,MATCH($B95&amp;"调整额",'用友贴出原始数据-费用表'!$A$6:$A$348,0)+1,MATCH($Z$55,'用友贴出原始数据-费用表'!$B$5:$AL$5,0)+1)</f>
        <v>0</v>
      </c>
      <c r="AA95" s="188">
        <f>INDEX('用友贴出原始数据-费用表'!$A$5:$AL$271,MATCH($B95&amp;"调整额",'用友贴出原始数据-费用表'!$A$6:$A$348,0)+1,MATCH($AA$55,'用友贴出原始数据-费用表'!$B$5:$AL$5,0)+1)</f>
        <v>0</v>
      </c>
      <c r="AB95" s="188">
        <f>INDEX('用友贴出原始数据-费用表'!$A$5:$AL$271,MATCH($B95&amp;"调整额",'用友贴出原始数据-费用表'!$A$6:$A$348,0)+1,MATCH($AB$55,'用友贴出原始数据-费用表'!$B$5:$AL$5,0)+1)</f>
        <v>0</v>
      </c>
      <c r="AC95" s="188">
        <f>INDEX('用友贴出原始数据-费用表'!$A$5:$AL$271,MATCH($B95&amp;"调整额",'用友贴出原始数据-费用表'!$A$6:$A$348,0)+1,MATCH($AC$55,'用友贴出原始数据-费用表'!$B$5:$AL$5,0)+1)</f>
        <v>0</v>
      </c>
    </row>
    <row r="96" spans="1:29" ht="13.5" customHeight="1">
      <c r="A96" s="397"/>
      <c r="B96" s="187" t="s">
        <v>152</v>
      </c>
      <c r="C96" s="189">
        <f t="shared" si="7"/>
        <v>0</v>
      </c>
      <c r="D96" s="188">
        <v>0</v>
      </c>
      <c r="E96" s="188">
        <f>INDEX('用友贴出原始数据-费用表'!$A$5:$AL$271,MATCH($B96&amp;"调整额",'用友贴出原始数据-费用表'!$A$6:$A$348,0)+1,MATCH($E$55,'用友贴出原始数据-费用表'!$B$5:$AL$5,0)+1)+G96+T96+AB96</f>
        <v>0</v>
      </c>
      <c r="F96" s="188">
        <f>INDEX('用友贴出原始数据-费用表'!$A$5:$AL$271,MATCH($B96&amp;"调整额",'用友贴出原始数据-费用表'!$A$6:$A$348,0)+1,MATCH($F$55,'用友贴出原始数据-费用表'!$B$5:$AL$5,0)+1)</f>
        <v>0</v>
      </c>
      <c r="G96" s="188">
        <f>INDEX('用友贴出原始数据-费用表'!$A$5:$AL$271,MATCH($B96&amp;"调整额",'用友贴出原始数据-费用表'!$A$6:$A$348,0)+1,MATCH($G$55,'用友贴出原始数据-费用表'!$B$5:$AL$5,0)+1)</f>
        <v>0</v>
      </c>
      <c r="H96" s="188">
        <f t="shared" si="8"/>
        <v>0</v>
      </c>
      <c r="I96" s="188">
        <f>INDEX('用友贴出原始数据-费用表'!$A$5:$AL$271,MATCH($B96&amp;"调整额",'用友贴出原始数据-费用表'!$A$6:$A$348,0)+1,MATCH($I$55,'用友贴出原始数据-费用表'!$B$5:$AL$5,0)+1)</f>
        <v>0</v>
      </c>
      <c r="J96" s="188">
        <f>INDEX('用友贴出原始数据-费用表'!$A$5:$AL$271,MATCH($B96&amp;"调整额",'用友贴出原始数据-费用表'!$A$6:$A$348,0)+1,MATCH($J$55,'用友贴出原始数据-费用表'!$B$5:$AL$5,0)+0)</f>
        <v>0</v>
      </c>
      <c r="K96" s="188">
        <f>INDEX('用友贴出原始数据-费用表'!$A$5:$AL$271,MATCH($B96&amp;"调整额",'用友贴出原始数据-费用表'!$A$6:$A$348,0)+1,MATCH($K$55,'用友贴出原始数据-费用表'!$B$5:$AL$5,0)+1)</f>
        <v>0</v>
      </c>
      <c r="L96" s="188">
        <f t="shared" si="9"/>
        <v>0</v>
      </c>
      <c r="M96" s="188">
        <f>INDEX('用友贴出原始数据-费用表'!$A$5:$AL$271,MATCH($B96&amp;"调整额",'用友贴出原始数据-费用表'!$A$6:$A$348,0)+1,MATCH($M$55,'用友贴出原始数据-费用表'!$B$5:$AL$5,0)+1)</f>
        <v>0</v>
      </c>
      <c r="N96" s="188">
        <f>INDEX('用友贴出原始数据-费用表'!$A$5:$AL$271,MATCH($B96&amp;"调整额",'用友贴出原始数据-费用表'!$A$6:$A$348,0)+1,MATCH($N$55,'用友贴出原始数据-费用表'!$B$5:$AL$5,0)+1)</f>
        <v>0</v>
      </c>
      <c r="O96" s="188">
        <f>INDEX('用友贴出原始数据-费用表'!$A$5:$AL$271,MATCH($B96&amp;"调整额",'用友贴出原始数据-费用表'!$A$6:$A$348,0)+1,MATCH($O$55,'用友贴出原始数据-费用表'!$B$5:$AL$5,0)+1)</f>
        <v>0</v>
      </c>
      <c r="P96" s="188">
        <f>INDEX('用友贴出原始数据-费用表'!$A$5:$AL$271,MATCH($B96&amp;"调整额",'用友贴出原始数据-费用表'!$A$6:$A$348,0)+1,MATCH($P$55,'用友贴出原始数据-费用表'!$B$5:$AL$5,0)+1)</f>
        <v>0</v>
      </c>
      <c r="Q96" s="188">
        <f t="shared" si="10"/>
        <v>0</v>
      </c>
      <c r="R96" s="188">
        <f>INDEX('用友贴出原始数据-费用表'!$A$5:$AL$271,MATCH($B96&amp;"调整额",'用友贴出原始数据-费用表'!$A$6:$A$348,0)+1,MATCH($R$55,'用友贴出原始数据-费用表'!$B$5:$AL$5,0)+1)</f>
        <v>0</v>
      </c>
      <c r="S96" s="188">
        <f>INDEX('用友贴出原始数据-费用表'!$A$5:$AL$271,MATCH($B96&amp;"调整额",'用友贴出原始数据-费用表'!$A$6:$A$348,0)+1,MATCH($S$55,'用友贴出原始数据-费用表'!$B$5:$AL$5,0)+1)</f>
        <v>0</v>
      </c>
      <c r="T96" s="188">
        <f>INDEX('用友贴出原始数据-费用表'!$A$5:$AL$271,MATCH($B96&amp;"调整额",'用友贴出原始数据-费用表'!$A$6:$A$348,0)+1,MATCH($T$55,'用友贴出原始数据-费用表'!$B$5:$AL$5,0)+1)</f>
        <v>0</v>
      </c>
      <c r="U96" s="188">
        <f t="shared" si="11"/>
        <v>0</v>
      </c>
      <c r="V96" s="188">
        <f>INDEX('用友贴出原始数据-费用表'!$A$5:$AL$271,MATCH($B96&amp;"调整额",'用友贴出原始数据-费用表'!$A$6:$A$348,0)+1,MATCH($V$55,'用友贴出原始数据-费用表'!$B$5:$AL$5,0)+1)</f>
        <v>0</v>
      </c>
      <c r="W96" s="188">
        <f>INDEX('用友贴出原始数据-费用表'!$A$5:$AL$271,MATCH($B96&amp;"调整额",'用友贴出原始数据-费用表'!$A$6:$A$348,0)+1,MATCH($W$55,'用友贴出原始数据-费用表'!$B$5:$AL$5,0)+1)</f>
        <v>0</v>
      </c>
      <c r="X96" s="188">
        <f>INDEX('用友贴出原始数据-费用表'!$A$5:$AL$271,MATCH($B96&amp;"调整额",'用友贴出原始数据-费用表'!$A$6:$A$348,0)+1,MATCH($X$55,'用友贴出原始数据-费用表'!$B$5:$AL$5,0)+1)</f>
        <v>0</v>
      </c>
      <c r="Y96" s="188">
        <f>INDEX('用友贴出原始数据-费用表'!$A$5:$AL$271,MATCH($B96&amp;"调整额",'用友贴出原始数据-费用表'!$A$6:$A$348,0)+1,MATCH($Y$55,'用友贴出原始数据-费用表'!$B$5:$AL$5,0)+1)</f>
        <v>0</v>
      </c>
      <c r="Z96" s="188">
        <f>INDEX('用友贴出原始数据-费用表'!$A$5:$AL$271,MATCH($B96&amp;"调整额",'用友贴出原始数据-费用表'!$A$6:$A$348,0)+1,MATCH($Z$55,'用友贴出原始数据-费用表'!$B$5:$AL$5,0)+1)</f>
        <v>0</v>
      </c>
      <c r="AA96" s="188">
        <f>INDEX('用友贴出原始数据-费用表'!$A$5:$AL$271,MATCH($B96&amp;"调整额",'用友贴出原始数据-费用表'!$A$6:$A$348,0)+1,MATCH($AA$55,'用友贴出原始数据-费用表'!$B$5:$AL$5,0)+1)</f>
        <v>0</v>
      </c>
      <c r="AB96" s="188">
        <f>INDEX('用友贴出原始数据-费用表'!$A$5:$AL$271,MATCH($B96&amp;"调整额",'用友贴出原始数据-费用表'!$A$6:$A$348,0)+1,MATCH($AB$55,'用友贴出原始数据-费用表'!$B$5:$AL$5,0)+1)</f>
        <v>0</v>
      </c>
      <c r="AC96" s="188">
        <f>INDEX('用友贴出原始数据-费用表'!$A$5:$AL$271,MATCH($B96&amp;"调整额",'用友贴出原始数据-费用表'!$A$6:$A$348,0)+1,MATCH($AC$55,'用友贴出原始数据-费用表'!$B$5:$AL$5,0)+1)</f>
        <v>0</v>
      </c>
    </row>
    <row r="97" spans="1:29">
      <c r="A97" s="397"/>
      <c r="B97" s="187" t="s">
        <v>153</v>
      </c>
      <c r="C97" s="189">
        <f t="shared" si="7"/>
        <v>0</v>
      </c>
      <c r="D97" s="188">
        <v>0</v>
      </c>
      <c r="E97" s="188">
        <f>INDEX('用友贴出原始数据-费用表'!$A$5:$AL$271,MATCH($B97&amp;"调整额",'用友贴出原始数据-费用表'!$A$6:$A$348,0)+1,MATCH($E$55,'用友贴出原始数据-费用表'!$B$5:$AL$5,0)+1)+G97+T97+AB97</f>
        <v>0</v>
      </c>
      <c r="F97" s="188">
        <f>INDEX('用友贴出原始数据-费用表'!$A$5:$AL$271,MATCH($B97&amp;"调整额",'用友贴出原始数据-费用表'!$A$6:$A$348,0)+1,MATCH($F$55,'用友贴出原始数据-费用表'!$B$5:$AL$5,0)+1)</f>
        <v>0</v>
      </c>
      <c r="G97" s="188">
        <f>INDEX('用友贴出原始数据-费用表'!$A$5:$AL$271,MATCH($B97&amp;"调整额",'用友贴出原始数据-费用表'!$A$6:$A$348,0)+1,MATCH($G$55,'用友贴出原始数据-费用表'!$B$5:$AL$5,0)+1)</f>
        <v>0</v>
      </c>
      <c r="H97" s="188">
        <f t="shared" si="8"/>
        <v>0</v>
      </c>
      <c r="I97" s="188">
        <f>INDEX('用友贴出原始数据-费用表'!$A$5:$AL$271,MATCH($B97&amp;"调整额",'用友贴出原始数据-费用表'!$A$6:$A$348,0)+1,MATCH($I$55,'用友贴出原始数据-费用表'!$B$5:$AL$5,0)+1)</f>
        <v>0</v>
      </c>
      <c r="J97" s="188">
        <f>INDEX('用友贴出原始数据-费用表'!$A$5:$AL$271,MATCH($B97&amp;"调整额",'用友贴出原始数据-费用表'!$A$6:$A$348,0)+1,MATCH($J$55,'用友贴出原始数据-费用表'!$B$5:$AL$5,0)+0)</f>
        <v>0</v>
      </c>
      <c r="K97" s="188">
        <f>INDEX('用友贴出原始数据-费用表'!$A$5:$AL$271,MATCH($B97&amp;"调整额",'用友贴出原始数据-费用表'!$A$6:$A$348,0)+1,MATCH($K$55,'用友贴出原始数据-费用表'!$B$5:$AL$5,0)+1)</f>
        <v>0</v>
      </c>
      <c r="L97" s="188">
        <f t="shared" si="9"/>
        <v>0</v>
      </c>
      <c r="M97" s="188">
        <f>INDEX('用友贴出原始数据-费用表'!$A$5:$AL$271,MATCH($B97&amp;"调整额",'用友贴出原始数据-费用表'!$A$6:$A$348,0)+1,MATCH($M$55,'用友贴出原始数据-费用表'!$B$5:$AL$5,0)+1)</f>
        <v>0</v>
      </c>
      <c r="N97" s="188">
        <f>INDEX('用友贴出原始数据-费用表'!$A$5:$AL$271,MATCH($B97&amp;"调整额",'用友贴出原始数据-费用表'!$A$6:$A$348,0)+1,MATCH($N$55,'用友贴出原始数据-费用表'!$B$5:$AL$5,0)+1)</f>
        <v>0</v>
      </c>
      <c r="O97" s="188">
        <f>INDEX('用友贴出原始数据-费用表'!$A$5:$AL$271,MATCH($B97&amp;"调整额",'用友贴出原始数据-费用表'!$A$6:$A$348,0)+1,MATCH($O$55,'用友贴出原始数据-费用表'!$B$5:$AL$5,0)+1)</f>
        <v>0</v>
      </c>
      <c r="P97" s="188">
        <f>INDEX('用友贴出原始数据-费用表'!$A$5:$AL$271,MATCH($B97&amp;"调整额",'用友贴出原始数据-费用表'!$A$6:$A$348,0)+1,MATCH($P$55,'用友贴出原始数据-费用表'!$B$5:$AL$5,0)+1)</f>
        <v>0</v>
      </c>
      <c r="Q97" s="188">
        <f t="shared" si="10"/>
        <v>0</v>
      </c>
      <c r="R97" s="188">
        <f>INDEX('用友贴出原始数据-费用表'!$A$5:$AL$271,MATCH($B97&amp;"调整额",'用友贴出原始数据-费用表'!$A$6:$A$348,0)+1,MATCH($R$55,'用友贴出原始数据-费用表'!$B$5:$AL$5,0)+1)</f>
        <v>0</v>
      </c>
      <c r="S97" s="188">
        <f>INDEX('用友贴出原始数据-费用表'!$A$5:$AL$271,MATCH($B97&amp;"调整额",'用友贴出原始数据-费用表'!$A$6:$A$348,0)+1,MATCH($S$55,'用友贴出原始数据-费用表'!$B$5:$AL$5,0)+1)</f>
        <v>0</v>
      </c>
      <c r="T97" s="188">
        <f>INDEX('用友贴出原始数据-费用表'!$A$5:$AL$271,MATCH($B97&amp;"调整额",'用友贴出原始数据-费用表'!$A$6:$A$348,0)+1,MATCH($T$55,'用友贴出原始数据-费用表'!$B$5:$AL$5,0)+1)</f>
        <v>0</v>
      </c>
      <c r="U97" s="188">
        <f t="shared" si="11"/>
        <v>0</v>
      </c>
      <c r="V97" s="188">
        <f>INDEX('用友贴出原始数据-费用表'!$A$5:$AL$271,MATCH($B97&amp;"调整额",'用友贴出原始数据-费用表'!$A$6:$A$348,0)+1,MATCH($V$55,'用友贴出原始数据-费用表'!$B$5:$AL$5,0)+1)</f>
        <v>0</v>
      </c>
      <c r="W97" s="188">
        <f>INDEX('用友贴出原始数据-费用表'!$A$5:$AL$271,MATCH($B97&amp;"调整额",'用友贴出原始数据-费用表'!$A$6:$A$348,0)+1,MATCH($W$55,'用友贴出原始数据-费用表'!$B$5:$AL$5,0)+1)</f>
        <v>0</v>
      </c>
      <c r="X97" s="188">
        <f>INDEX('用友贴出原始数据-费用表'!$A$5:$AL$271,MATCH($B97&amp;"调整额",'用友贴出原始数据-费用表'!$A$6:$A$348,0)+1,MATCH($X$55,'用友贴出原始数据-费用表'!$B$5:$AL$5,0)+1)</f>
        <v>0</v>
      </c>
      <c r="Y97" s="188">
        <f>INDEX('用友贴出原始数据-费用表'!$A$5:$AL$271,MATCH($B97&amp;"调整额",'用友贴出原始数据-费用表'!$A$6:$A$348,0)+1,MATCH($Y$55,'用友贴出原始数据-费用表'!$B$5:$AL$5,0)+1)</f>
        <v>0</v>
      </c>
      <c r="Z97" s="188">
        <f>INDEX('用友贴出原始数据-费用表'!$A$5:$AL$271,MATCH($B97&amp;"调整额",'用友贴出原始数据-费用表'!$A$6:$A$348,0)+1,MATCH($Z$55,'用友贴出原始数据-费用表'!$B$5:$AL$5,0)+1)</f>
        <v>0</v>
      </c>
      <c r="AA97" s="188">
        <f>INDEX('用友贴出原始数据-费用表'!$A$5:$AL$271,MATCH($B97&amp;"调整额",'用友贴出原始数据-费用表'!$A$6:$A$348,0)+1,MATCH($AA$55,'用友贴出原始数据-费用表'!$B$5:$AL$5,0)+1)</f>
        <v>0</v>
      </c>
      <c r="AB97" s="188">
        <f>INDEX('用友贴出原始数据-费用表'!$A$5:$AL$271,MATCH($B97&amp;"调整额",'用友贴出原始数据-费用表'!$A$6:$A$348,0)+1,MATCH($AB$55,'用友贴出原始数据-费用表'!$B$5:$AL$5,0)+1)</f>
        <v>0</v>
      </c>
      <c r="AC97" s="188">
        <f>INDEX('用友贴出原始数据-费用表'!$A$5:$AL$271,MATCH($B97&amp;"调整额",'用友贴出原始数据-费用表'!$A$6:$A$348,0)+1,MATCH($AC$55,'用友贴出原始数据-费用表'!$B$5:$AL$5,0)+1)</f>
        <v>0</v>
      </c>
    </row>
    <row r="98" spans="1:29">
      <c r="A98" s="397"/>
      <c r="B98" s="187" t="s">
        <v>154</v>
      </c>
      <c r="C98" s="189">
        <f t="shared" si="7"/>
        <v>0</v>
      </c>
      <c r="D98" s="188">
        <v>655</v>
      </c>
      <c r="E98" s="188">
        <f>INDEX('用友贴出原始数据-费用表'!$A$5:$AL$271,MATCH($B98&amp;"调整额",'用友贴出原始数据-费用表'!$A$6:$A$348,0)+1,MATCH($E$55,'用友贴出原始数据-费用表'!$B$5:$AL$5,0)+1)+G98+T98+AB98</f>
        <v>0</v>
      </c>
      <c r="F98" s="188">
        <f>INDEX('用友贴出原始数据-费用表'!$A$5:$AL$271,MATCH($B98&amp;"调整额",'用友贴出原始数据-费用表'!$A$6:$A$348,0)+1,MATCH($F$55,'用友贴出原始数据-费用表'!$B$5:$AL$5,0)+1)</f>
        <v>-655</v>
      </c>
      <c r="G98" s="188">
        <f>INDEX('用友贴出原始数据-费用表'!$A$5:$AL$271,MATCH($B98&amp;"调整额",'用友贴出原始数据-费用表'!$A$6:$A$348,0)+1,MATCH($G$55,'用友贴出原始数据-费用表'!$B$5:$AL$5,0)+1)</f>
        <v>0</v>
      </c>
      <c r="H98" s="188">
        <f t="shared" si="8"/>
        <v>0</v>
      </c>
      <c r="I98" s="188">
        <f>INDEX('用友贴出原始数据-费用表'!$A$5:$AL$271,MATCH($B98&amp;"调整额",'用友贴出原始数据-费用表'!$A$6:$A$348,0)+1,MATCH($I$55,'用友贴出原始数据-费用表'!$B$5:$AL$5,0)+1)</f>
        <v>0</v>
      </c>
      <c r="J98" s="188">
        <f>INDEX('用友贴出原始数据-费用表'!$A$5:$AL$271,MATCH($B98&amp;"调整额",'用友贴出原始数据-费用表'!$A$6:$A$348,0)+1,MATCH($J$55,'用友贴出原始数据-费用表'!$B$5:$AL$5,0)+0)</f>
        <v>0</v>
      </c>
      <c r="K98" s="188">
        <f>INDEX('用友贴出原始数据-费用表'!$A$5:$AL$271,MATCH($B98&amp;"调整额",'用友贴出原始数据-费用表'!$A$6:$A$348,0)+1,MATCH($K$55,'用友贴出原始数据-费用表'!$B$5:$AL$5,0)+1)</f>
        <v>0</v>
      </c>
      <c r="L98" s="188">
        <f t="shared" si="9"/>
        <v>0</v>
      </c>
      <c r="M98" s="188">
        <f>INDEX('用友贴出原始数据-费用表'!$A$5:$AL$271,MATCH($B98&amp;"调整额",'用友贴出原始数据-费用表'!$A$6:$A$348,0)+1,MATCH($M$55,'用友贴出原始数据-费用表'!$B$5:$AL$5,0)+1)</f>
        <v>0</v>
      </c>
      <c r="N98" s="188">
        <f>INDEX('用友贴出原始数据-费用表'!$A$5:$AL$271,MATCH($B98&amp;"调整额",'用友贴出原始数据-费用表'!$A$6:$A$348,0)+1,MATCH($N$55,'用友贴出原始数据-费用表'!$B$5:$AL$5,0)+1)</f>
        <v>0</v>
      </c>
      <c r="O98" s="188">
        <f>INDEX('用友贴出原始数据-费用表'!$A$5:$AL$271,MATCH($B98&amp;"调整额",'用友贴出原始数据-费用表'!$A$6:$A$348,0)+1,MATCH($O$55,'用友贴出原始数据-费用表'!$B$5:$AL$5,0)+1)</f>
        <v>0</v>
      </c>
      <c r="P98" s="188">
        <f>INDEX('用友贴出原始数据-费用表'!$A$5:$AL$271,MATCH($B98&amp;"调整额",'用友贴出原始数据-费用表'!$A$6:$A$348,0)+1,MATCH($P$55,'用友贴出原始数据-费用表'!$B$5:$AL$5,0)+1)</f>
        <v>0</v>
      </c>
      <c r="Q98" s="188">
        <f t="shared" si="10"/>
        <v>0</v>
      </c>
      <c r="R98" s="188">
        <f>INDEX('用友贴出原始数据-费用表'!$A$5:$AL$271,MATCH($B98&amp;"调整额",'用友贴出原始数据-费用表'!$A$6:$A$348,0)+1,MATCH($R$55,'用友贴出原始数据-费用表'!$B$5:$AL$5,0)+1)</f>
        <v>0</v>
      </c>
      <c r="S98" s="188">
        <f>INDEX('用友贴出原始数据-费用表'!$A$5:$AL$271,MATCH($B98&amp;"调整额",'用友贴出原始数据-费用表'!$A$6:$A$348,0)+1,MATCH($S$55,'用友贴出原始数据-费用表'!$B$5:$AL$5,0)+1)</f>
        <v>0</v>
      </c>
      <c r="T98" s="188">
        <f>INDEX('用友贴出原始数据-费用表'!$A$5:$AL$271,MATCH($B98&amp;"调整额",'用友贴出原始数据-费用表'!$A$6:$A$348,0)+1,MATCH($T$55,'用友贴出原始数据-费用表'!$B$5:$AL$5,0)+1)</f>
        <v>0</v>
      </c>
      <c r="U98" s="188">
        <f t="shared" si="11"/>
        <v>0</v>
      </c>
      <c r="V98" s="188">
        <f>INDEX('用友贴出原始数据-费用表'!$A$5:$AL$271,MATCH($B98&amp;"调整额",'用友贴出原始数据-费用表'!$A$6:$A$348,0)+1,MATCH($V$55,'用友贴出原始数据-费用表'!$B$5:$AL$5,0)+1)</f>
        <v>0</v>
      </c>
      <c r="W98" s="188">
        <f>INDEX('用友贴出原始数据-费用表'!$A$5:$AL$271,MATCH($B98&amp;"调整额",'用友贴出原始数据-费用表'!$A$6:$A$348,0)+1,MATCH($W$55,'用友贴出原始数据-费用表'!$B$5:$AL$5,0)+1)</f>
        <v>0</v>
      </c>
      <c r="X98" s="188">
        <f>INDEX('用友贴出原始数据-费用表'!$A$5:$AL$271,MATCH($B98&amp;"调整额",'用友贴出原始数据-费用表'!$A$6:$A$348,0)+1,MATCH($X$55,'用友贴出原始数据-费用表'!$B$5:$AL$5,0)+1)</f>
        <v>0</v>
      </c>
      <c r="Y98" s="188">
        <f>INDEX('用友贴出原始数据-费用表'!$A$5:$AL$271,MATCH($B98&amp;"调整额",'用友贴出原始数据-费用表'!$A$6:$A$348,0)+1,MATCH($Y$55,'用友贴出原始数据-费用表'!$B$5:$AL$5,0)+1)</f>
        <v>0</v>
      </c>
      <c r="Z98" s="188">
        <f>INDEX('用友贴出原始数据-费用表'!$A$5:$AL$271,MATCH($B98&amp;"调整额",'用友贴出原始数据-费用表'!$A$6:$A$348,0)+1,MATCH($Z$55,'用友贴出原始数据-费用表'!$B$5:$AL$5,0)+1)</f>
        <v>0</v>
      </c>
      <c r="AA98" s="188">
        <f>INDEX('用友贴出原始数据-费用表'!$A$5:$AL$271,MATCH($B98&amp;"调整额",'用友贴出原始数据-费用表'!$A$6:$A$348,0)+1,MATCH($AA$55,'用友贴出原始数据-费用表'!$B$5:$AL$5,0)+1)</f>
        <v>0</v>
      </c>
      <c r="AB98" s="188">
        <f>INDEX('用友贴出原始数据-费用表'!$A$5:$AL$271,MATCH($B98&amp;"调整额",'用友贴出原始数据-费用表'!$A$6:$A$348,0)+1,MATCH($AB$55,'用友贴出原始数据-费用表'!$B$5:$AL$5,0)+1)</f>
        <v>0</v>
      </c>
      <c r="AC98" s="188">
        <f>INDEX('用友贴出原始数据-费用表'!$A$5:$AL$271,MATCH($B98&amp;"调整额",'用友贴出原始数据-费用表'!$A$6:$A$348,0)+1,MATCH($AC$55,'用友贴出原始数据-费用表'!$B$5:$AL$5,0)+1)</f>
        <v>0</v>
      </c>
    </row>
    <row r="99" spans="1:29">
      <c r="A99" s="397"/>
      <c r="B99" s="187" t="s">
        <v>155</v>
      </c>
      <c r="C99" s="189">
        <f t="shared" si="7"/>
        <v>0</v>
      </c>
      <c r="D99" s="188">
        <v>-9166666.6699999999</v>
      </c>
      <c r="E99" s="188">
        <f>INDEX('用友贴出原始数据-费用表'!$A$5:$AL$271,MATCH($B99&amp;"调整额",'用友贴出原始数据-费用表'!$A$6:$A$348,0)+1,MATCH($E$55,'用友贴出原始数据-费用表'!$B$5:$AL$5,0)+1)+G99+T99+AB99</f>
        <v>0</v>
      </c>
      <c r="F99" s="188">
        <f>INDEX('用友贴出原始数据-费用表'!$A$5:$AL$271,MATCH($B99&amp;"调整额",'用友贴出原始数据-费用表'!$A$6:$A$348,0)+1,MATCH($F$55,'用友贴出原始数据-费用表'!$B$5:$AL$5,0)+1)</f>
        <v>9166666.6699999999</v>
      </c>
      <c r="G99" s="188">
        <f>INDEX('用友贴出原始数据-费用表'!$A$5:$AL$271,MATCH($B99&amp;"调整额",'用友贴出原始数据-费用表'!$A$6:$A$348,0)+1,MATCH($G$55,'用友贴出原始数据-费用表'!$B$5:$AL$5,0)+1)</f>
        <v>0</v>
      </c>
      <c r="H99" s="188">
        <f t="shared" si="8"/>
        <v>0</v>
      </c>
      <c r="I99" s="188">
        <f>INDEX('用友贴出原始数据-费用表'!$A$5:$AL$271,MATCH($B99&amp;"调整额",'用友贴出原始数据-费用表'!$A$6:$A$348,0)+1,MATCH($I$55,'用友贴出原始数据-费用表'!$B$5:$AL$5,0)+1)</f>
        <v>0</v>
      </c>
      <c r="J99" s="188">
        <f>INDEX('用友贴出原始数据-费用表'!$A$5:$AL$271,MATCH($B99&amp;"调整额",'用友贴出原始数据-费用表'!$A$6:$A$348,0)+1,MATCH($J$55,'用友贴出原始数据-费用表'!$B$5:$AL$5,0)+0)</f>
        <v>0</v>
      </c>
      <c r="K99" s="188">
        <f>INDEX('用友贴出原始数据-费用表'!$A$5:$AL$271,MATCH($B99&amp;"调整额",'用友贴出原始数据-费用表'!$A$6:$A$348,0)+1,MATCH($K$55,'用友贴出原始数据-费用表'!$B$5:$AL$5,0)+1)</f>
        <v>0</v>
      </c>
      <c r="L99" s="188">
        <f t="shared" si="9"/>
        <v>0</v>
      </c>
      <c r="M99" s="188">
        <f>INDEX('用友贴出原始数据-费用表'!$A$5:$AL$271,MATCH($B99&amp;"调整额",'用友贴出原始数据-费用表'!$A$6:$A$348,0)+1,MATCH($M$55,'用友贴出原始数据-费用表'!$B$5:$AL$5,0)+1)</f>
        <v>0</v>
      </c>
      <c r="N99" s="188">
        <f>INDEX('用友贴出原始数据-费用表'!$A$5:$AL$271,MATCH($B99&amp;"调整额",'用友贴出原始数据-费用表'!$A$6:$A$348,0)+1,MATCH($N$55,'用友贴出原始数据-费用表'!$B$5:$AL$5,0)+1)</f>
        <v>0</v>
      </c>
      <c r="O99" s="188">
        <f>INDEX('用友贴出原始数据-费用表'!$A$5:$AL$271,MATCH($B99&amp;"调整额",'用友贴出原始数据-费用表'!$A$6:$A$348,0)+1,MATCH($O$55,'用友贴出原始数据-费用表'!$B$5:$AL$5,0)+1)</f>
        <v>0</v>
      </c>
      <c r="P99" s="188">
        <f>INDEX('用友贴出原始数据-费用表'!$A$5:$AL$271,MATCH($B99&amp;"调整额",'用友贴出原始数据-费用表'!$A$6:$A$348,0)+1,MATCH($P$55,'用友贴出原始数据-费用表'!$B$5:$AL$5,0)+1)</f>
        <v>0</v>
      </c>
      <c r="Q99" s="188">
        <f t="shared" si="10"/>
        <v>0</v>
      </c>
      <c r="R99" s="188">
        <f>INDEX('用友贴出原始数据-费用表'!$A$5:$AL$271,MATCH($B99&amp;"调整额",'用友贴出原始数据-费用表'!$A$6:$A$348,0)+1,MATCH($R$55,'用友贴出原始数据-费用表'!$B$5:$AL$5,0)+1)</f>
        <v>0</v>
      </c>
      <c r="S99" s="188">
        <f>INDEX('用友贴出原始数据-费用表'!$A$5:$AL$271,MATCH($B99&amp;"调整额",'用友贴出原始数据-费用表'!$A$6:$A$348,0)+1,MATCH($S$55,'用友贴出原始数据-费用表'!$B$5:$AL$5,0)+1)</f>
        <v>0</v>
      </c>
      <c r="T99" s="188">
        <f>INDEX('用友贴出原始数据-费用表'!$A$5:$AL$271,MATCH($B99&amp;"调整额",'用友贴出原始数据-费用表'!$A$6:$A$348,0)+1,MATCH($T$55,'用友贴出原始数据-费用表'!$B$5:$AL$5,0)+1)</f>
        <v>0</v>
      </c>
      <c r="U99" s="188">
        <f>V99+W99+X99+Y99+Z99+AA99</f>
        <v>0</v>
      </c>
      <c r="V99" s="188">
        <f>INDEX('用友贴出原始数据-费用表'!$A$5:$AL$271,MATCH($B99&amp;"调整额",'用友贴出原始数据-费用表'!$A$6:$A$348,0)+1,MATCH($V$55,'用友贴出原始数据-费用表'!$B$5:$AL$5,0)+1)</f>
        <v>0</v>
      </c>
      <c r="W99" s="188">
        <f>INDEX('用友贴出原始数据-费用表'!$A$5:$AL$271,MATCH($B99&amp;"调整额",'用友贴出原始数据-费用表'!$A$6:$A$348,0)+1,MATCH($W$55,'用友贴出原始数据-费用表'!$B$5:$AL$5,0)+1)</f>
        <v>0</v>
      </c>
      <c r="X99" s="188">
        <f>INDEX('用友贴出原始数据-费用表'!$A$5:$AL$271,MATCH($B99&amp;"调整额",'用友贴出原始数据-费用表'!$A$6:$A$348,0)+1,MATCH($X$55,'用友贴出原始数据-费用表'!$B$5:$AL$5,0)+1)</f>
        <v>0</v>
      </c>
      <c r="Y99" s="188">
        <f>INDEX('用友贴出原始数据-费用表'!$A$5:$AL$271,MATCH($B99&amp;"调整额",'用友贴出原始数据-费用表'!$A$6:$A$348,0)+1,MATCH($Y$55,'用友贴出原始数据-费用表'!$B$5:$AL$5,0)+1)</f>
        <v>0</v>
      </c>
      <c r="Z99" s="188">
        <f>INDEX('用友贴出原始数据-费用表'!$A$5:$AL$271,MATCH($B99&amp;"调整额",'用友贴出原始数据-费用表'!$A$6:$A$348,0)+1,MATCH($Z$55,'用友贴出原始数据-费用表'!$B$5:$AL$5,0)+1)</f>
        <v>0</v>
      </c>
      <c r="AA99" s="188">
        <f>INDEX('用友贴出原始数据-费用表'!$A$5:$AL$271,MATCH($B99&amp;"调整额",'用友贴出原始数据-费用表'!$A$6:$A$348,0)+1,MATCH($AA$55,'用友贴出原始数据-费用表'!$B$5:$AL$5,0)+1)</f>
        <v>0</v>
      </c>
      <c r="AB99" s="188">
        <f>INDEX('用友贴出原始数据-费用表'!$A$5:$AL$271,MATCH($B99&amp;"调整额",'用友贴出原始数据-费用表'!$A$6:$A$348,0)+1,MATCH($AB$55,'用友贴出原始数据-费用表'!$B$5:$AL$5,0)+1)</f>
        <v>0</v>
      </c>
      <c r="AC99" s="188">
        <f>INDEX('用友贴出原始数据-费用表'!$A$5:$AL$271,MATCH($B99&amp;"调整额",'用友贴出原始数据-费用表'!$A$6:$A$348,0)+1,MATCH($AC$55,'用友贴出原始数据-费用表'!$B$5:$AL$5,0)+1)</f>
        <v>0</v>
      </c>
    </row>
    <row r="100" spans="1:29">
      <c r="A100" s="397"/>
      <c r="B100" s="187" t="s">
        <v>156</v>
      </c>
      <c r="C100" s="189">
        <f t="shared" si="7"/>
        <v>0</v>
      </c>
      <c r="D100" s="188">
        <v>0</v>
      </c>
      <c r="E100" s="188">
        <f>INDEX('用友贴出原始数据-费用表'!$A$5:$AL$271,MATCH($B100&amp;"调整额",'用友贴出原始数据-费用表'!$A$6:$A$348,0)+1,MATCH($E$55,'用友贴出原始数据-费用表'!$B$5:$AL$5,0)+1)+G100+T100+AB100</f>
        <v>0</v>
      </c>
      <c r="F100" s="188">
        <f>INDEX('用友贴出原始数据-费用表'!$A$5:$AL$271,MATCH($B100&amp;"调整额",'用友贴出原始数据-费用表'!$A$6:$A$348,0)+1,MATCH($F$55,'用友贴出原始数据-费用表'!$B$5:$AL$5,0)+1)</f>
        <v>0</v>
      </c>
      <c r="G100" s="188">
        <f>INDEX('用友贴出原始数据-费用表'!$A$5:$AL$271,MATCH($B100&amp;"调整额",'用友贴出原始数据-费用表'!$A$6:$A$348,0)+1,MATCH($G$55,'用友贴出原始数据-费用表'!$B$5:$AL$5,0)+1)</f>
        <v>0</v>
      </c>
      <c r="H100" s="188">
        <f t="shared" si="8"/>
        <v>0</v>
      </c>
      <c r="I100" s="188">
        <f>INDEX('用友贴出原始数据-费用表'!$A$5:$AL$271,MATCH($B100&amp;"调整额",'用友贴出原始数据-费用表'!$A$6:$A$348,0)+1,MATCH($I$55,'用友贴出原始数据-费用表'!$B$5:$AL$5,0)+1)</f>
        <v>0</v>
      </c>
      <c r="J100" s="188">
        <f>INDEX('用友贴出原始数据-费用表'!$A$5:$AL$271,MATCH($B100&amp;"调整额",'用友贴出原始数据-费用表'!$A$6:$A$348,0)+1,MATCH($J$55,'用友贴出原始数据-费用表'!$B$5:$AL$5,0)+0)</f>
        <v>0</v>
      </c>
      <c r="K100" s="188">
        <f>INDEX('用友贴出原始数据-费用表'!$A$5:$AL$271,MATCH($B100&amp;"调整额",'用友贴出原始数据-费用表'!$A$6:$A$348,0)+1,MATCH($K$55,'用友贴出原始数据-费用表'!$B$5:$AL$5,0)+1)</f>
        <v>0</v>
      </c>
      <c r="L100" s="188">
        <f t="shared" si="9"/>
        <v>0</v>
      </c>
      <c r="M100" s="188">
        <f>INDEX('用友贴出原始数据-费用表'!$A$5:$AL$271,MATCH($B100&amp;"调整额",'用友贴出原始数据-费用表'!$A$6:$A$348,0)+1,MATCH($M$55,'用友贴出原始数据-费用表'!$B$5:$AL$5,0)+1)</f>
        <v>0</v>
      </c>
      <c r="N100" s="188">
        <f>INDEX('用友贴出原始数据-费用表'!$A$5:$AL$271,MATCH($B100&amp;"调整额",'用友贴出原始数据-费用表'!$A$6:$A$348,0)+1,MATCH($N$55,'用友贴出原始数据-费用表'!$B$5:$AL$5,0)+1)</f>
        <v>0</v>
      </c>
      <c r="O100" s="188">
        <f>INDEX('用友贴出原始数据-费用表'!$A$5:$AL$271,MATCH($B100&amp;"调整额",'用友贴出原始数据-费用表'!$A$6:$A$348,0)+1,MATCH($O$55,'用友贴出原始数据-费用表'!$B$5:$AL$5,0)+1)</f>
        <v>0</v>
      </c>
      <c r="P100" s="188">
        <f>INDEX('用友贴出原始数据-费用表'!$A$5:$AL$271,MATCH($B100&amp;"调整额",'用友贴出原始数据-费用表'!$A$6:$A$348,0)+1,MATCH($P$55,'用友贴出原始数据-费用表'!$B$5:$AL$5,0)+1)</f>
        <v>0</v>
      </c>
      <c r="Q100" s="188">
        <f t="shared" si="10"/>
        <v>0</v>
      </c>
      <c r="R100" s="188">
        <f>INDEX('用友贴出原始数据-费用表'!$A$5:$AL$271,MATCH($B100&amp;"调整额",'用友贴出原始数据-费用表'!$A$6:$A$348,0)+1,MATCH($R$55,'用友贴出原始数据-费用表'!$B$5:$AL$5,0)+1)</f>
        <v>0</v>
      </c>
      <c r="S100" s="188">
        <f>INDEX('用友贴出原始数据-费用表'!$A$5:$AL$271,MATCH($B100&amp;"调整额",'用友贴出原始数据-费用表'!$A$6:$A$348,0)+1,MATCH($S$55,'用友贴出原始数据-费用表'!$B$5:$AL$5,0)+1)</f>
        <v>0</v>
      </c>
      <c r="T100" s="188">
        <f>INDEX('用友贴出原始数据-费用表'!$A$5:$AL$271,MATCH($B100&amp;"调整额",'用友贴出原始数据-费用表'!$A$6:$A$348,0)+1,MATCH($T$55,'用友贴出原始数据-费用表'!$B$5:$AL$5,0)+1)</f>
        <v>0</v>
      </c>
      <c r="U100" s="188">
        <f>V100+W100+X100+Y100+Z100+AA100</f>
        <v>0</v>
      </c>
      <c r="V100" s="188">
        <f>INDEX('用友贴出原始数据-费用表'!$A$5:$AL$271,MATCH($B100&amp;"调整额",'用友贴出原始数据-费用表'!$A$6:$A$348,0)+1,MATCH($V$55,'用友贴出原始数据-费用表'!$B$5:$AL$5,0)+1)</f>
        <v>0</v>
      </c>
      <c r="W100" s="188">
        <f>INDEX('用友贴出原始数据-费用表'!$A$5:$AL$271,MATCH($B100&amp;"调整额",'用友贴出原始数据-费用表'!$A$6:$A$348,0)+1,MATCH($W$55,'用友贴出原始数据-费用表'!$B$5:$AL$5,0)+1)</f>
        <v>0</v>
      </c>
      <c r="X100" s="188">
        <f>INDEX('用友贴出原始数据-费用表'!$A$5:$AL$271,MATCH($B100&amp;"调整额",'用友贴出原始数据-费用表'!$A$6:$A$348,0)+1,MATCH($X$55,'用友贴出原始数据-费用表'!$B$5:$AL$5,0)+1)</f>
        <v>0</v>
      </c>
      <c r="Y100" s="188">
        <f>INDEX('用友贴出原始数据-费用表'!$A$5:$AL$271,MATCH($B100&amp;"调整额",'用友贴出原始数据-费用表'!$A$6:$A$348,0)+1,MATCH($Y$55,'用友贴出原始数据-费用表'!$B$5:$AL$5,0)+1)</f>
        <v>0</v>
      </c>
      <c r="Z100" s="188">
        <f>INDEX('用友贴出原始数据-费用表'!$A$5:$AL$271,MATCH($B100&amp;"调整额",'用友贴出原始数据-费用表'!$A$6:$A$348,0)+1,MATCH($Z$55,'用友贴出原始数据-费用表'!$B$5:$AL$5,0)+1)</f>
        <v>0</v>
      </c>
      <c r="AA100" s="188">
        <f>INDEX('用友贴出原始数据-费用表'!$A$5:$AL$271,MATCH($B100&amp;"调整额",'用友贴出原始数据-费用表'!$A$6:$A$348,0)+1,MATCH($AA$55,'用友贴出原始数据-费用表'!$B$5:$AL$5,0)+1)</f>
        <v>0</v>
      </c>
      <c r="AB100" s="188">
        <f>INDEX('用友贴出原始数据-费用表'!$A$5:$AL$271,MATCH($B100&amp;"调整额",'用友贴出原始数据-费用表'!$A$6:$A$348,0)+1,MATCH($AB$55,'用友贴出原始数据-费用表'!$B$5:$AL$5,0)+1)</f>
        <v>0</v>
      </c>
      <c r="AC100" s="188">
        <f>INDEX('用友贴出原始数据-费用表'!$A$5:$AL$271,MATCH($B100&amp;"调整额",'用友贴出原始数据-费用表'!$A$6:$A$348,0)+1,MATCH($AC$55,'用友贴出原始数据-费用表'!$B$5:$AL$5,0)+1)</f>
        <v>0</v>
      </c>
    </row>
    <row r="101" spans="1:29">
      <c r="A101" s="397"/>
      <c r="B101" s="187" t="s">
        <v>157</v>
      </c>
      <c r="C101" s="189">
        <f t="shared" si="7"/>
        <v>0</v>
      </c>
      <c r="D101" s="188">
        <v>0</v>
      </c>
      <c r="E101" s="188">
        <f>INDEX('用友贴出原始数据-费用表'!$A$5:$AL$271,MATCH($B101&amp;"调整额",'用友贴出原始数据-费用表'!$A$6:$A$348,0)+1,MATCH($E$55,'用友贴出原始数据-费用表'!$B$5:$AL$5,0)+1)+G101+T101+AB101</f>
        <v>0</v>
      </c>
      <c r="F101" s="188">
        <f>INDEX('用友贴出原始数据-费用表'!$A$5:$AL$271,MATCH($B101&amp;"调整额",'用友贴出原始数据-费用表'!$A$6:$A$348,0)+1,MATCH($F$55,'用友贴出原始数据-费用表'!$B$5:$AL$5,0)+1)</f>
        <v>0</v>
      </c>
      <c r="G101" s="188">
        <f>INDEX('用友贴出原始数据-费用表'!$A$5:$AL$271,MATCH($B101&amp;"调整额",'用友贴出原始数据-费用表'!$A$6:$A$348,0)+1,MATCH($G$55,'用友贴出原始数据-费用表'!$B$5:$AL$5,0)+1)</f>
        <v>0</v>
      </c>
      <c r="H101" s="188">
        <f t="shared" si="8"/>
        <v>0</v>
      </c>
      <c r="I101" s="188">
        <f>INDEX('用友贴出原始数据-费用表'!$A$5:$AL$271,MATCH($B101&amp;"调整额",'用友贴出原始数据-费用表'!$A$6:$A$348,0)+1,MATCH($I$55,'用友贴出原始数据-费用表'!$B$5:$AL$5,0)+1)</f>
        <v>0</v>
      </c>
      <c r="J101" s="188">
        <f>INDEX('用友贴出原始数据-费用表'!$A$5:$AL$271,MATCH($B101&amp;"调整额",'用友贴出原始数据-费用表'!$A$6:$A$348,0)+1,MATCH($J$55,'用友贴出原始数据-费用表'!$B$5:$AL$5,0)+0)</f>
        <v>0</v>
      </c>
      <c r="K101" s="188">
        <f>INDEX('用友贴出原始数据-费用表'!$A$5:$AL$271,MATCH($B101&amp;"调整额",'用友贴出原始数据-费用表'!$A$6:$A$348,0)+1,MATCH($K$55,'用友贴出原始数据-费用表'!$B$5:$AL$5,0)+1)</f>
        <v>0</v>
      </c>
      <c r="L101" s="188">
        <f t="shared" si="9"/>
        <v>0</v>
      </c>
      <c r="M101" s="188">
        <f>INDEX('用友贴出原始数据-费用表'!$A$5:$AL$271,MATCH($B101&amp;"调整额",'用友贴出原始数据-费用表'!$A$6:$A$348,0)+1,MATCH($M$55,'用友贴出原始数据-费用表'!$B$5:$AL$5,0)+1)</f>
        <v>0</v>
      </c>
      <c r="N101" s="188">
        <f>INDEX('用友贴出原始数据-费用表'!$A$5:$AL$271,MATCH($B101&amp;"调整额",'用友贴出原始数据-费用表'!$A$6:$A$348,0)+1,MATCH($N$55,'用友贴出原始数据-费用表'!$B$5:$AL$5,0)+1)</f>
        <v>0</v>
      </c>
      <c r="O101" s="188">
        <f>INDEX('用友贴出原始数据-费用表'!$A$5:$AL$271,MATCH($B101&amp;"调整额",'用友贴出原始数据-费用表'!$A$6:$A$348,0)+1,MATCH($O$55,'用友贴出原始数据-费用表'!$B$5:$AL$5,0)+1)</f>
        <v>0</v>
      </c>
      <c r="P101" s="188">
        <f>INDEX('用友贴出原始数据-费用表'!$A$5:$AL$271,MATCH($B101&amp;"调整额",'用友贴出原始数据-费用表'!$A$6:$A$348,0)+1,MATCH($P$55,'用友贴出原始数据-费用表'!$B$5:$AL$5,0)+1)</f>
        <v>0</v>
      </c>
      <c r="Q101" s="188">
        <f t="shared" si="10"/>
        <v>0</v>
      </c>
      <c r="R101" s="188">
        <f>INDEX('用友贴出原始数据-费用表'!$A$5:$AL$271,MATCH($B101&amp;"调整额",'用友贴出原始数据-费用表'!$A$6:$A$348,0)+1,MATCH($R$55,'用友贴出原始数据-费用表'!$B$5:$AL$5,0)+1)</f>
        <v>0</v>
      </c>
      <c r="S101" s="188">
        <f>INDEX('用友贴出原始数据-费用表'!$A$5:$AL$271,MATCH($B101&amp;"调整额",'用友贴出原始数据-费用表'!$A$6:$A$348,0)+1,MATCH($S$55,'用友贴出原始数据-费用表'!$B$5:$AL$5,0)+1)</f>
        <v>0</v>
      </c>
      <c r="T101" s="188">
        <f>INDEX('用友贴出原始数据-费用表'!$A$5:$AL$271,MATCH($B101&amp;"调整额",'用友贴出原始数据-费用表'!$A$6:$A$348,0)+1,MATCH($T$55,'用友贴出原始数据-费用表'!$B$5:$AL$5,0)+1)</f>
        <v>0</v>
      </c>
      <c r="U101" s="188">
        <f t="shared" si="11"/>
        <v>0</v>
      </c>
      <c r="V101" s="188">
        <f>INDEX('用友贴出原始数据-费用表'!$A$5:$AL$271,MATCH($B101&amp;"调整额",'用友贴出原始数据-费用表'!$A$6:$A$348,0)+1,MATCH($V$55,'用友贴出原始数据-费用表'!$B$5:$AL$5,0)+1)</f>
        <v>0</v>
      </c>
      <c r="W101" s="188">
        <f>INDEX('用友贴出原始数据-费用表'!$A$5:$AL$271,MATCH($B101&amp;"调整额",'用友贴出原始数据-费用表'!$A$6:$A$348,0)+1,MATCH($W$55,'用友贴出原始数据-费用表'!$B$5:$AL$5,0)+1)</f>
        <v>0</v>
      </c>
      <c r="X101" s="188">
        <f>INDEX('用友贴出原始数据-费用表'!$A$5:$AL$271,MATCH($B101&amp;"调整额",'用友贴出原始数据-费用表'!$A$6:$A$348,0)+1,MATCH($X$55,'用友贴出原始数据-费用表'!$B$5:$AL$5,0)+1)</f>
        <v>0</v>
      </c>
      <c r="Y101" s="188">
        <f>INDEX('用友贴出原始数据-费用表'!$A$5:$AL$271,MATCH($B101&amp;"调整额",'用友贴出原始数据-费用表'!$A$6:$A$348,0)+1,MATCH($Y$55,'用友贴出原始数据-费用表'!$B$5:$AL$5,0)+1)</f>
        <v>0</v>
      </c>
      <c r="Z101" s="188">
        <f>INDEX('用友贴出原始数据-费用表'!$A$5:$AL$271,MATCH($B101&amp;"调整额",'用友贴出原始数据-费用表'!$A$6:$A$348,0)+1,MATCH($Z$55,'用友贴出原始数据-费用表'!$B$5:$AL$5,0)+1)</f>
        <v>0</v>
      </c>
      <c r="AA101" s="188">
        <f>INDEX('用友贴出原始数据-费用表'!$A$5:$AL$271,MATCH($B101&amp;"调整额",'用友贴出原始数据-费用表'!$A$6:$A$348,0)+1,MATCH($AA$55,'用友贴出原始数据-费用表'!$B$5:$AL$5,0)+1)</f>
        <v>0</v>
      </c>
      <c r="AB101" s="188">
        <f>INDEX('用友贴出原始数据-费用表'!$A$5:$AL$271,MATCH($B101&amp;"调整额",'用友贴出原始数据-费用表'!$A$6:$A$348,0)+1,MATCH($AB$55,'用友贴出原始数据-费用表'!$B$5:$AL$5,0)+1)</f>
        <v>0</v>
      </c>
      <c r="AC101" s="188">
        <f>INDEX('用友贴出原始数据-费用表'!$A$5:$AL$271,MATCH($B101&amp;"调整额",'用友贴出原始数据-费用表'!$A$6:$A$348,0)+1,MATCH($AC$55,'用友贴出原始数据-费用表'!$B$5:$AL$5,0)+1)</f>
        <v>120237.48</v>
      </c>
    </row>
    <row r="102" spans="1:29">
      <c r="A102" s="397"/>
      <c r="B102" s="187" t="s">
        <v>158</v>
      </c>
      <c r="C102" s="189">
        <f t="shared" si="7"/>
        <v>0</v>
      </c>
      <c r="D102" s="188">
        <v>0</v>
      </c>
      <c r="E102" s="188">
        <f>INDEX('用友贴出原始数据-费用表'!$A$5:$AL$271,MATCH($B102&amp;"调整额",'用友贴出原始数据-费用表'!$A$6:$A$348,0)+1,MATCH($E$55,'用友贴出原始数据-费用表'!$B$5:$AL$5,0)+1)+G102+T102+AB102</f>
        <v>0</v>
      </c>
      <c r="F102" s="188">
        <f>INDEX('用友贴出原始数据-费用表'!$A$5:$AL$271,MATCH($B102&amp;"调整额",'用友贴出原始数据-费用表'!$A$6:$A$348,0)+1,MATCH($F$55,'用友贴出原始数据-费用表'!$B$5:$AL$5,0)+1)</f>
        <v>0</v>
      </c>
      <c r="G102" s="188">
        <f>INDEX('用友贴出原始数据-费用表'!$A$5:$AL$271,MATCH($B102&amp;"调整额",'用友贴出原始数据-费用表'!$A$6:$A$348,0)+1,MATCH($G$55,'用友贴出原始数据-费用表'!$B$5:$AL$5,0)+1)</f>
        <v>0</v>
      </c>
      <c r="H102" s="188">
        <f t="shared" si="8"/>
        <v>0</v>
      </c>
      <c r="I102" s="188">
        <f>INDEX('用友贴出原始数据-费用表'!$A$5:$AL$271,MATCH($B102&amp;"调整额",'用友贴出原始数据-费用表'!$A$6:$A$348,0)+1,MATCH($I$55,'用友贴出原始数据-费用表'!$B$5:$AL$5,0)+1)</f>
        <v>0</v>
      </c>
      <c r="J102" s="188">
        <f>INDEX('用友贴出原始数据-费用表'!$A$5:$AL$271,MATCH($B102&amp;"调整额",'用友贴出原始数据-费用表'!$A$6:$A$348,0)+1,MATCH($J$55,'用友贴出原始数据-费用表'!$B$5:$AL$5,0)+0)</f>
        <v>0</v>
      </c>
      <c r="K102" s="188">
        <f>INDEX('用友贴出原始数据-费用表'!$A$5:$AL$271,MATCH($B102&amp;"调整额",'用友贴出原始数据-费用表'!$A$6:$A$348,0)+1,MATCH($K$55,'用友贴出原始数据-费用表'!$B$5:$AL$5,0)+1)</f>
        <v>0</v>
      </c>
      <c r="L102" s="188">
        <f t="shared" si="9"/>
        <v>0</v>
      </c>
      <c r="M102" s="188">
        <f>INDEX('用友贴出原始数据-费用表'!$A$5:$AL$271,MATCH($B102&amp;"调整额",'用友贴出原始数据-费用表'!$A$6:$A$348,0)+1,MATCH($M$55,'用友贴出原始数据-费用表'!$B$5:$AL$5,0)+1)</f>
        <v>0</v>
      </c>
      <c r="N102" s="188">
        <f>INDEX('用友贴出原始数据-费用表'!$A$5:$AL$271,MATCH($B102&amp;"调整额",'用友贴出原始数据-费用表'!$A$6:$A$348,0)+1,MATCH($N$55,'用友贴出原始数据-费用表'!$B$5:$AL$5,0)+1)</f>
        <v>0</v>
      </c>
      <c r="O102" s="188">
        <f>INDEX('用友贴出原始数据-费用表'!$A$5:$AL$271,MATCH($B102&amp;"调整额",'用友贴出原始数据-费用表'!$A$6:$A$348,0)+1,MATCH($O$55,'用友贴出原始数据-费用表'!$B$5:$AL$5,0)+1)</f>
        <v>0</v>
      </c>
      <c r="P102" s="188">
        <f>INDEX('用友贴出原始数据-费用表'!$A$5:$AL$271,MATCH($B102&amp;"调整额",'用友贴出原始数据-费用表'!$A$6:$A$348,0)+1,MATCH($P$55,'用友贴出原始数据-费用表'!$B$5:$AL$5,0)+1)</f>
        <v>0</v>
      </c>
      <c r="Q102" s="188">
        <f t="shared" si="10"/>
        <v>0</v>
      </c>
      <c r="R102" s="188">
        <f>INDEX('用友贴出原始数据-费用表'!$A$5:$AL$271,MATCH($B102&amp;"调整额",'用友贴出原始数据-费用表'!$A$6:$A$348,0)+1,MATCH($R$55,'用友贴出原始数据-费用表'!$B$5:$AL$5,0)+1)</f>
        <v>0</v>
      </c>
      <c r="S102" s="188">
        <f>INDEX('用友贴出原始数据-费用表'!$A$5:$AL$271,MATCH($B102&amp;"调整额",'用友贴出原始数据-费用表'!$A$6:$A$348,0)+1,MATCH($S$55,'用友贴出原始数据-费用表'!$B$5:$AL$5,0)+1)</f>
        <v>0</v>
      </c>
      <c r="T102" s="188">
        <f>INDEX('用友贴出原始数据-费用表'!$A$5:$AL$271,MATCH($B102&amp;"调整额",'用友贴出原始数据-费用表'!$A$6:$A$348,0)+1,MATCH($T$55,'用友贴出原始数据-费用表'!$B$5:$AL$5,0)+1)</f>
        <v>0</v>
      </c>
      <c r="U102" s="188">
        <f t="shared" si="11"/>
        <v>0</v>
      </c>
      <c r="V102" s="188">
        <f>INDEX('用友贴出原始数据-费用表'!$A$5:$AL$271,MATCH($B102&amp;"调整额",'用友贴出原始数据-费用表'!$A$6:$A$348,0)+1,MATCH($V$55,'用友贴出原始数据-费用表'!$B$5:$AL$5,0)+1)</f>
        <v>0</v>
      </c>
      <c r="W102" s="188">
        <f>INDEX('用友贴出原始数据-费用表'!$A$5:$AL$271,MATCH($B102&amp;"调整额",'用友贴出原始数据-费用表'!$A$6:$A$348,0)+1,MATCH($W$55,'用友贴出原始数据-费用表'!$B$5:$AL$5,0)+1)</f>
        <v>0</v>
      </c>
      <c r="X102" s="188">
        <f>INDEX('用友贴出原始数据-费用表'!$A$5:$AL$271,MATCH($B102&amp;"调整额",'用友贴出原始数据-费用表'!$A$6:$A$348,0)+1,MATCH($X$55,'用友贴出原始数据-费用表'!$B$5:$AL$5,0)+1)</f>
        <v>0</v>
      </c>
      <c r="Y102" s="188">
        <f>INDEX('用友贴出原始数据-费用表'!$A$5:$AL$271,MATCH($B102&amp;"调整额",'用友贴出原始数据-费用表'!$A$6:$A$348,0)+1,MATCH($Y$55,'用友贴出原始数据-费用表'!$B$5:$AL$5,0)+1)</f>
        <v>0</v>
      </c>
      <c r="Z102" s="188">
        <f>INDEX('用友贴出原始数据-费用表'!$A$5:$AL$271,MATCH($B102&amp;"调整额",'用友贴出原始数据-费用表'!$A$6:$A$348,0)+1,MATCH($Z$55,'用友贴出原始数据-费用表'!$B$5:$AL$5,0)+1)</f>
        <v>0</v>
      </c>
      <c r="AA102" s="188">
        <f>INDEX('用友贴出原始数据-费用表'!$A$5:$AL$271,MATCH($B102&amp;"调整额",'用友贴出原始数据-费用表'!$A$6:$A$348,0)+1,MATCH($AA$55,'用友贴出原始数据-费用表'!$B$5:$AL$5,0)+1)</f>
        <v>0</v>
      </c>
      <c r="AB102" s="188">
        <f>INDEX('用友贴出原始数据-费用表'!$A$5:$AL$271,MATCH($B102&amp;"调整额",'用友贴出原始数据-费用表'!$A$6:$A$348,0)+1,MATCH($AB$55,'用友贴出原始数据-费用表'!$B$5:$AL$5,0)+1)</f>
        <v>0</v>
      </c>
      <c r="AC102" s="188">
        <f>INDEX('用友贴出原始数据-费用表'!$A$5:$AL$271,MATCH($B102&amp;"调整额",'用友贴出原始数据-费用表'!$A$6:$A$348,0)+1,MATCH($AC$55,'用友贴出原始数据-费用表'!$B$5:$AL$5,0)+1)</f>
        <v>0</v>
      </c>
    </row>
    <row r="103" spans="1:29">
      <c r="A103" s="398"/>
      <c r="B103" s="192" t="s">
        <v>121</v>
      </c>
      <c r="C103" s="194">
        <f t="shared" si="7"/>
        <v>0</v>
      </c>
      <c r="D103" s="194">
        <v>-9149002.4700000007</v>
      </c>
      <c r="E103" s="194">
        <f t="shared" ref="E103:I103" si="20">SUM(E87:E102)</f>
        <v>0</v>
      </c>
      <c r="F103" s="194">
        <f t="shared" si="20"/>
        <v>9149002.4700000007</v>
      </c>
      <c r="G103" s="194">
        <f t="shared" si="20"/>
        <v>0</v>
      </c>
      <c r="H103" s="194">
        <f t="shared" si="20"/>
        <v>0</v>
      </c>
      <c r="I103" s="194">
        <f t="shared" si="20"/>
        <v>0</v>
      </c>
      <c r="J103" s="194">
        <f t="shared" ref="J103:AC103" si="21">SUM(J87:J102)</f>
        <v>0</v>
      </c>
      <c r="K103" s="194">
        <f t="shared" si="21"/>
        <v>0</v>
      </c>
      <c r="L103" s="194">
        <f t="shared" si="21"/>
        <v>0</v>
      </c>
      <c r="M103" s="194">
        <f t="shared" si="21"/>
        <v>0</v>
      </c>
      <c r="N103" s="194">
        <f t="shared" si="21"/>
        <v>0</v>
      </c>
      <c r="O103" s="194">
        <f t="shared" si="21"/>
        <v>0</v>
      </c>
      <c r="P103" s="194">
        <f t="shared" si="21"/>
        <v>0</v>
      </c>
      <c r="Q103" s="194">
        <f t="shared" si="21"/>
        <v>0</v>
      </c>
      <c r="R103" s="194">
        <f t="shared" si="21"/>
        <v>0</v>
      </c>
      <c r="S103" s="194">
        <f t="shared" si="21"/>
        <v>0</v>
      </c>
      <c r="T103" s="194">
        <f t="shared" si="21"/>
        <v>0</v>
      </c>
      <c r="U103" s="194">
        <f t="shared" si="11"/>
        <v>0</v>
      </c>
      <c r="V103" s="194">
        <f t="shared" si="21"/>
        <v>0</v>
      </c>
      <c r="W103" s="194">
        <f t="shared" si="21"/>
        <v>0</v>
      </c>
      <c r="X103" s="194">
        <f t="shared" si="21"/>
        <v>0</v>
      </c>
      <c r="Y103" s="194">
        <f t="shared" si="21"/>
        <v>0</v>
      </c>
      <c r="Z103" s="194">
        <f t="shared" si="21"/>
        <v>0</v>
      </c>
      <c r="AA103" s="194">
        <f t="shared" si="21"/>
        <v>0</v>
      </c>
      <c r="AB103" s="194">
        <f t="shared" si="21"/>
        <v>0</v>
      </c>
      <c r="AC103" s="194">
        <f t="shared" si="21"/>
        <v>120237.48</v>
      </c>
    </row>
    <row r="104" spans="1:29" ht="14.25" thickBot="1">
      <c r="A104" s="183"/>
      <c r="B104" s="195" t="s">
        <v>2</v>
      </c>
      <c r="C104" s="196">
        <f>C103+C86+C72+C66</f>
        <v>1.4551915228366852E-10</v>
      </c>
      <c r="D104" s="196">
        <v>-9296223.3422500007</v>
      </c>
      <c r="E104" s="196">
        <f t="shared" ref="E104:AC104" si="22">E103+E86+E72+E66</f>
        <v>52801.805700000026</v>
      </c>
      <c r="F104" s="196">
        <f t="shared" si="22"/>
        <v>6655367.8786500013</v>
      </c>
      <c r="G104" s="196">
        <f t="shared" si="22"/>
        <v>-158523.81044999999</v>
      </c>
      <c r="H104" s="196">
        <f t="shared" si="22"/>
        <v>-161364.17025</v>
      </c>
      <c r="I104" s="196">
        <f t="shared" si="22"/>
        <v>-63470.004050000003</v>
      </c>
      <c r="J104" s="196">
        <f t="shared" si="22"/>
        <v>25178.383699999998</v>
      </c>
      <c r="K104" s="196">
        <f t="shared" si="22"/>
        <v>-123072.5499</v>
      </c>
      <c r="L104" s="196">
        <f t="shared" si="22"/>
        <v>2700767.13705</v>
      </c>
      <c r="M104" s="196">
        <f t="shared" si="22"/>
        <v>-313633.97070000001</v>
      </c>
      <c r="N104" s="196">
        <f t="shared" si="22"/>
        <v>160508.58119999999</v>
      </c>
      <c r="O104" s="196">
        <f t="shared" si="22"/>
        <v>2789217.9376500002</v>
      </c>
      <c r="P104" s="196">
        <f t="shared" si="22"/>
        <v>64674.588900000002</v>
      </c>
      <c r="Q104" s="196">
        <f t="shared" si="22"/>
        <v>716158.43355000007</v>
      </c>
      <c r="R104" s="196">
        <f t="shared" si="22"/>
        <v>749463.29535000003</v>
      </c>
      <c r="S104" s="196">
        <f t="shared" si="22"/>
        <v>-33304.861799999999</v>
      </c>
      <c r="T104" s="196">
        <f t="shared" si="22"/>
        <v>0</v>
      </c>
      <c r="U104" s="196">
        <f t="shared" si="11"/>
        <v>-667507.7424499999</v>
      </c>
      <c r="V104" s="196">
        <f t="shared" si="22"/>
        <v>39523.880349999999</v>
      </c>
      <c r="W104" s="196">
        <f t="shared" si="22"/>
        <v>-33677.830199999997</v>
      </c>
      <c r="X104" s="196">
        <f t="shared" si="22"/>
        <v>-670169.83034999995</v>
      </c>
      <c r="Y104" s="196">
        <f t="shared" si="22"/>
        <v>-3183.96225</v>
      </c>
      <c r="Z104" s="196">
        <f t="shared" si="22"/>
        <v>0</v>
      </c>
      <c r="AA104" s="196">
        <f t="shared" si="22"/>
        <v>0</v>
      </c>
      <c r="AB104" s="196">
        <f t="shared" si="22"/>
        <v>0</v>
      </c>
      <c r="AC104" s="196">
        <f t="shared" si="22"/>
        <v>120237.48</v>
      </c>
    </row>
    <row r="106" spans="1:29">
      <c r="B106" s="172" t="s">
        <v>160</v>
      </c>
      <c r="E106" s="167">
        <f>E108+T108</f>
        <v>60344332.169999987</v>
      </c>
      <c r="F106" s="167">
        <f>F108+G108+H108+L108+U108</f>
        <v>139051123.81</v>
      </c>
    </row>
    <row r="107" spans="1:29">
      <c r="A107" s="174" t="s">
        <v>107</v>
      </c>
      <c r="B107" s="175" t="s">
        <v>108</v>
      </c>
      <c r="C107" s="186" t="str">
        <f>C3</f>
        <v>合计</v>
      </c>
      <c r="D107" s="186" t="str">
        <f t="shared" ref="D107:AC107" si="23">D3</f>
        <v>其他</v>
      </c>
      <c r="E107" s="186" t="str">
        <f t="shared" si="23"/>
        <v>总部中后台</v>
      </c>
      <c r="F107" s="186" t="str">
        <f t="shared" si="23"/>
        <v>经纪业务</v>
      </c>
      <c r="G107" s="186" t="str">
        <f t="shared" si="23"/>
        <v>资产管理部</v>
      </c>
      <c r="H107" s="186" t="str">
        <f t="shared" si="23"/>
        <v>权益投资小计</v>
      </c>
      <c r="I107" s="186" t="str">
        <f t="shared" si="23"/>
        <v>权益产品投资部</v>
      </c>
      <c r="J107" s="186" t="str">
        <f t="shared" si="23"/>
        <v>量化产品投资部</v>
      </c>
      <c r="K107" s="186" t="str">
        <f t="shared" si="23"/>
        <v>证券投资部</v>
      </c>
      <c r="L107" s="186" t="str">
        <f t="shared" si="23"/>
        <v>固收投资小计</v>
      </c>
      <c r="M107" s="186" t="str">
        <f t="shared" si="23"/>
        <v>固定收益投资部</v>
      </c>
      <c r="N107" s="186" t="str">
        <f t="shared" si="23"/>
        <v>固定收益市场部</v>
      </c>
      <c r="O107" s="186" t="str">
        <f t="shared" si="23"/>
        <v>固收产品投资部</v>
      </c>
      <c r="P107" s="186" t="str">
        <f t="shared" si="23"/>
        <v>投顾业务部</v>
      </c>
      <c r="Q107" s="186" t="str">
        <f t="shared" si="23"/>
        <v>深分投资小计</v>
      </c>
      <c r="R107" s="186" t="str">
        <f t="shared" si="23"/>
        <v>做市业务部</v>
      </c>
      <c r="S107" s="186" t="str">
        <f t="shared" si="23"/>
        <v>金融衍生品部</v>
      </c>
      <c r="T107" s="186" t="str">
        <f t="shared" si="23"/>
        <v>深圳管理总部</v>
      </c>
      <c r="U107" s="186" t="str">
        <f t="shared" si="23"/>
        <v>投资银行合计</v>
      </c>
      <c r="V107" s="186" t="str">
        <f t="shared" si="23"/>
        <v>投资银行一部</v>
      </c>
      <c r="W107" s="186" t="str">
        <f t="shared" si="23"/>
        <v>投资银行二部</v>
      </c>
      <c r="X107" s="186" t="str">
        <f t="shared" si="23"/>
        <v>投资银行三部</v>
      </c>
      <c r="Y107" s="186" t="str">
        <f t="shared" si="23"/>
        <v>投资银行四部</v>
      </c>
      <c r="Z107" s="186" t="str">
        <f t="shared" si="23"/>
        <v>投资银行北京一部</v>
      </c>
      <c r="AA107" s="186" t="str">
        <f t="shared" si="23"/>
        <v>投资银行北京二部</v>
      </c>
      <c r="AB107" s="186" t="str">
        <f t="shared" si="23"/>
        <v>投资银行管理部</v>
      </c>
      <c r="AC107" s="186" t="str">
        <f t="shared" si="23"/>
        <v>运营支持部</v>
      </c>
    </row>
    <row r="108" spans="1:29" ht="13.5" customHeight="1">
      <c r="A108" s="390" t="s">
        <v>110</v>
      </c>
      <c r="B108" s="187" t="s">
        <v>111</v>
      </c>
      <c r="C108" s="189">
        <f>C4+C56</f>
        <v>199671540.88</v>
      </c>
      <c r="D108" s="189">
        <f t="shared" ref="D108:AB117" si="24">D4+D56</f>
        <v>0</v>
      </c>
      <c r="E108" s="189">
        <f t="shared" si="24"/>
        <v>58779820.419999987</v>
      </c>
      <c r="F108" s="189">
        <f t="shared" si="24"/>
        <v>99557945.560000002</v>
      </c>
      <c r="G108" s="189">
        <f t="shared" si="24"/>
        <v>2544567.37</v>
      </c>
      <c r="H108" s="189">
        <f t="shared" si="24"/>
        <v>8478864.4399999995</v>
      </c>
      <c r="I108" s="189">
        <f t="shared" si="24"/>
        <v>2597165.63</v>
      </c>
      <c r="J108" s="189">
        <f t="shared" si="24"/>
        <v>1744360</v>
      </c>
      <c r="K108" s="189">
        <f t="shared" si="24"/>
        <v>4137338.81</v>
      </c>
      <c r="L108" s="189">
        <f>L4+L56</f>
        <v>5257695.5299999993</v>
      </c>
      <c r="M108" s="189">
        <f t="shared" si="24"/>
        <v>1285918.1000000001</v>
      </c>
      <c r="N108" s="189">
        <f t="shared" si="24"/>
        <v>1600504.96</v>
      </c>
      <c r="O108" s="189">
        <f>O4+O56</f>
        <v>1552167.2</v>
      </c>
      <c r="P108" s="189">
        <f t="shared" si="24"/>
        <v>819105.27</v>
      </c>
      <c r="Q108" s="189">
        <f t="shared" si="24"/>
        <v>4385164.0199999996</v>
      </c>
      <c r="R108" s="189">
        <f t="shared" si="24"/>
        <v>1992844.6</v>
      </c>
      <c r="S108" s="189">
        <f t="shared" si="24"/>
        <v>2392319.42</v>
      </c>
      <c r="T108" s="189">
        <f t="shared" si="24"/>
        <v>1564511.75</v>
      </c>
      <c r="U108" s="189">
        <f>U4+U56</f>
        <v>23212050.909999996</v>
      </c>
      <c r="V108" s="189">
        <f t="shared" si="24"/>
        <v>7085455.4100000001</v>
      </c>
      <c r="W108" s="189">
        <f t="shared" si="24"/>
        <v>7958150.0499999998</v>
      </c>
      <c r="X108" s="189">
        <f t="shared" si="24"/>
        <v>3527712.52</v>
      </c>
      <c r="Y108" s="189">
        <f t="shared" si="24"/>
        <v>1412088.99</v>
      </c>
      <c r="Z108" s="189">
        <f t="shared" si="24"/>
        <v>2098649.0099999998</v>
      </c>
      <c r="AA108" s="189">
        <f t="shared" si="24"/>
        <v>1129994.93</v>
      </c>
      <c r="AB108" s="189">
        <f t="shared" si="24"/>
        <v>4257386.13</v>
      </c>
      <c r="AC108" s="189">
        <f>AC4+AC56</f>
        <v>5529464.5700000003</v>
      </c>
    </row>
    <row r="109" spans="1:29">
      <c r="A109" s="391"/>
      <c r="B109" s="187" t="s">
        <v>112</v>
      </c>
      <c r="C109" s="189">
        <f t="shared" ref="C109:R124" si="25">C5+C57</f>
        <v>3105320.3000000003</v>
      </c>
      <c r="D109" s="189">
        <f t="shared" si="25"/>
        <v>0</v>
      </c>
      <c r="E109" s="189">
        <f t="shared" si="24"/>
        <v>1107685.56</v>
      </c>
      <c r="F109" s="189">
        <f t="shared" si="24"/>
        <v>1555342.8499999999</v>
      </c>
      <c r="G109" s="189">
        <f t="shared" si="24"/>
        <v>75452.600000000006</v>
      </c>
      <c r="H109" s="189">
        <f t="shared" si="24"/>
        <v>91345.150000000009</v>
      </c>
      <c r="I109" s="189">
        <f t="shared" si="24"/>
        <v>69187.27</v>
      </c>
      <c r="J109" s="189">
        <f t="shared" si="24"/>
        <v>7877.88</v>
      </c>
      <c r="K109" s="189">
        <f t="shared" si="24"/>
        <v>14280</v>
      </c>
      <c r="L109" s="189">
        <f t="shared" si="24"/>
        <v>17048.599999999999</v>
      </c>
      <c r="M109" s="189">
        <f t="shared" si="24"/>
        <v>5608.39</v>
      </c>
      <c r="N109" s="189">
        <f t="shared" si="24"/>
        <v>2607.77</v>
      </c>
      <c r="O109" s="189">
        <f t="shared" si="24"/>
        <v>4981.25</v>
      </c>
      <c r="P109" s="189">
        <f t="shared" si="24"/>
        <v>3851.19</v>
      </c>
      <c r="Q109" s="189">
        <f t="shared" si="24"/>
        <v>5281.22</v>
      </c>
      <c r="R109" s="189">
        <f t="shared" si="24"/>
        <v>6160</v>
      </c>
      <c r="S109" s="189">
        <f t="shared" si="24"/>
        <v>-878.78</v>
      </c>
      <c r="T109" s="189">
        <f t="shared" si="24"/>
        <v>4040</v>
      </c>
      <c r="U109" s="189">
        <f t="shared" si="24"/>
        <v>328616.92</v>
      </c>
      <c r="V109" s="189">
        <f t="shared" si="24"/>
        <v>198105.78</v>
      </c>
      <c r="W109" s="189">
        <f t="shared" si="24"/>
        <v>57949</v>
      </c>
      <c r="X109" s="189">
        <f t="shared" si="24"/>
        <v>36664.089999999997</v>
      </c>
      <c r="Y109" s="189">
        <f t="shared" si="24"/>
        <v>28101.66</v>
      </c>
      <c r="Z109" s="189">
        <f t="shared" si="24"/>
        <v>6399.25</v>
      </c>
      <c r="AA109" s="189">
        <f t="shared" si="24"/>
        <v>1397.14</v>
      </c>
      <c r="AB109" s="189">
        <f t="shared" si="24"/>
        <v>150895.89000000001</v>
      </c>
      <c r="AC109" s="189">
        <f t="shared" ref="AA109:AC124" si="26">AC5+AC57</f>
        <v>97274.05</v>
      </c>
    </row>
    <row r="110" spans="1:29">
      <c r="A110" s="391"/>
      <c r="B110" s="187" t="s">
        <v>113</v>
      </c>
      <c r="C110" s="189">
        <f t="shared" si="25"/>
        <v>5341138.3600000003</v>
      </c>
      <c r="D110" s="189">
        <f t="shared" si="25"/>
        <v>0</v>
      </c>
      <c r="E110" s="189">
        <f t="shared" si="24"/>
        <v>1139379.9899999998</v>
      </c>
      <c r="F110" s="189">
        <f t="shared" si="24"/>
        <v>2962584.61</v>
      </c>
      <c r="G110" s="189">
        <f t="shared" si="24"/>
        <v>64612.61</v>
      </c>
      <c r="H110" s="189">
        <f t="shared" si="24"/>
        <v>171061.22999999998</v>
      </c>
      <c r="I110" s="189">
        <f t="shared" si="24"/>
        <v>52798.51</v>
      </c>
      <c r="J110" s="189">
        <f t="shared" si="24"/>
        <v>35515.949999999997</v>
      </c>
      <c r="K110" s="189">
        <f t="shared" si="24"/>
        <v>82746.77</v>
      </c>
      <c r="L110" s="189">
        <f t="shared" si="24"/>
        <v>131141.78000000003</v>
      </c>
      <c r="M110" s="189">
        <f t="shared" si="24"/>
        <v>25718.36</v>
      </c>
      <c r="N110" s="189">
        <f t="shared" si="24"/>
        <v>32010.13</v>
      </c>
      <c r="O110" s="189">
        <f t="shared" si="24"/>
        <v>57031.18</v>
      </c>
      <c r="P110" s="189">
        <f t="shared" si="24"/>
        <v>16382.11</v>
      </c>
      <c r="Q110" s="189">
        <f t="shared" si="24"/>
        <v>87703.290000000008</v>
      </c>
      <c r="R110" s="189">
        <f t="shared" si="24"/>
        <v>39856.89</v>
      </c>
      <c r="S110" s="189">
        <f t="shared" si="24"/>
        <v>47846.400000000001</v>
      </c>
      <c r="T110" s="189">
        <f t="shared" si="24"/>
        <v>31290.26</v>
      </c>
      <c r="U110" s="189">
        <f t="shared" si="24"/>
        <v>849267.46</v>
      </c>
      <c r="V110" s="189">
        <f t="shared" si="24"/>
        <v>414427.11</v>
      </c>
      <c r="W110" s="189">
        <f t="shared" si="24"/>
        <v>162208.29999999999</v>
      </c>
      <c r="X110" s="189">
        <f t="shared" si="24"/>
        <v>95395.37</v>
      </c>
      <c r="Y110" s="189">
        <f t="shared" si="24"/>
        <v>29143.5</v>
      </c>
      <c r="Z110" s="189">
        <f t="shared" si="24"/>
        <v>81483.149999999994</v>
      </c>
      <c r="AA110" s="189">
        <f t="shared" si="26"/>
        <v>66610.03</v>
      </c>
      <c r="AB110" s="189">
        <f t="shared" si="26"/>
        <v>85147.7</v>
      </c>
      <c r="AC110" s="189">
        <f t="shared" si="26"/>
        <v>115311.73</v>
      </c>
    </row>
    <row r="111" spans="1:29">
      <c r="A111" s="391"/>
      <c r="B111" s="187" t="s">
        <v>114</v>
      </c>
      <c r="C111" s="189">
        <f t="shared" si="25"/>
        <v>947700.60000000009</v>
      </c>
      <c r="D111" s="189">
        <f t="shared" si="25"/>
        <v>0</v>
      </c>
      <c r="E111" s="189">
        <f t="shared" si="24"/>
        <v>93710.95</v>
      </c>
      <c r="F111" s="189">
        <f t="shared" si="24"/>
        <v>654615.68000000005</v>
      </c>
      <c r="G111" s="189">
        <f t="shared" si="24"/>
        <v>22821.23</v>
      </c>
      <c r="H111" s="189">
        <f t="shared" si="24"/>
        <v>15852.64</v>
      </c>
      <c r="I111" s="189">
        <f t="shared" si="24"/>
        <v>7721.89</v>
      </c>
      <c r="J111" s="189">
        <f t="shared" si="24"/>
        <v>2793.62</v>
      </c>
      <c r="K111" s="189">
        <f t="shared" si="24"/>
        <v>5337.13</v>
      </c>
      <c r="L111" s="189">
        <f t="shared" si="24"/>
        <v>59261.4</v>
      </c>
      <c r="M111" s="189">
        <f t="shared" si="24"/>
        <v>4051.04</v>
      </c>
      <c r="N111" s="189">
        <f t="shared" si="24"/>
        <v>25557.119999999999</v>
      </c>
      <c r="O111" s="189">
        <f t="shared" si="24"/>
        <v>3115</v>
      </c>
      <c r="P111" s="189">
        <f t="shared" si="24"/>
        <v>26538.240000000002</v>
      </c>
      <c r="Q111" s="189">
        <f t="shared" si="24"/>
        <v>3615.53</v>
      </c>
      <c r="R111" s="189">
        <f t="shared" si="24"/>
        <v>3615.53</v>
      </c>
      <c r="S111" s="189">
        <f t="shared" si="24"/>
        <v>0</v>
      </c>
      <c r="T111" s="189">
        <f t="shared" si="24"/>
        <v>10616.66</v>
      </c>
      <c r="U111" s="189">
        <f t="shared" si="24"/>
        <v>120644.39999999998</v>
      </c>
      <c r="V111" s="189">
        <f t="shared" si="24"/>
        <v>59235.77</v>
      </c>
      <c r="W111" s="189">
        <f t="shared" si="24"/>
        <v>19640.21</v>
      </c>
      <c r="X111" s="189">
        <f t="shared" si="24"/>
        <v>15141.7</v>
      </c>
      <c r="Y111" s="189">
        <f t="shared" si="24"/>
        <v>15509.21</v>
      </c>
      <c r="Z111" s="189">
        <f t="shared" si="24"/>
        <v>6775.4</v>
      </c>
      <c r="AA111" s="189">
        <f t="shared" si="26"/>
        <v>4342.1099999999997</v>
      </c>
      <c r="AB111" s="189">
        <f t="shared" si="26"/>
        <v>56673.06</v>
      </c>
      <c r="AC111" s="189">
        <f t="shared" si="26"/>
        <v>43749.120000000003</v>
      </c>
    </row>
    <row r="112" spans="1:29">
      <c r="A112" s="391"/>
      <c r="B112" s="187" t="s">
        <v>115</v>
      </c>
      <c r="C112" s="189">
        <f t="shared" si="25"/>
        <v>56196759.200000003</v>
      </c>
      <c r="D112" s="189">
        <f t="shared" si="25"/>
        <v>0</v>
      </c>
      <c r="E112" s="189">
        <f t="shared" si="24"/>
        <v>14562237.32</v>
      </c>
      <c r="F112" s="189">
        <f t="shared" si="24"/>
        <v>31000442.270000003</v>
      </c>
      <c r="G112" s="189">
        <f t="shared" si="24"/>
        <v>755539.4</v>
      </c>
      <c r="H112" s="189">
        <f t="shared" si="24"/>
        <v>1994682.87</v>
      </c>
      <c r="I112" s="189">
        <f t="shared" si="24"/>
        <v>726439.27</v>
      </c>
      <c r="J112" s="189">
        <f t="shared" si="24"/>
        <v>409349.02</v>
      </c>
      <c r="K112" s="189">
        <f t="shared" si="24"/>
        <v>858894.58</v>
      </c>
      <c r="L112" s="189">
        <f t="shared" si="24"/>
        <v>1335399.1100000001</v>
      </c>
      <c r="M112" s="189">
        <f t="shared" si="24"/>
        <v>293122.61</v>
      </c>
      <c r="N112" s="189">
        <f t="shared" si="24"/>
        <v>462866.57</v>
      </c>
      <c r="O112" s="189">
        <f t="shared" si="24"/>
        <v>356797.58</v>
      </c>
      <c r="P112" s="189">
        <f t="shared" si="24"/>
        <v>222612.35</v>
      </c>
      <c r="Q112" s="189">
        <f t="shared" si="24"/>
        <v>1086870.03</v>
      </c>
      <c r="R112" s="189">
        <f t="shared" si="24"/>
        <v>500003.93</v>
      </c>
      <c r="S112" s="189">
        <f t="shared" si="24"/>
        <v>586866.1</v>
      </c>
      <c r="T112" s="189">
        <f t="shared" si="24"/>
        <v>466763.6</v>
      </c>
      <c r="U112" s="189">
        <f t="shared" si="24"/>
        <v>6217127.6000000006</v>
      </c>
      <c r="V112" s="189">
        <f t="shared" si="24"/>
        <v>2048974.75</v>
      </c>
      <c r="W112" s="189">
        <f t="shared" si="24"/>
        <v>1636490.12</v>
      </c>
      <c r="X112" s="189">
        <f t="shared" si="24"/>
        <v>1048780.93</v>
      </c>
      <c r="Y112" s="189">
        <f t="shared" si="24"/>
        <v>384496.77</v>
      </c>
      <c r="Z112" s="189">
        <f t="shared" si="24"/>
        <v>707859.87</v>
      </c>
      <c r="AA112" s="189">
        <f t="shared" si="26"/>
        <v>390525.16</v>
      </c>
      <c r="AB112" s="189">
        <f t="shared" si="26"/>
        <v>1098733.67</v>
      </c>
      <c r="AC112" s="189">
        <f t="shared" si="26"/>
        <v>1660713.53</v>
      </c>
    </row>
    <row r="113" spans="1:29">
      <c r="A113" s="391"/>
      <c r="B113" s="187" t="s">
        <v>116</v>
      </c>
      <c r="C113" s="189">
        <f t="shared" si="25"/>
        <v>525000</v>
      </c>
      <c r="D113" s="189">
        <f t="shared" si="25"/>
        <v>0</v>
      </c>
      <c r="E113" s="189">
        <f t="shared" si="24"/>
        <v>225000</v>
      </c>
      <c r="F113" s="189">
        <f t="shared" si="24"/>
        <v>300000</v>
      </c>
      <c r="G113" s="189">
        <f t="shared" si="24"/>
        <v>0</v>
      </c>
      <c r="H113" s="189">
        <f t="shared" si="24"/>
        <v>0</v>
      </c>
      <c r="I113" s="189">
        <f t="shared" si="24"/>
        <v>0</v>
      </c>
      <c r="J113" s="189">
        <f t="shared" si="24"/>
        <v>0</v>
      </c>
      <c r="K113" s="189">
        <f t="shared" si="24"/>
        <v>0</v>
      </c>
      <c r="L113" s="189">
        <f t="shared" si="24"/>
        <v>0</v>
      </c>
      <c r="M113" s="189">
        <f t="shared" si="24"/>
        <v>0</v>
      </c>
      <c r="N113" s="189">
        <f t="shared" si="24"/>
        <v>0</v>
      </c>
      <c r="O113" s="189">
        <f t="shared" si="24"/>
        <v>0</v>
      </c>
      <c r="P113" s="189">
        <f t="shared" si="24"/>
        <v>0</v>
      </c>
      <c r="Q113" s="189">
        <f t="shared" si="24"/>
        <v>0</v>
      </c>
      <c r="R113" s="189">
        <f t="shared" si="24"/>
        <v>0</v>
      </c>
      <c r="S113" s="189">
        <f t="shared" si="24"/>
        <v>0</v>
      </c>
      <c r="T113" s="189">
        <f t="shared" si="24"/>
        <v>0</v>
      </c>
      <c r="U113" s="189">
        <f t="shared" si="24"/>
        <v>0</v>
      </c>
      <c r="V113" s="189">
        <f t="shared" si="24"/>
        <v>0</v>
      </c>
      <c r="W113" s="189">
        <f t="shared" si="24"/>
        <v>0</v>
      </c>
      <c r="X113" s="189">
        <f t="shared" si="24"/>
        <v>0</v>
      </c>
      <c r="Y113" s="189">
        <f t="shared" si="24"/>
        <v>0</v>
      </c>
      <c r="Z113" s="189">
        <f t="shared" si="24"/>
        <v>0</v>
      </c>
      <c r="AA113" s="189">
        <f t="shared" si="26"/>
        <v>0</v>
      </c>
      <c r="AB113" s="189">
        <f t="shared" si="26"/>
        <v>0</v>
      </c>
      <c r="AC113" s="189">
        <f t="shared" si="26"/>
        <v>0</v>
      </c>
    </row>
    <row r="114" spans="1:29">
      <c r="A114" s="391"/>
      <c r="B114" s="187" t="s">
        <v>117</v>
      </c>
      <c r="C114" s="189">
        <f t="shared" si="25"/>
        <v>694322.39999999979</v>
      </c>
      <c r="D114" s="189">
        <f t="shared" si="25"/>
        <v>0</v>
      </c>
      <c r="E114" s="189">
        <f t="shared" si="24"/>
        <v>201954.14999999994</v>
      </c>
      <c r="F114" s="189">
        <f t="shared" si="24"/>
        <v>433920.44999999995</v>
      </c>
      <c r="G114" s="189">
        <f t="shared" si="24"/>
        <v>3827.08</v>
      </c>
      <c r="H114" s="189">
        <f t="shared" si="24"/>
        <v>4037.1899999999996</v>
      </c>
      <c r="I114" s="189">
        <f t="shared" si="24"/>
        <v>3818.95</v>
      </c>
      <c r="J114" s="189">
        <f t="shared" si="24"/>
        <v>1793.74</v>
      </c>
      <c r="K114" s="189">
        <f t="shared" si="24"/>
        <v>-1575.5</v>
      </c>
      <c r="L114" s="189">
        <f t="shared" si="24"/>
        <v>2701.29</v>
      </c>
      <c r="M114" s="189">
        <f t="shared" si="24"/>
        <v>0</v>
      </c>
      <c r="N114" s="189">
        <f t="shared" si="24"/>
        <v>0</v>
      </c>
      <c r="O114" s="189">
        <f t="shared" si="24"/>
        <v>2701.29</v>
      </c>
      <c r="P114" s="189">
        <f t="shared" si="24"/>
        <v>0</v>
      </c>
      <c r="Q114" s="189">
        <f t="shared" si="24"/>
        <v>-1575.5</v>
      </c>
      <c r="R114" s="189">
        <f t="shared" si="24"/>
        <v>0</v>
      </c>
      <c r="S114" s="189">
        <f t="shared" si="24"/>
        <v>-1575.5</v>
      </c>
      <c r="T114" s="189">
        <f t="shared" si="24"/>
        <v>32382.959999999999</v>
      </c>
      <c r="U114" s="189">
        <f t="shared" si="24"/>
        <v>53284.82</v>
      </c>
      <c r="V114" s="189">
        <f t="shared" si="24"/>
        <v>1793.74</v>
      </c>
      <c r="W114" s="189">
        <f t="shared" si="24"/>
        <v>32536.19</v>
      </c>
      <c r="X114" s="189">
        <f t="shared" si="24"/>
        <v>6528.36</v>
      </c>
      <c r="Y114" s="189">
        <f t="shared" si="24"/>
        <v>0</v>
      </c>
      <c r="Z114" s="189">
        <f t="shared" si="24"/>
        <v>12426.53</v>
      </c>
      <c r="AA114" s="189">
        <f t="shared" si="26"/>
        <v>0</v>
      </c>
      <c r="AB114" s="189">
        <f t="shared" si="26"/>
        <v>2251.58</v>
      </c>
      <c r="AC114" s="189">
        <f t="shared" si="26"/>
        <v>21569.67</v>
      </c>
    </row>
    <row r="115" spans="1:29">
      <c r="A115" s="391"/>
      <c r="B115" s="187" t="s">
        <v>118</v>
      </c>
      <c r="C115" s="189">
        <f t="shared" si="25"/>
        <v>3179411.5300000003</v>
      </c>
      <c r="D115" s="189">
        <f t="shared" si="25"/>
        <v>0</v>
      </c>
      <c r="E115" s="189">
        <f t="shared" si="24"/>
        <v>834822.58</v>
      </c>
      <c r="F115" s="189">
        <f t="shared" si="24"/>
        <v>2219007.5699999998</v>
      </c>
      <c r="G115" s="189">
        <f t="shared" si="24"/>
        <v>53980</v>
      </c>
      <c r="H115" s="189">
        <f t="shared" si="24"/>
        <v>74197.240000000005</v>
      </c>
      <c r="I115" s="189">
        <f t="shared" si="24"/>
        <v>42760</v>
      </c>
      <c r="J115" s="189">
        <f t="shared" si="24"/>
        <v>31437.24</v>
      </c>
      <c r="K115" s="189">
        <f t="shared" si="24"/>
        <v>0</v>
      </c>
      <c r="L115" s="189">
        <f t="shared" si="24"/>
        <v>32320</v>
      </c>
      <c r="M115" s="189">
        <f t="shared" si="24"/>
        <v>0</v>
      </c>
      <c r="N115" s="189">
        <f t="shared" si="24"/>
        <v>0</v>
      </c>
      <c r="O115" s="189">
        <f t="shared" si="24"/>
        <v>32320</v>
      </c>
      <c r="P115" s="189">
        <f t="shared" si="24"/>
        <v>0</v>
      </c>
      <c r="Q115" s="189">
        <f t="shared" si="24"/>
        <v>0</v>
      </c>
      <c r="R115" s="189">
        <f t="shared" si="24"/>
        <v>0</v>
      </c>
      <c r="S115" s="189">
        <f t="shared" si="24"/>
        <v>0</v>
      </c>
      <c r="T115" s="189">
        <f t="shared" si="24"/>
        <v>0</v>
      </c>
      <c r="U115" s="189">
        <f t="shared" si="24"/>
        <v>19064.14</v>
      </c>
      <c r="V115" s="189">
        <f t="shared" si="24"/>
        <v>0</v>
      </c>
      <c r="W115" s="189">
        <f t="shared" si="24"/>
        <v>15424.14</v>
      </c>
      <c r="X115" s="189">
        <f t="shared" si="24"/>
        <v>0</v>
      </c>
      <c r="Y115" s="189">
        <f t="shared" si="24"/>
        <v>3640</v>
      </c>
      <c r="Z115" s="189">
        <f t="shared" si="24"/>
        <v>0</v>
      </c>
      <c r="AA115" s="189">
        <f t="shared" si="26"/>
        <v>0</v>
      </c>
      <c r="AB115" s="189">
        <f t="shared" si="26"/>
        <v>0</v>
      </c>
      <c r="AC115" s="189">
        <f t="shared" si="26"/>
        <v>236120</v>
      </c>
    </row>
    <row r="116" spans="1:29">
      <c r="A116" s="391"/>
      <c r="B116" s="187" t="s">
        <v>119</v>
      </c>
      <c r="C116" s="189">
        <f t="shared" si="25"/>
        <v>3976013.3499999996</v>
      </c>
      <c r="D116" s="189">
        <f t="shared" si="25"/>
        <v>0</v>
      </c>
      <c r="E116" s="189">
        <f t="shared" si="24"/>
        <v>2026167.6400000001</v>
      </c>
      <c r="F116" s="189">
        <f t="shared" si="24"/>
        <v>1941473.2</v>
      </c>
      <c r="G116" s="189">
        <f t="shared" si="24"/>
        <v>0</v>
      </c>
      <c r="H116" s="189">
        <f t="shared" si="24"/>
        <v>0</v>
      </c>
      <c r="I116" s="189">
        <f t="shared" si="24"/>
        <v>0</v>
      </c>
      <c r="J116" s="189">
        <f t="shared" si="24"/>
        <v>0</v>
      </c>
      <c r="K116" s="189">
        <f t="shared" si="24"/>
        <v>0</v>
      </c>
      <c r="L116" s="189">
        <f t="shared" si="24"/>
        <v>0</v>
      </c>
      <c r="M116" s="189">
        <f t="shared" si="24"/>
        <v>0</v>
      </c>
      <c r="N116" s="189">
        <f t="shared" si="24"/>
        <v>0</v>
      </c>
      <c r="O116" s="189">
        <f t="shared" si="24"/>
        <v>0</v>
      </c>
      <c r="P116" s="189">
        <f t="shared" si="24"/>
        <v>0</v>
      </c>
      <c r="Q116" s="189">
        <f t="shared" si="24"/>
        <v>0</v>
      </c>
      <c r="R116" s="189">
        <f t="shared" si="24"/>
        <v>0</v>
      </c>
      <c r="S116" s="189">
        <f t="shared" si="24"/>
        <v>0</v>
      </c>
      <c r="T116" s="189">
        <f t="shared" si="24"/>
        <v>496138.32</v>
      </c>
      <c r="U116" s="189">
        <f t="shared" si="24"/>
        <v>8372.51</v>
      </c>
      <c r="V116" s="189">
        <f t="shared" si="24"/>
        <v>1002.79</v>
      </c>
      <c r="W116" s="189">
        <f t="shared" si="24"/>
        <v>1352.97</v>
      </c>
      <c r="X116" s="189">
        <f t="shared" si="24"/>
        <v>0</v>
      </c>
      <c r="Y116" s="189">
        <f t="shared" si="24"/>
        <v>0</v>
      </c>
      <c r="Z116" s="189">
        <f t="shared" si="24"/>
        <v>4345.43</v>
      </c>
      <c r="AA116" s="189">
        <f t="shared" si="26"/>
        <v>1671.32</v>
      </c>
      <c r="AB116" s="189">
        <f t="shared" si="26"/>
        <v>58105.66</v>
      </c>
      <c r="AC116" s="189">
        <f t="shared" si="26"/>
        <v>1941138.94</v>
      </c>
    </row>
    <row r="117" spans="1:29">
      <c r="A117" s="391"/>
      <c r="B117" s="187" t="s">
        <v>120</v>
      </c>
      <c r="C117" s="189">
        <f t="shared" si="25"/>
        <v>26482000</v>
      </c>
      <c r="D117" s="189">
        <f t="shared" si="25"/>
        <v>0</v>
      </c>
      <c r="E117" s="189">
        <f t="shared" si="24"/>
        <v>26382000</v>
      </c>
      <c r="F117" s="189">
        <f t="shared" si="24"/>
        <v>0</v>
      </c>
      <c r="G117" s="189">
        <f t="shared" si="24"/>
        <v>0</v>
      </c>
      <c r="H117" s="189">
        <f t="shared" si="24"/>
        <v>0</v>
      </c>
      <c r="I117" s="189">
        <f t="shared" si="24"/>
        <v>0</v>
      </c>
      <c r="J117" s="189">
        <f t="shared" si="24"/>
        <v>0</v>
      </c>
      <c r="K117" s="189">
        <f t="shared" si="24"/>
        <v>0</v>
      </c>
      <c r="L117" s="189">
        <f t="shared" si="24"/>
        <v>0</v>
      </c>
      <c r="M117" s="189">
        <f t="shared" si="24"/>
        <v>0</v>
      </c>
      <c r="N117" s="189">
        <f t="shared" si="24"/>
        <v>0</v>
      </c>
      <c r="O117" s="189">
        <f t="shared" si="24"/>
        <v>0</v>
      </c>
      <c r="P117" s="189">
        <f t="shared" si="24"/>
        <v>0</v>
      </c>
      <c r="Q117" s="189">
        <f t="shared" si="24"/>
        <v>0</v>
      </c>
      <c r="R117" s="189">
        <f t="shared" si="24"/>
        <v>0</v>
      </c>
      <c r="S117" s="189">
        <f t="shared" si="24"/>
        <v>0</v>
      </c>
      <c r="T117" s="189">
        <f t="shared" si="24"/>
        <v>0</v>
      </c>
      <c r="U117" s="189">
        <f t="shared" si="24"/>
        <v>100000</v>
      </c>
      <c r="V117" s="189">
        <f t="shared" si="24"/>
        <v>0</v>
      </c>
      <c r="W117" s="189">
        <f t="shared" si="24"/>
        <v>100000</v>
      </c>
      <c r="X117" s="189">
        <f t="shared" si="24"/>
        <v>0</v>
      </c>
      <c r="Y117" s="189">
        <f t="shared" si="24"/>
        <v>0</v>
      </c>
      <c r="Z117" s="189">
        <f t="shared" si="24"/>
        <v>0</v>
      </c>
      <c r="AA117" s="189">
        <f t="shared" si="26"/>
        <v>0</v>
      </c>
      <c r="AB117" s="189">
        <f t="shared" si="26"/>
        <v>0</v>
      </c>
      <c r="AC117" s="189">
        <f t="shared" si="26"/>
        <v>0</v>
      </c>
    </row>
    <row r="118" spans="1:29" ht="13.5" customHeight="1">
      <c r="A118" s="392"/>
      <c r="B118" s="192" t="s">
        <v>121</v>
      </c>
      <c r="C118" s="193">
        <f t="shared" si="25"/>
        <v>300119206.62</v>
      </c>
      <c r="D118" s="193">
        <f t="shared" ref="D118:T118" si="27">SUM(D108:D117)</f>
        <v>0</v>
      </c>
      <c r="E118" s="193">
        <f t="shared" si="27"/>
        <v>105352778.61</v>
      </c>
      <c r="F118" s="193">
        <f t="shared" si="27"/>
        <v>140625332.18999997</v>
      </c>
      <c r="G118" s="193">
        <f t="shared" si="27"/>
        <v>3520800.29</v>
      </c>
      <c r="H118" s="193">
        <f t="shared" si="27"/>
        <v>10830040.760000002</v>
      </c>
      <c r="I118" s="193">
        <f t="shared" si="27"/>
        <v>3499891.52</v>
      </c>
      <c r="J118" s="193">
        <f t="shared" si="27"/>
        <v>2233127.4500000002</v>
      </c>
      <c r="K118" s="193">
        <f t="shared" si="27"/>
        <v>5097021.79</v>
      </c>
      <c r="L118" s="193">
        <f t="shared" si="27"/>
        <v>6835567.71</v>
      </c>
      <c r="M118" s="193">
        <f t="shared" si="27"/>
        <v>1614418.5</v>
      </c>
      <c r="N118" s="193">
        <f t="shared" si="27"/>
        <v>2123546.5499999998</v>
      </c>
      <c r="O118" s="193">
        <f t="shared" si="27"/>
        <v>2009113.5</v>
      </c>
      <c r="P118" s="193">
        <f t="shared" si="27"/>
        <v>1088489.1599999999</v>
      </c>
      <c r="Q118" s="193">
        <f t="shared" si="27"/>
        <v>5567058.5899999999</v>
      </c>
      <c r="R118" s="193">
        <f t="shared" si="27"/>
        <v>2542480.9500000002</v>
      </c>
      <c r="S118" s="193">
        <f t="shared" si="27"/>
        <v>3024577.64</v>
      </c>
      <c r="T118" s="193">
        <f t="shared" si="27"/>
        <v>2605743.5499999998</v>
      </c>
      <c r="U118" s="193">
        <f>SUM(U108:U117)</f>
        <v>30908428.760000002</v>
      </c>
      <c r="V118" s="193">
        <f t="shared" ref="V118:AB118" si="28">SUM(V108:V117)</f>
        <v>9808995.3499999996</v>
      </c>
      <c r="W118" s="193">
        <f t="shared" si="28"/>
        <v>9983750.9800000004</v>
      </c>
      <c r="X118" s="193">
        <f t="shared" si="28"/>
        <v>4730222.9700000007</v>
      </c>
      <c r="Y118" s="193">
        <f t="shared" si="28"/>
        <v>1872980.13</v>
      </c>
      <c r="Z118" s="193">
        <f t="shared" si="28"/>
        <v>2917938.6399999997</v>
      </c>
      <c r="AA118" s="193">
        <f t="shared" si="28"/>
        <v>1594540.69</v>
      </c>
      <c r="AB118" s="193">
        <f t="shared" si="28"/>
        <v>5709193.6899999995</v>
      </c>
      <c r="AC118" s="189">
        <f t="shared" si="26"/>
        <v>9645341.6100000013</v>
      </c>
    </row>
    <row r="119" spans="1:29" ht="13.5" customHeight="1">
      <c r="A119" s="393" t="s">
        <v>122</v>
      </c>
      <c r="B119" s="187" t="s">
        <v>123</v>
      </c>
      <c r="C119" s="189">
        <f t="shared" si="25"/>
        <v>41879959.939999998</v>
      </c>
      <c r="D119" s="189">
        <f>D15+D67</f>
        <v>-2095401.24</v>
      </c>
      <c r="E119" s="189">
        <f t="shared" si="25"/>
        <v>632083.02</v>
      </c>
      <c r="F119" s="189">
        <f t="shared" si="25"/>
        <v>21497501.800000001</v>
      </c>
      <c r="G119" s="189">
        <f t="shared" si="25"/>
        <v>632083.02</v>
      </c>
      <c r="H119" s="189">
        <f t="shared" si="25"/>
        <v>36590.75</v>
      </c>
      <c r="I119" s="189">
        <f t="shared" si="25"/>
        <v>0</v>
      </c>
      <c r="J119" s="189">
        <f t="shared" si="25"/>
        <v>36590.75</v>
      </c>
      <c r="K119" s="189">
        <f t="shared" si="25"/>
        <v>0</v>
      </c>
      <c r="L119" s="189">
        <f t="shared" si="25"/>
        <v>3346680.38</v>
      </c>
      <c r="M119" s="189">
        <f t="shared" si="25"/>
        <v>0</v>
      </c>
      <c r="N119" s="189">
        <f t="shared" si="25"/>
        <v>0</v>
      </c>
      <c r="O119" s="189">
        <f t="shared" si="25"/>
        <v>3346680.38</v>
      </c>
      <c r="P119" s="189">
        <f t="shared" si="25"/>
        <v>0</v>
      </c>
      <c r="Q119" s="189">
        <f t="shared" si="25"/>
        <v>0</v>
      </c>
      <c r="R119" s="189">
        <f t="shared" si="25"/>
        <v>0</v>
      </c>
      <c r="S119" s="189">
        <f t="shared" ref="S119:AB123" si="29">S15+S67</f>
        <v>0</v>
      </c>
      <c r="T119" s="189">
        <f t="shared" si="29"/>
        <v>0</v>
      </c>
      <c r="U119" s="189">
        <f t="shared" si="29"/>
        <v>18462505.23</v>
      </c>
      <c r="V119" s="189">
        <f t="shared" si="29"/>
        <v>13635900</v>
      </c>
      <c r="W119" s="189">
        <f t="shared" si="29"/>
        <v>36841.15</v>
      </c>
      <c r="X119" s="189">
        <f>X15+X67</f>
        <v>549074</v>
      </c>
      <c r="Y119" s="189">
        <f t="shared" si="29"/>
        <v>64656</v>
      </c>
      <c r="Z119" s="189">
        <f t="shared" si="29"/>
        <v>1975527.83</v>
      </c>
      <c r="AA119" s="189">
        <f t="shared" si="29"/>
        <v>2200506.25</v>
      </c>
      <c r="AB119" s="189">
        <f t="shared" si="29"/>
        <v>0</v>
      </c>
      <c r="AC119" s="189">
        <f t="shared" si="26"/>
        <v>0</v>
      </c>
    </row>
    <row r="120" spans="1:29">
      <c r="A120" s="394"/>
      <c r="B120" s="187" t="s">
        <v>124</v>
      </c>
      <c r="C120" s="189">
        <f t="shared" si="25"/>
        <v>54445126.959999993</v>
      </c>
      <c r="D120" s="189">
        <f t="shared" ref="D120:D121" si="30">D16+D68</f>
        <v>3018867.92</v>
      </c>
      <c r="E120" s="189">
        <f t="shared" si="25"/>
        <v>0</v>
      </c>
      <c r="F120" s="189">
        <f t="shared" si="25"/>
        <v>49765123.789999999</v>
      </c>
      <c r="G120" s="189">
        <f t="shared" si="25"/>
        <v>0</v>
      </c>
      <c r="H120" s="189">
        <f t="shared" si="25"/>
        <v>0</v>
      </c>
      <c r="I120" s="189">
        <f t="shared" si="25"/>
        <v>0</v>
      </c>
      <c r="J120" s="189">
        <f t="shared" si="25"/>
        <v>0</v>
      </c>
      <c r="K120" s="189">
        <f t="shared" si="25"/>
        <v>0</v>
      </c>
      <c r="L120" s="189">
        <f t="shared" si="25"/>
        <v>875192.5199999999</v>
      </c>
      <c r="M120" s="189">
        <f t="shared" si="25"/>
        <v>0</v>
      </c>
      <c r="N120" s="189">
        <f t="shared" si="25"/>
        <v>0</v>
      </c>
      <c r="O120" s="189">
        <f t="shared" si="25"/>
        <v>815023.69</v>
      </c>
      <c r="P120" s="189">
        <f t="shared" si="25"/>
        <v>60168.83</v>
      </c>
      <c r="Q120" s="189">
        <f t="shared" si="25"/>
        <v>0</v>
      </c>
      <c r="R120" s="189">
        <f t="shared" si="25"/>
        <v>0</v>
      </c>
      <c r="S120" s="189">
        <f t="shared" si="29"/>
        <v>0</v>
      </c>
      <c r="T120" s="189">
        <f t="shared" si="29"/>
        <v>0</v>
      </c>
      <c r="U120" s="189">
        <f t="shared" si="29"/>
        <v>785942.73</v>
      </c>
      <c r="V120" s="189">
        <f t="shared" si="29"/>
        <v>409985.31</v>
      </c>
      <c r="W120" s="189">
        <f t="shared" si="29"/>
        <v>22500</v>
      </c>
      <c r="X120" s="189">
        <f t="shared" si="29"/>
        <v>353457.42</v>
      </c>
      <c r="Y120" s="189">
        <f t="shared" si="29"/>
        <v>0</v>
      </c>
      <c r="Z120" s="189">
        <f t="shared" si="29"/>
        <v>0</v>
      </c>
      <c r="AA120" s="189">
        <f t="shared" si="29"/>
        <v>0</v>
      </c>
      <c r="AB120" s="189">
        <f t="shared" si="29"/>
        <v>0</v>
      </c>
      <c r="AC120" s="189">
        <f t="shared" si="26"/>
        <v>0</v>
      </c>
    </row>
    <row r="121" spans="1:29">
      <c r="A121" s="394"/>
      <c r="B121" s="187" t="s">
        <v>125</v>
      </c>
      <c r="C121" s="189">
        <f t="shared" si="25"/>
        <v>2553241.9100000006</v>
      </c>
      <c r="D121" s="189">
        <f t="shared" si="30"/>
        <v>-1052290.5322499999</v>
      </c>
      <c r="E121" s="189">
        <f t="shared" si="25"/>
        <v>-3072114.4742999994</v>
      </c>
      <c r="F121" s="189">
        <f t="shared" si="25"/>
        <v>11251560.158650002</v>
      </c>
      <c r="G121" s="189">
        <f t="shared" si="25"/>
        <v>186289.11955</v>
      </c>
      <c r="H121" s="189">
        <f t="shared" si="25"/>
        <v>-8275161.0302500008</v>
      </c>
      <c r="I121" s="189">
        <f t="shared" si="25"/>
        <v>-6833119.65405</v>
      </c>
      <c r="J121" s="189">
        <f t="shared" si="25"/>
        <v>-64288.5363</v>
      </c>
      <c r="K121" s="189">
        <f t="shared" si="25"/>
        <v>-1377752.8399</v>
      </c>
      <c r="L121" s="189">
        <f t="shared" si="25"/>
        <v>3035060.3870499996</v>
      </c>
      <c r="M121" s="189">
        <f t="shared" si="25"/>
        <v>1167200.2193</v>
      </c>
      <c r="N121" s="189">
        <f t="shared" si="25"/>
        <v>1285660.7711999998</v>
      </c>
      <c r="O121" s="189">
        <f t="shared" si="25"/>
        <v>489376.29765000002</v>
      </c>
      <c r="P121" s="189">
        <f t="shared" si="25"/>
        <v>92823.098899999997</v>
      </c>
      <c r="Q121" s="189">
        <f t="shared" si="25"/>
        <v>-1102047.8364499998</v>
      </c>
      <c r="R121" s="189">
        <f t="shared" si="25"/>
        <v>-996876.06465000007</v>
      </c>
      <c r="S121" s="189">
        <f t="shared" si="29"/>
        <v>-105171.7718</v>
      </c>
      <c r="T121" s="189">
        <f t="shared" si="29"/>
        <v>19.41</v>
      </c>
      <c r="U121" s="189">
        <f t="shared" si="29"/>
        <v>1768235.2375500004</v>
      </c>
      <c r="V121" s="189">
        <f t="shared" si="29"/>
        <v>1415053.7303500001</v>
      </c>
      <c r="W121" s="189">
        <f t="shared" si="29"/>
        <v>16770.289800000006</v>
      </c>
      <c r="X121" s="189">
        <f t="shared" si="29"/>
        <v>135088.50964999999</v>
      </c>
      <c r="Y121" s="189">
        <f t="shared" si="29"/>
        <v>14812.387749999998</v>
      </c>
      <c r="Z121" s="189">
        <f t="shared" si="29"/>
        <v>90090.31</v>
      </c>
      <c r="AA121" s="189">
        <f t="shared" si="29"/>
        <v>96420.01</v>
      </c>
      <c r="AB121" s="189">
        <f t="shared" si="29"/>
        <v>212.26</v>
      </c>
      <c r="AC121" s="189">
        <f t="shared" si="26"/>
        <v>0</v>
      </c>
    </row>
    <row r="122" spans="1:29">
      <c r="A122" s="394"/>
      <c r="B122" s="187" t="s">
        <v>126</v>
      </c>
      <c r="C122" s="189">
        <f t="shared" si="25"/>
        <v>3696451.64</v>
      </c>
      <c r="D122" s="189">
        <f t="shared" ref="D122" si="31">D18+D70</f>
        <v>0</v>
      </c>
      <c r="E122" s="189">
        <f t="shared" si="25"/>
        <v>3296213.69</v>
      </c>
      <c r="F122" s="189">
        <f t="shared" si="25"/>
        <v>400237.95</v>
      </c>
      <c r="G122" s="189">
        <f t="shared" si="25"/>
        <v>0</v>
      </c>
      <c r="H122" s="189">
        <f t="shared" si="25"/>
        <v>0</v>
      </c>
      <c r="I122" s="189">
        <f t="shared" si="25"/>
        <v>0</v>
      </c>
      <c r="J122" s="189">
        <f t="shared" si="25"/>
        <v>0</v>
      </c>
      <c r="K122" s="189">
        <f t="shared" si="25"/>
        <v>0</v>
      </c>
      <c r="L122" s="189">
        <f t="shared" si="25"/>
        <v>0</v>
      </c>
      <c r="M122" s="189">
        <f t="shared" si="25"/>
        <v>0</v>
      </c>
      <c r="N122" s="189">
        <f t="shared" si="25"/>
        <v>0</v>
      </c>
      <c r="O122" s="189">
        <f t="shared" si="25"/>
        <v>0</v>
      </c>
      <c r="P122" s="189">
        <f t="shared" si="25"/>
        <v>0</v>
      </c>
      <c r="Q122" s="189">
        <f t="shared" si="25"/>
        <v>0</v>
      </c>
      <c r="R122" s="189">
        <f t="shared" si="25"/>
        <v>0</v>
      </c>
      <c r="S122" s="189">
        <f t="shared" si="29"/>
        <v>0</v>
      </c>
      <c r="T122" s="189">
        <f t="shared" si="29"/>
        <v>53713.64</v>
      </c>
      <c r="U122" s="189">
        <f t="shared" si="29"/>
        <v>0</v>
      </c>
      <c r="V122" s="189">
        <f t="shared" si="29"/>
        <v>0</v>
      </c>
      <c r="W122" s="189">
        <f t="shared" si="29"/>
        <v>0</v>
      </c>
      <c r="X122" s="189">
        <f t="shared" si="29"/>
        <v>0</v>
      </c>
      <c r="Y122" s="189">
        <f t="shared" si="29"/>
        <v>0</v>
      </c>
      <c r="Z122" s="189">
        <f t="shared" si="29"/>
        <v>0</v>
      </c>
      <c r="AA122" s="189">
        <f t="shared" si="29"/>
        <v>0</v>
      </c>
      <c r="AB122" s="189">
        <f t="shared" si="29"/>
        <v>0</v>
      </c>
      <c r="AC122" s="189">
        <f t="shared" si="26"/>
        <v>0</v>
      </c>
    </row>
    <row r="123" spans="1:29" ht="13.5" customHeight="1">
      <c r="A123" s="394"/>
      <c r="B123" s="187" t="s">
        <v>127</v>
      </c>
      <c r="C123" s="189">
        <f t="shared" si="25"/>
        <v>1506.8500000000004</v>
      </c>
      <c r="D123" s="189">
        <f t="shared" ref="D123" si="32">D19+D71</f>
        <v>0</v>
      </c>
      <c r="E123" s="189">
        <f t="shared" si="25"/>
        <v>0</v>
      </c>
      <c r="F123" s="189">
        <f t="shared" si="25"/>
        <v>1506.8500000000004</v>
      </c>
      <c r="G123" s="189">
        <f t="shared" si="25"/>
        <v>0</v>
      </c>
      <c r="H123" s="189">
        <f t="shared" si="25"/>
        <v>0</v>
      </c>
      <c r="I123" s="189">
        <f t="shared" si="25"/>
        <v>0</v>
      </c>
      <c r="J123" s="189">
        <f t="shared" si="25"/>
        <v>0</v>
      </c>
      <c r="K123" s="189">
        <f t="shared" si="25"/>
        <v>0</v>
      </c>
      <c r="L123" s="189">
        <f t="shared" si="25"/>
        <v>0</v>
      </c>
      <c r="M123" s="189">
        <f t="shared" si="25"/>
        <v>0</v>
      </c>
      <c r="N123" s="189">
        <f t="shared" si="25"/>
        <v>0</v>
      </c>
      <c r="O123" s="189">
        <f t="shared" si="25"/>
        <v>0</v>
      </c>
      <c r="P123" s="189">
        <f t="shared" si="25"/>
        <v>0</v>
      </c>
      <c r="Q123" s="189">
        <f t="shared" si="25"/>
        <v>0</v>
      </c>
      <c r="R123" s="189">
        <f t="shared" si="25"/>
        <v>0</v>
      </c>
      <c r="S123" s="189">
        <f t="shared" si="29"/>
        <v>0</v>
      </c>
      <c r="T123" s="189">
        <f t="shared" si="29"/>
        <v>0</v>
      </c>
      <c r="U123" s="189">
        <f t="shared" si="29"/>
        <v>0</v>
      </c>
      <c r="V123" s="189">
        <f t="shared" si="29"/>
        <v>0</v>
      </c>
      <c r="W123" s="189">
        <f t="shared" si="29"/>
        <v>0</v>
      </c>
      <c r="X123" s="189">
        <f t="shared" si="29"/>
        <v>0</v>
      </c>
      <c r="Y123" s="189">
        <f t="shared" si="29"/>
        <v>0</v>
      </c>
      <c r="Z123" s="189">
        <f t="shared" si="29"/>
        <v>0</v>
      </c>
      <c r="AA123" s="189">
        <f t="shared" si="29"/>
        <v>0</v>
      </c>
      <c r="AB123" s="189">
        <f t="shared" si="29"/>
        <v>0</v>
      </c>
      <c r="AC123" s="189">
        <f t="shared" si="26"/>
        <v>0</v>
      </c>
    </row>
    <row r="124" spans="1:29">
      <c r="A124" s="395"/>
      <c r="B124" s="192" t="s">
        <v>121</v>
      </c>
      <c r="C124" s="193">
        <f t="shared" si="25"/>
        <v>102576287.30000001</v>
      </c>
      <c r="D124" s="193">
        <f t="shared" ref="D124:AB124" si="33">SUM(D119:D123)</f>
        <v>-128823.85225</v>
      </c>
      <c r="E124" s="193">
        <f t="shared" si="33"/>
        <v>856182.23570000054</v>
      </c>
      <c r="F124" s="193">
        <f t="shared" si="33"/>
        <v>82915930.548649997</v>
      </c>
      <c r="G124" s="193">
        <f t="shared" si="33"/>
        <v>818372.13954999996</v>
      </c>
      <c r="H124" s="193">
        <f t="shared" si="33"/>
        <v>-8238570.2802500008</v>
      </c>
      <c r="I124" s="193">
        <f t="shared" si="33"/>
        <v>-6833119.65405</v>
      </c>
      <c r="J124" s="193">
        <f t="shared" si="33"/>
        <v>-27697.7863</v>
      </c>
      <c r="K124" s="193">
        <f t="shared" si="33"/>
        <v>-1377752.8399</v>
      </c>
      <c r="L124" s="193">
        <f t="shared" si="33"/>
        <v>7256933.2870499995</v>
      </c>
      <c r="M124" s="193">
        <f t="shared" si="33"/>
        <v>1167200.2193</v>
      </c>
      <c r="N124" s="193">
        <f t="shared" si="33"/>
        <v>1285660.7711999998</v>
      </c>
      <c r="O124" s="193">
        <f t="shared" si="33"/>
        <v>4651080.3676499994</v>
      </c>
      <c r="P124" s="193">
        <f t="shared" si="33"/>
        <v>152991.9289</v>
      </c>
      <c r="Q124" s="193">
        <f t="shared" si="33"/>
        <v>-1102047.8364499998</v>
      </c>
      <c r="R124" s="193">
        <f t="shared" si="33"/>
        <v>-996876.06465000007</v>
      </c>
      <c r="S124" s="193">
        <f t="shared" si="33"/>
        <v>-105171.7718</v>
      </c>
      <c r="T124" s="193">
        <f t="shared" si="33"/>
        <v>53733.05</v>
      </c>
      <c r="U124" s="193">
        <f t="shared" si="33"/>
        <v>21016683.197550002</v>
      </c>
      <c r="V124" s="193">
        <f t="shared" si="33"/>
        <v>15460939.040350001</v>
      </c>
      <c r="W124" s="193">
        <f t="shared" si="33"/>
        <v>76111.439800000007</v>
      </c>
      <c r="X124" s="193">
        <f t="shared" si="33"/>
        <v>1037619.9296499999</v>
      </c>
      <c r="Y124" s="193">
        <f t="shared" si="33"/>
        <v>79468.387749999994</v>
      </c>
      <c r="Z124" s="193">
        <f t="shared" si="33"/>
        <v>2065618.1400000001</v>
      </c>
      <c r="AA124" s="193">
        <f t="shared" si="33"/>
        <v>2296926.2599999998</v>
      </c>
      <c r="AB124" s="193">
        <f t="shared" si="33"/>
        <v>212.26</v>
      </c>
      <c r="AC124" s="189">
        <f t="shared" si="26"/>
        <v>0</v>
      </c>
    </row>
    <row r="125" spans="1:29" ht="13.5" customHeight="1">
      <c r="A125" s="396" t="s">
        <v>128</v>
      </c>
      <c r="B125" s="187" t="s">
        <v>129</v>
      </c>
      <c r="C125" s="189">
        <f t="shared" ref="C125:AC134" si="34">C21+C73</f>
        <v>15234635.35</v>
      </c>
      <c r="D125" s="189">
        <f t="shared" si="34"/>
        <v>0</v>
      </c>
      <c r="E125" s="189">
        <f t="shared" si="34"/>
        <v>1906266.5499999998</v>
      </c>
      <c r="F125" s="189">
        <f t="shared" si="34"/>
        <v>8156181.3300000001</v>
      </c>
      <c r="G125" s="189">
        <f t="shared" si="34"/>
        <v>221572.07</v>
      </c>
      <c r="H125" s="189">
        <f t="shared" si="34"/>
        <v>289110.18</v>
      </c>
      <c r="I125" s="189">
        <f t="shared" si="34"/>
        <v>155771.16</v>
      </c>
      <c r="J125" s="189">
        <f t="shared" si="34"/>
        <v>73018.97</v>
      </c>
      <c r="K125" s="189">
        <f t="shared" si="34"/>
        <v>60320.05</v>
      </c>
      <c r="L125" s="189">
        <f t="shared" si="34"/>
        <v>329178.45</v>
      </c>
      <c r="M125" s="189">
        <f t="shared" si="34"/>
        <v>60261.51</v>
      </c>
      <c r="N125" s="189">
        <f t="shared" si="34"/>
        <v>74583.399999999994</v>
      </c>
      <c r="O125" s="189">
        <f t="shared" si="34"/>
        <v>88162.99</v>
      </c>
      <c r="P125" s="189">
        <f t="shared" si="34"/>
        <v>106170.55</v>
      </c>
      <c r="Q125" s="189">
        <f t="shared" si="34"/>
        <v>89463.77</v>
      </c>
      <c r="R125" s="189">
        <f t="shared" si="34"/>
        <v>57349.25</v>
      </c>
      <c r="S125" s="189">
        <f t="shared" si="34"/>
        <v>32114.52</v>
      </c>
      <c r="T125" s="189">
        <f t="shared" si="34"/>
        <v>108526.39999999999</v>
      </c>
      <c r="U125" s="189">
        <f t="shared" si="34"/>
        <v>4464435.07</v>
      </c>
      <c r="V125" s="189">
        <f t="shared" si="34"/>
        <v>2490692.7599999998</v>
      </c>
      <c r="W125" s="189">
        <f t="shared" si="34"/>
        <v>436906.83</v>
      </c>
      <c r="X125" s="189">
        <f t="shared" si="34"/>
        <v>620243.81000000006</v>
      </c>
      <c r="Y125" s="189">
        <f t="shared" si="34"/>
        <v>290545.96999999997</v>
      </c>
      <c r="Z125" s="189">
        <f t="shared" si="34"/>
        <v>528371</v>
      </c>
      <c r="AA125" s="189">
        <f t="shared" si="34"/>
        <v>97674.7</v>
      </c>
      <c r="AB125" s="189">
        <f t="shared" si="34"/>
        <v>340897.18</v>
      </c>
      <c r="AC125" s="189">
        <f t="shared" si="34"/>
        <v>130903.62</v>
      </c>
    </row>
    <row r="126" spans="1:29">
      <c r="A126" s="397"/>
      <c r="B126" s="187" t="s">
        <v>130</v>
      </c>
      <c r="C126" s="189">
        <f t="shared" si="34"/>
        <v>9880281.8399999999</v>
      </c>
      <c r="D126" s="189">
        <f t="shared" ref="D126:D154" si="35">D22+D74</f>
        <v>0</v>
      </c>
      <c r="E126" s="189">
        <f t="shared" si="34"/>
        <v>2035493.62</v>
      </c>
      <c r="F126" s="189">
        <f t="shared" si="34"/>
        <v>1608543.52</v>
      </c>
      <c r="G126" s="189">
        <f t="shared" si="34"/>
        <v>115340.44</v>
      </c>
      <c r="H126" s="189">
        <f t="shared" si="34"/>
        <v>225084.76</v>
      </c>
      <c r="I126" s="189">
        <f t="shared" si="34"/>
        <v>71733.429999999993</v>
      </c>
      <c r="J126" s="189">
        <f t="shared" si="34"/>
        <v>56198.01</v>
      </c>
      <c r="K126" s="189">
        <f t="shared" si="34"/>
        <v>97153.32</v>
      </c>
      <c r="L126" s="189">
        <f t="shared" si="34"/>
        <v>389770.24000000005</v>
      </c>
      <c r="M126" s="189">
        <f t="shared" si="34"/>
        <v>133196.95000000001</v>
      </c>
      <c r="N126" s="189">
        <f t="shared" si="34"/>
        <v>71794.960000000006</v>
      </c>
      <c r="O126" s="189">
        <f t="shared" si="34"/>
        <v>67877.03</v>
      </c>
      <c r="P126" s="189">
        <f t="shared" si="34"/>
        <v>116901.3</v>
      </c>
      <c r="Q126" s="189">
        <f t="shared" si="34"/>
        <v>179996.22</v>
      </c>
      <c r="R126" s="189">
        <f t="shared" si="34"/>
        <v>142844.37</v>
      </c>
      <c r="S126" s="189">
        <f t="shared" si="34"/>
        <v>37151.85</v>
      </c>
      <c r="T126" s="189">
        <f t="shared" si="34"/>
        <v>44867.87</v>
      </c>
      <c r="U126" s="189">
        <f>U22+U74</f>
        <v>5441393.4799999986</v>
      </c>
      <c r="V126" s="189">
        <f t="shared" si="34"/>
        <v>2365845.7799999998</v>
      </c>
      <c r="W126" s="189">
        <f t="shared" si="34"/>
        <v>668425.86</v>
      </c>
      <c r="X126" s="189">
        <f t="shared" si="34"/>
        <v>731310.78</v>
      </c>
      <c r="Y126" s="189">
        <f t="shared" si="34"/>
        <v>459365.77</v>
      </c>
      <c r="Z126" s="189">
        <f t="shared" si="34"/>
        <v>1005303.27</v>
      </c>
      <c r="AA126" s="189">
        <f t="shared" si="34"/>
        <v>211142.02</v>
      </c>
      <c r="AB126" s="189">
        <f t="shared" si="34"/>
        <v>401697.99</v>
      </c>
      <c r="AC126" s="189">
        <f t="shared" si="34"/>
        <v>22470.47</v>
      </c>
    </row>
    <row r="127" spans="1:29">
      <c r="A127" s="397"/>
      <c r="B127" s="187" t="s">
        <v>131</v>
      </c>
      <c r="C127" s="189">
        <f t="shared" si="34"/>
        <v>1888613.5599999998</v>
      </c>
      <c r="D127" s="189">
        <f t="shared" si="35"/>
        <v>2780</v>
      </c>
      <c r="E127" s="189">
        <f t="shared" si="34"/>
        <v>633907.04999999981</v>
      </c>
      <c r="F127" s="189">
        <f t="shared" si="34"/>
        <v>1013641.24</v>
      </c>
      <c r="G127" s="189">
        <f t="shared" si="34"/>
        <v>23164.639999999999</v>
      </c>
      <c r="H127" s="189">
        <f t="shared" si="34"/>
        <v>33506.39</v>
      </c>
      <c r="I127" s="189">
        <f t="shared" si="34"/>
        <v>4185.87</v>
      </c>
      <c r="J127" s="189">
        <f t="shared" si="34"/>
        <v>12732.3</v>
      </c>
      <c r="K127" s="189">
        <f t="shared" si="34"/>
        <v>16588.22</v>
      </c>
      <c r="L127" s="189">
        <f t="shared" si="34"/>
        <v>41506.199999999997</v>
      </c>
      <c r="M127" s="189">
        <f t="shared" si="34"/>
        <v>7737.32</v>
      </c>
      <c r="N127" s="189">
        <f t="shared" si="34"/>
        <v>12209.59</v>
      </c>
      <c r="O127" s="189">
        <f t="shared" si="34"/>
        <v>13027.84</v>
      </c>
      <c r="P127" s="189">
        <f t="shared" si="34"/>
        <v>8531.4500000000007</v>
      </c>
      <c r="Q127" s="189">
        <f t="shared" si="34"/>
        <v>25787.86</v>
      </c>
      <c r="R127" s="189">
        <f t="shared" si="34"/>
        <v>12697.11</v>
      </c>
      <c r="S127" s="189">
        <f t="shared" si="34"/>
        <v>13090.75</v>
      </c>
      <c r="T127" s="189">
        <f t="shared" si="34"/>
        <v>18794.66</v>
      </c>
      <c r="U127" s="189">
        <f t="shared" si="34"/>
        <v>137484.82</v>
      </c>
      <c r="V127" s="189">
        <f t="shared" si="34"/>
        <v>49771.68</v>
      </c>
      <c r="W127" s="189">
        <f t="shared" si="34"/>
        <v>12758.11</v>
      </c>
      <c r="X127" s="189">
        <f t="shared" si="34"/>
        <v>8638.2900000000009</v>
      </c>
      <c r="Y127" s="189">
        <f t="shared" si="34"/>
        <v>33946.839999999997</v>
      </c>
      <c r="Z127" s="189">
        <f t="shared" si="34"/>
        <v>24614.09</v>
      </c>
      <c r="AA127" s="189">
        <f t="shared" si="34"/>
        <v>7755.81</v>
      </c>
      <c r="AB127" s="189">
        <f t="shared" si="34"/>
        <v>19865.63</v>
      </c>
      <c r="AC127" s="189">
        <f t="shared" si="34"/>
        <v>28439.119999999999</v>
      </c>
    </row>
    <row r="128" spans="1:29">
      <c r="A128" s="397"/>
      <c r="B128" s="187" t="s">
        <v>132</v>
      </c>
      <c r="C128" s="189">
        <f t="shared" si="34"/>
        <v>801132.47000000009</v>
      </c>
      <c r="D128" s="189">
        <f t="shared" si="35"/>
        <v>0</v>
      </c>
      <c r="E128" s="189">
        <f t="shared" si="34"/>
        <v>224031.12</v>
      </c>
      <c r="F128" s="189">
        <f t="shared" si="34"/>
        <v>520631.72000000003</v>
      </c>
      <c r="G128" s="189">
        <f t="shared" si="34"/>
        <v>3262.09</v>
      </c>
      <c r="H128" s="189">
        <f t="shared" si="34"/>
        <v>3588.9</v>
      </c>
      <c r="I128" s="189">
        <f t="shared" si="34"/>
        <v>412.62</v>
      </c>
      <c r="J128" s="189">
        <f t="shared" si="34"/>
        <v>1428.95</v>
      </c>
      <c r="K128" s="189">
        <f t="shared" si="34"/>
        <v>1747.33</v>
      </c>
      <c r="L128" s="189">
        <f t="shared" si="34"/>
        <v>9386.86</v>
      </c>
      <c r="M128" s="189">
        <f t="shared" si="34"/>
        <v>2998.35</v>
      </c>
      <c r="N128" s="189">
        <f t="shared" si="34"/>
        <v>2517.15</v>
      </c>
      <c r="O128" s="189">
        <f t="shared" si="34"/>
        <v>1214.1199999999999</v>
      </c>
      <c r="P128" s="189">
        <f t="shared" si="34"/>
        <v>2657.24</v>
      </c>
      <c r="Q128" s="189">
        <f t="shared" si="34"/>
        <v>1343.5</v>
      </c>
      <c r="R128" s="189">
        <f t="shared" si="34"/>
        <v>37.71</v>
      </c>
      <c r="S128" s="189">
        <f t="shared" si="34"/>
        <v>1305.79</v>
      </c>
      <c r="T128" s="189">
        <f t="shared" si="34"/>
        <v>6227.01</v>
      </c>
      <c r="U128" s="189">
        <f t="shared" si="34"/>
        <v>42150.37000000001</v>
      </c>
      <c r="V128" s="189">
        <f t="shared" si="34"/>
        <v>30490.240000000002</v>
      </c>
      <c r="W128" s="189">
        <f t="shared" si="34"/>
        <v>2854.38</v>
      </c>
      <c r="X128" s="189">
        <f t="shared" si="34"/>
        <v>5612.76</v>
      </c>
      <c r="Y128" s="189">
        <f t="shared" si="34"/>
        <v>2391.2600000000002</v>
      </c>
      <c r="Z128" s="189">
        <f t="shared" si="34"/>
        <v>550.86</v>
      </c>
      <c r="AA128" s="189">
        <f t="shared" si="34"/>
        <v>250.87</v>
      </c>
      <c r="AB128" s="189">
        <f t="shared" si="34"/>
        <v>9150.44</v>
      </c>
      <c r="AC128" s="189">
        <f t="shared" si="34"/>
        <v>8998.39</v>
      </c>
    </row>
    <row r="129" spans="1:29">
      <c r="A129" s="397"/>
      <c r="B129" s="187" t="s">
        <v>133</v>
      </c>
      <c r="C129" s="189">
        <f t="shared" si="34"/>
        <v>3310424.2</v>
      </c>
      <c r="D129" s="189">
        <f t="shared" si="35"/>
        <v>16379.54</v>
      </c>
      <c r="E129" s="189">
        <f t="shared" si="34"/>
        <v>1090764.47</v>
      </c>
      <c r="F129" s="189">
        <f t="shared" si="34"/>
        <v>2198225.19</v>
      </c>
      <c r="G129" s="189">
        <f t="shared" si="34"/>
        <v>367</v>
      </c>
      <c r="H129" s="189">
        <f t="shared" si="34"/>
        <v>0</v>
      </c>
      <c r="I129" s="189">
        <f t="shared" si="34"/>
        <v>0</v>
      </c>
      <c r="J129" s="189">
        <f t="shared" si="34"/>
        <v>0</v>
      </c>
      <c r="K129" s="189">
        <f t="shared" si="34"/>
        <v>0</v>
      </c>
      <c r="L129" s="189">
        <f t="shared" si="34"/>
        <v>0</v>
      </c>
      <c r="M129" s="189">
        <f t="shared" si="34"/>
        <v>0</v>
      </c>
      <c r="N129" s="189">
        <f t="shared" si="34"/>
        <v>0</v>
      </c>
      <c r="O129" s="189">
        <f t="shared" si="34"/>
        <v>0</v>
      </c>
      <c r="P129" s="189">
        <f t="shared" si="34"/>
        <v>0</v>
      </c>
      <c r="Q129" s="189">
        <f t="shared" si="34"/>
        <v>0</v>
      </c>
      <c r="R129" s="189">
        <f t="shared" si="34"/>
        <v>0</v>
      </c>
      <c r="S129" s="189">
        <f t="shared" si="34"/>
        <v>0</v>
      </c>
      <c r="T129" s="189">
        <f t="shared" si="34"/>
        <v>0</v>
      </c>
      <c r="U129" s="189">
        <f t="shared" si="34"/>
        <v>5055</v>
      </c>
      <c r="V129" s="189">
        <f t="shared" si="34"/>
        <v>0</v>
      </c>
      <c r="W129" s="189">
        <f t="shared" si="34"/>
        <v>0</v>
      </c>
      <c r="X129" s="189">
        <f t="shared" si="34"/>
        <v>5055</v>
      </c>
      <c r="Y129" s="189">
        <f t="shared" si="34"/>
        <v>0</v>
      </c>
      <c r="Z129" s="189">
        <f t="shared" si="34"/>
        <v>0</v>
      </c>
      <c r="AA129" s="189">
        <f t="shared" si="34"/>
        <v>0</v>
      </c>
      <c r="AB129" s="189">
        <f t="shared" si="34"/>
        <v>0</v>
      </c>
      <c r="AC129" s="189">
        <f t="shared" si="34"/>
        <v>10010.84</v>
      </c>
    </row>
    <row r="130" spans="1:29">
      <c r="A130" s="397"/>
      <c r="B130" s="187" t="s">
        <v>134</v>
      </c>
      <c r="C130" s="189">
        <f t="shared" si="34"/>
        <v>2783633.32</v>
      </c>
      <c r="D130" s="189">
        <f t="shared" si="35"/>
        <v>0</v>
      </c>
      <c r="E130" s="189">
        <f t="shared" si="34"/>
        <v>415081.9800000001</v>
      </c>
      <c r="F130" s="189">
        <f t="shared" si="34"/>
        <v>1571077.23</v>
      </c>
      <c r="G130" s="189">
        <f t="shared" si="34"/>
        <v>14663.760000000009</v>
      </c>
      <c r="H130" s="189">
        <f t="shared" si="34"/>
        <v>308103.03000000003</v>
      </c>
      <c r="I130" s="189">
        <f t="shared" si="34"/>
        <v>30245.040000000001</v>
      </c>
      <c r="J130" s="189">
        <f t="shared" si="34"/>
        <v>59261.120000000003</v>
      </c>
      <c r="K130" s="189">
        <f t="shared" si="34"/>
        <v>218596.87</v>
      </c>
      <c r="L130" s="189">
        <f t="shared" si="34"/>
        <v>225732.37999999998</v>
      </c>
      <c r="M130" s="189">
        <f t="shared" si="34"/>
        <v>101812.06</v>
      </c>
      <c r="N130" s="189">
        <f t="shared" si="34"/>
        <v>99864.4</v>
      </c>
      <c r="O130" s="189">
        <f t="shared" si="34"/>
        <v>17182.8</v>
      </c>
      <c r="P130" s="189">
        <f t="shared" si="34"/>
        <v>6873.12</v>
      </c>
      <c r="Q130" s="189">
        <f t="shared" si="34"/>
        <v>102216.44</v>
      </c>
      <c r="R130" s="189">
        <f t="shared" si="34"/>
        <v>47434.75</v>
      </c>
      <c r="S130" s="189">
        <f t="shared" si="34"/>
        <v>54781.69</v>
      </c>
      <c r="T130" s="189">
        <f t="shared" si="34"/>
        <v>3436.56</v>
      </c>
      <c r="U130" s="189">
        <f t="shared" si="34"/>
        <v>161422.25999999998</v>
      </c>
      <c r="V130" s="189">
        <f t="shared" si="34"/>
        <v>69198.240000000005</v>
      </c>
      <c r="W130" s="189">
        <f t="shared" si="34"/>
        <v>28297.38</v>
      </c>
      <c r="X130" s="189">
        <f t="shared" si="34"/>
        <v>41931</v>
      </c>
      <c r="Y130" s="189">
        <f t="shared" si="34"/>
        <v>15122.52</v>
      </c>
      <c r="Z130" s="189">
        <f t="shared" si="34"/>
        <v>3436.56</v>
      </c>
      <c r="AA130" s="189">
        <f t="shared" si="34"/>
        <v>3436.56</v>
      </c>
      <c r="AB130" s="189">
        <f t="shared" si="34"/>
        <v>26349.72</v>
      </c>
      <c r="AC130" s="189">
        <f t="shared" si="34"/>
        <v>19017.84</v>
      </c>
    </row>
    <row r="131" spans="1:29">
      <c r="A131" s="397"/>
      <c r="B131" s="187" t="s">
        <v>135</v>
      </c>
      <c r="C131" s="189">
        <f t="shared" si="34"/>
        <v>570300.94999999995</v>
      </c>
      <c r="D131" s="189">
        <f t="shared" si="35"/>
        <v>0</v>
      </c>
      <c r="E131" s="189">
        <f t="shared" si="34"/>
        <v>68045.78</v>
      </c>
      <c r="F131" s="189">
        <f t="shared" si="34"/>
        <v>426551.12000000005</v>
      </c>
      <c r="G131" s="189">
        <f t="shared" si="34"/>
        <v>0</v>
      </c>
      <c r="H131" s="189">
        <f t="shared" si="34"/>
        <v>0</v>
      </c>
      <c r="I131" s="189">
        <f t="shared" si="34"/>
        <v>0</v>
      </c>
      <c r="J131" s="189">
        <f t="shared" si="34"/>
        <v>0</v>
      </c>
      <c r="K131" s="189">
        <f t="shared" si="34"/>
        <v>0</v>
      </c>
      <c r="L131" s="189">
        <f t="shared" si="34"/>
        <v>10566.04</v>
      </c>
      <c r="M131" s="189">
        <f t="shared" si="34"/>
        <v>0</v>
      </c>
      <c r="N131" s="189">
        <f t="shared" si="34"/>
        <v>5283.02</v>
      </c>
      <c r="O131" s="189">
        <f t="shared" si="34"/>
        <v>0</v>
      </c>
      <c r="P131" s="189">
        <f t="shared" si="34"/>
        <v>5283.02</v>
      </c>
      <c r="Q131" s="189">
        <f t="shared" si="34"/>
        <v>0</v>
      </c>
      <c r="R131" s="189">
        <f t="shared" si="34"/>
        <v>0</v>
      </c>
      <c r="S131" s="189">
        <f t="shared" si="34"/>
        <v>0</v>
      </c>
      <c r="T131" s="189">
        <f t="shared" si="34"/>
        <v>0</v>
      </c>
      <c r="U131" s="189">
        <f t="shared" si="34"/>
        <v>65138.009999999995</v>
      </c>
      <c r="V131" s="189">
        <f t="shared" si="34"/>
        <v>39082.81</v>
      </c>
      <c r="W131" s="189">
        <f t="shared" si="34"/>
        <v>0</v>
      </c>
      <c r="X131" s="189">
        <f t="shared" si="34"/>
        <v>23449.68</v>
      </c>
      <c r="Y131" s="189">
        <f t="shared" si="34"/>
        <v>2605.52</v>
      </c>
      <c r="Z131" s="189">
        <f t="shared" si="34"/>
        <v>0</v>
      </c>
      <c r="AA131" s="189">
        <f t="shared" si="34"/>
        <v>0</v>
      </c>
      <c r="AB131" s="189">
        <f t="shared" si="34"/>
        <v>-10603.09</v>
      </c>
      <c r="AC131" s="189">
        <f t="shared" si="34"/>
        <v>19670.009999999998</v>
      </c>
    </row>
    <row r="132" spans="1:29">
      <c r="A132" s="397"/>
      <c r="B132" s="187" t="s">
        <v>136</v>
      </c>
      <c r="C132" s="189">
        <f t="shared" si="34"/>
        <v>468598.30999999994</v>
      </c>
      <c r="D132" s="189">
        <f t="shared" si="35"/>
        <v>0</v>
      </c>
      <c r="E132" s="189">
        <f t="shared" si="34"/>
        <v>122422.27999999998</v>
      </c>
      <c r="F132" s="189">
        <f t="shared" si="34"/>
        <v>187242.88</v>
      </c>
      <c r="G132" s="189">
        <f t="shared" si="34"/>
        <v>6011.37</v>
      </c>
      <c r="H132" s="189">
        <f t="shared" si="34"/>
        <v>2944.66</v>
      </c>
      <c r="I132" s="189">
        <f t="shared" si="34"/>
        <v>1232.04</v>
      </c>
      <c r="J132" s="189">
        <f t="shared" si="34"/>
        <v>692.62</v>
      </c>
      <c r="K132" s="189">
        <f t="shared" si="34"/>
        <v>1020</v>
      </c>
      <c r="L132" s="189">
        <f t="shared" si="34"/>
        <v>2700</v>
      </c>
      <c r="M132" s="189">
        <f t="shared" si="34"/>
        <v>900</v>
      </c>
      <c r="N132" s="189">
        <f t="shared" si="34"/>
        <v>1020</v>
      </c>
      <c r="O132" s="189">
        <f t="shared" si="34"/>
        <v>360</v>
      </c>
      <c r="P132" s="189">
        <f t="shared" si="34"/>
        <v>420</v>
      </c>
      <c r="Q132" s="189">
        <f t="shared" si="34"/>
        <v>368.15999999999997</v>
      </c>
      <c r="R132" s="189">
        <f t="shared" si="34"/>
        <v>248.16</v>
      </c>
      <c r="S132" s="189">
        <f t="shared" si="34"/>
        <v>120</v>
      </c>
      <c r="T132" s="189">
        <f t="shared" si="34"/>
        <v>6050.84</v>
      </c>
      <c r="U132" s="189">
        <f t="shared" si="34"/>
        <v>152920.33000000002</v>
      </c>
      <c r="V132" s="189">
        <f t="shared" si="34"/>
        <v>105109.61</v>
      </c>
      <c r="W132" s="189">
        <f t="shared" si="34"/>
        <v>18378.650000000001</v>
      </c>
      <c r="X132" s="189">
        <f t="shared" si="34"/>
        <v>6467.67</v>
      </c>
      <c r="Y132" s="189">
        <f t="shared" si="34"/>
        <v>5376.55</v>
      </c>
      <c r="Z132" s="189">
        <f t="shared" si="34"/>
        <v>14080.13</v>
      </c>
      <c r="AA132" s="189">
        <f t="shared" si="34"/>
        <v>3507.72</v>
      </c>
      <c r="AB132" s="189">
        <f t="shared" si="34"/>
        <v>17690.98</v>
      </c>
      <c r="AC132" s="189">
        <f t="shared" si="34"/>
        <v>0</v>
      </c>
    </row>
    <row r="133" spans="1:29">
      <c r="A133" s="397"/>
      <c r="B133" s="187" t="s">
        <v>137</v>
      </c>
      <c r="C133" s="189">
        <f t="shared" si="34"/>
        <v>93197.829999999987</v>
      </c>
      <c r="D133" s="189">
        <f t="shared" si="35"/>
        <v>0</v>
      </c>
      <c r="E133" s="189">
        <f t="shared" si="34"/>
        <v>8941.2199999999993</v>
      </c>
      <c r="F133" s="189">
        <f t="shared" si="34"/>
        <v>80486.28</v>
      </c>
      <c r="G133" s="189">
        <f t="shared" si="34"/>
        <v>0</v>
      </c>
      <c r="H133" s="189">
        <f t="shared" si="34"/>
        <v>1683.9499999999998</v>
      </c>
      <c r="I133" s="189">
        <f t="shared" si="34"/>
        <v>887.15</v>
      </c>
      <c r="J133" s="189">
        <f t="shared" si="34"/>
        <v>0</v>
      </c>
      <c r="K133" s="189">
        <f t="shared" si="34"/>
        <v>796.8</v>
      </c>
      <c r="L133" s="189">
        <f t="shared" si="34"/>
        <v>760.98</v>
      </c>
      <c r="M133" s="189">
        <f t="shared" si="34"/>
        <v>760.98</v>
      </c>
      <c r="N133" s="189">
        <f t="shared" si="34"/>
        <v>0</v>
      </c>
      <c r="O133" s="189">
        <f t="shared" si="34"/>
        <v>0</v>
      </c>
      <c r="P133" s="189">
        <f t="shared" si="34"/>
        <v>0</v>
      </c>
      <c r="Q133" s="189">
        <f t="shared" si="34"/>
        <v>729.7</v>
      </c>
      <c r="R133" s="189">
        <f t="shared" si="34"/>
        <v>729.7</v>
      </c>
      <c r="S133" s="189">
        <f t="shared" si="34"/>
        <v>0</v>
      </c>
      <c r="T133" s="189">
        <f t="shared" si="34"/>
        <v>0</v>
      </c>
      <c r="U133" s="189">
        <f t="shared" si="34"/>
        <v>595.70000000000005</v>
      </c>
      <c r="V133" s="189">
        <f t="shared" si="34"/>
        <v>327.7</v>
      </c>
      <c r="W133" s="189">
        <f t="shared" si="34"/>
        <v>0</v>
      </c>
      <c r="X133" s="189">
        <f t="shared" si="34"/>
        <v>268</v>
      </c>
      <c r="Y133" s="189">
        <f t="shared" si="34"/>
        <v>0</v>
      </c>
      <c r="Z133" s="189">
        <f t="shared" si="34"/>
        <v>0</v>
      </c>
      <c r="AA133" s="189">
        <f t="shared" si="34"/>
        <v>0</v>
      </c>
      <c r="AB133" s="189">
        <f t="shared" si="34"/>
        <v>0</v>
      </c>
      <c r="AC133" s="189">
        <f t="shared" si="34"/>
        <v>158.4</v>
      </c>
    </row>
    <row r="134" spans="1:29">
      <c r="A134" s="397"/>
      <c r="B134" s="187" t="s">
        <v>138</v>
      </c>
      <c r="C134" s="189">
        <f t="shared" si="34"/>
        <v>88072.98</v>
      </c>
      <c r="D134" s="189">
        <f t="shared" si="35"/>
        <v>0</v>
      </c>
      <c r="E134" s="189">
        <f t="shared" si="34"/>
        <v>27946.149999999998</v>
      </c>
      <c r="F134" s="189">
        <f t="shared" ref="F134:AC149" si="36">F30+F82</f>
        <v>15182</v>
      </c>
      <c r="G134" s="189">
        <f t="shared" si="36"/>
        <v>175.24</v>
      </c>
      <c r="H134" s="189">
        <f t="shared" si="36"/>
        <v>3079.63</v>
      </c>
      <c r="I134" s="189">
        <f t="shared" si="36"/>
        <v>1395.18</v>
      </c>
      <c r="J134" s="189">
        <f t="shared" si="36"/>
        <v>1684.45</v>
      </c>
      <c r="K134" s="189">
        <f t="shared" si="36"/>
        <v>0</v>
      </c>
      <c r="L134" s="189">
        <f t="shared" si="36"/>
        <v>1690.5099999999998</v>
      </c>
      <c r="M134" s="189">
        <f t="shared" si="36"/>
        <v>140.31</v>
      </c>
      <c r="N134" s="189">
        <f t="shared" si="36"/>
        <v>898.78</v>
      </c>
      <c r="O134" s="189">
        <f t="shared" si="36"/>
        <v>389.9</v>
      </c>
      <c r="P134" s="189">
        <f t="shared" si="36"/>
        <v>261.52</v>
      </c>
      <c r="Q134" s="189">
        <f t="shared" si="36"/>
        <v>1574.3</v>
      </c>
      <c r="R134" s="189">
        <f t="shared" si="36"/>
        <v>305.5</v>
      </c>
      <c r="S134" s="189">
        <f t="shared" si="36"/>
        <v>1268.8</v>
      </c>
      <c r="T134" s="189">
        <f t="shared" si="36"/>
        <v>1084.3</v>
      </c>
      <c r="U134" s="189">
        <f>U30+U82</f>
        <v>38600.39</v>
      </c>
      <c r="V134" s="189">
        <f t="shared" si="36"/>
        <v>7368.26</v>
      </c>
      <c r="W134" s="189">
        <f t="shared" si="36"/>
        <v>3757.39</v>
      </c>
      <c r="X134" s="189">
        <f t="shared" si="36"/>
        <v>8348.39</v>
      </c>
      <c r="Y134" s="189">
        <f t="shared" si="36"/>
        <v>12101.24</v>
      </c>
      <c r="Z134" s="189">
        <f t="shared" si="36"/>
        <v>5948.91</v>
      </c>
      <c r="AA134" s="189">
        <f t="shared" si="36"/>
        <v>1076.2</v>
      </c>
      <c r="AB134" s="189">
        <f t="shared" si="36"/>
        <v>1382.94</v>
      </c>
      <c r="AC134" s="189">
        <f t="shared" si="36"/>
        <v>3906</v>
      </c>
    </row>
    <row r="135" spans="1:29">
      <c r="A135" s="397"/>
      <c r="B135" s="187" t="s">
        <v>139</v>
      </c>
      <c r="C135" s="189">
        <f t="shared" ref="C135:Z146" si="37">C31+C83</f>
        <v>944217.13</v>
      </c>
      <c r="D135" s="189">
        <f t="shared" si="35"/>
        <v>0</v>
      </c>
      <c r="E135" s="189">
        <f t="shared" si="37"/>
        <v>549716.88</v>
      </c>
      <c r="F135" s="189">
        <f t="shared" si="37"/>
        <v>394500.25</v>
      </c>
      <c r="G135" s="189">
        <f t="shared" si="37"/>
        <v>0</v>
      </c>
      <c r="H135" s="189">
        <f t="shared" si="37"/>
        <v>0</v>
      </c>
      <c r="I135" s="189">
        <f t="shared" si="37"/>
        <v>0</v>
      </c>
      <c r="J135" s="189">
        <f t="shared" si="37"/>
        <v>0</v>
      </c>
      <c r="K135" s="189">
        <f t="shared" si="37"/>
        <v>0</v>
      </c>
      <c r="L135" s="189">
        <f t="shared" si="37"/>
        <v>0</v>
      </c>
      <c r="M135" s="189">
        <f t="shared" si="37"/>
        <v>0</v>
      </c>
      <c r="N135" s="189">
        <f t="shared" si="37"/>
        <v>0</v>
      </c>
      <c r="O135" s="189">
        <f t="shared" si="37"/>
        <v>0</v>
      </c>
      <c r="P135" s="189">
        <f t="shared" si="37"/>
        <v>0</v>
      </c>
      <c r="Q135" s="189">
        <f t="shared" si="37"/>
        <v>0</v>
      </c>
      <c r="R135" s="189">
        <f t="shared" si="37"/>
        <v>0</v>
      </c>
      <c r="S135" s="189">
        <f t="shared" si="37"/>
        <v>0</v>
      </c>
      <c r="T135" s="189">
        <f t="shared" si="37"/>
        <v>102749.72</v>
      </c>
      <c r="U135" s="189">
        <f t="shared" si="37"/>
        <v>0</v>
      </c>
      <c r="V135" s="189">
        <f t="shared" si="37"/>
        <v>0</v>
      </c>
      <c r="W135" s="189">
        <f t="shared" si="37"/>
        <v>0</v>
      </c>
      <c r="X135" s="189">
        <f t="shared" si="37"/>
        <v>0</v>
      </c>
      <c r="Y135" s="189">
        <f t="shared" si="37"/>
        <v>0</v>
      </c>
      <c r="Z135" s="189">
        <f t="shared" si="37"/>
        <v>0</v>
      </c>
      <c r="AA135" s="189">
        <f t="shared" si="36"/>
        <v>0</v>
      </c>
      <c r="AB135" s="189">
        <f t="shared" si="36"/>
        <v>0</v>
      </c>
      <c r="AC135" s="189">
        <f t="shared" si="36"/>
        <v>0</v>
      </c>
    </row>
    <row r="136" spans="1:29">
      <c r="A136" s="397"/>
      <c r="B136" s="187" t="s">
        <v>140</v>
      </c>
      <c r="C136" s="189">
        <f t="shared" si="37"/>
        <v>5478113.6699999999</v>
      </c>
      <c r="D136" s="189">
        <f t="shared" si="35"/>
        <v>0</v>
      </c>
      <c r="E136" s="189">
        <f t="shared" si="37"/>
        <v>0</v>
      </c>
      <c r="F136" s="189">
        <f t="shared" si="37"/>
        <v>5478113.6699999999</v>
      </c>
      <c r="G136" s="189">
        <f t="shared" si="37"/>
        <v>0</v>
      </c>
      <c r="H136" s="189">
        <f t="shared" si="37"/>
        <v>0</v>
      </c>
      <c r="I136" s="189">
        <f t="shared" si="37"/>
        <v>0</v>
      </c>
      <c r="J136" s="189">
        <f t="shared" si="37"/>
        <v>0</v>
      </c>
      <c r="K136" s="189">
        <f t="shared" si="37"/>
        <v>0</v>
      </c>
      <c r="L136" s="189">
        <f t="shared" si="37"/>
        <v>0</v>
      </c>
      <c r="M136" s="189">
        <f t="shared" si="37"/>
        <v>0</v>
      </c>
      <c r="N136" s="189">
        <f t="shared" si="37"/>
        <v>0</v>
      </c>
      <c r="O136" s="189">
        <f t="shared" si="37"/>
        <v>0</v>
      </c>
      <c r="P136" s="189">
        <f t="shared" si="37"/>
        <v>0</v>
      </c>
      <c r="Q136" s="189">
        <f t="shared" si="37"/>
        <v>0</v>
      </c>
      <c r="R136" s="189">
        <f t="shared" si="37"/>
        <v>0</v>
      </c>
      <c r="S136" s="189">
        <f t="shared" si="37"/>
        <v>0</v>
      </c>
      <c r="T136" s="189">
        <f t="shared" si="37"/>
        <v>0</v>
      </c>
      <c r="U136" s="189">
        <f t="shared" si="37"/>
        <v>0</v>
      </c>
      <c r="V136" s="189">
        <f t="shared" si="37"/>
        <v>0</v>
      </c>
      <c r="W136" s="189">
        <f t="shared" si="37"/>
        <v>0</v>
      </c>
      <c r="X136" s="189">
        <f t="shared" si="37"/>
        <v>0</v>
      </c>
      <c r="Y136" s="189">
        <f t="shared" si="37"/>
        <v>0</v>
      </c>
      <c r="Z136" s="189">
        <f t="shared" si="37"/>
        <v>0</v>
      </c>
      <c r="AA136" s="189">
        <f t="shared" si="36"/>
        <v>0</v>
      </c>
      <c r="AB136" s="189">
        <f t="shared" si="36"/>
        <v>0</v>
      </c>
      <c r="AC136" s="189">
        <f t="shared" si="36"/>
        <v>0</v>
      </c>
    </row>
    <row r="137" spans="1:29">
      <c r="A137" s="397"/>
      <c r="B137" s="187" t="s">
        <v>141</v>
      </c>
      <c r="C137" s="189">
        <f t="shared" si="37"/>
        <v>326.2</v>
      </c>
      <c r="D137" s="189">
        <f t="shared" si="35"/>
        <v>0</v>
      </c>
      <c r="E137" s="189">
        <f t="shared" si="37"/>
        <v>0</v>
      </c>
      <c r="F137" s="189">
        <f t="shared" si="37"/>
        <v>326.2</v>
      </c>
      <c r="G137" s="189">
        <f t="shared" si="37"/>
        <v>0</v>
      </c>
      <c r="H137" s="189">
        <f t="shared" si="37"/>
        <v>0</v>
      </c>
      <c r="I137" s="189">
        <f t="shared" si="37"/>
        <v>0</v>
      </c>
      <c r="J137" s="189">
        <f t="shared" si="37"/>
        <v>0</v>
      </c>
      <c r="K137" s="189">
        <f t="shared" si="37"/>
        <v>0</v>
      </c>
      <c r="L137" s="189">
        <f t="shared" si="37"/>
        <v>0</v>
      </c>
      <c r="M137" s="189">
        <f t="shared" si="37"/>
        <v>0</v>
      </c>
      <c r="N137" s="189">
        <f t="shared" si="37"/>
        <v>0</v>
      </c>
      <c r="O137" s="189">
        <f t="shared" si="37"/>
        <v>0</v>
      </c>
      <c r="P137" s="189">
        <f t="shared" si="37"/>
        <v>0</v>
      </c>
      <c r="Q137" s="189">
        <f t="shared" si="37"/>
        <v>0</v>
      </c>
      <c r="R137" s="189">
        <f t="shared" si="37"/>
        <v>0</v>
      </c>
      <c r="S137" s="189">
        <f t="shared" si="37"/>
        <v>0</v>
      </c>
      <c r="T137" s="189">
        <f t="shared" si="37"/>
        <v>0</v>
      </c>
      <c r="U137" s="189">
        <f t="shared" si="37"/>
        <v>0</v>
      </c>
      <c r="V137" s="189">
        <f t="shared" si="37"/>
        <v>0</v>
      </c>
      <c r="W137" s="189">
        <f t="shared" si="37"/>
        <v>0</v>
      </c>
      <c r="X137" s="189">
        <f t="shared" si="37"/>
        <v>0</v>
      </c>
      <c r="Y137" s="189">
        <f t="shared" si="37"/>
        <v>0</v>
      </c>
      <c r="Z137" s="189">
        <f t="shared" si="37"/>
        <v>0</v>
      </c>
      <c r="AA137" s="189">
        <f t="shared" si="36"/>
        <v>0</v>
      </c>
      <c r="AB137" s="189">
        <f t="shared" si="36"/>
        <v>0</v>
      </c>
      <c r="AC137" s="189">
        <f t="shared" si="36"/>
        <v>326.2</v>
      </c>
    </row>
    <row r="138" spans="1:29">
      <c r="A138" s="398"/>
      <c r="B138" s="192" t="s">
        <v>121</v>
      </c>
      <c r="C138" s="193">
        <f t="shared" si="37"/>
        <v>41541547.810000002</v>
      </c>
      <c r="D138" s="193">
        <f t="shared" ref="D138:T138" si="38">SUM(D125:D137)</f>
        <v>19159.54</v>
      </c>
      <c r="E138" s="193">
        <f t="shared" si="38"/>
        <v>7082617.1000000006</v>
      </c>
      <c r="F138" s="193">
        <f t="shared" si="38"/>
        <v>21650702.629999999</v>
      </c>
      <c r="G138" s="193">
        <f t="shared" si="38"/>
        <v>384556.61000000004</v>
      </c>
      <c r="H138" s="193">
        <f t="shared" si="38"/>
        <v>867101.5</v>
      </c>
      <c r="I138" s="193">
        <f t="shared" si="38"/>
        <v>265862.49</v>
      </c>
      <c r="J138" s="193">
        <f t="shared" si="38"/>
        <v>205016.42</v>
      </c>
      <c r="K138" s="193">
        <f t="shared" si="38"/>
        <v>396222.58999999997</v>
      </c>
      <c r="L138" s="193">
        <f t="shared" si="38"/>
        <v>1011291.66</v>
      </c>
      <c r="M138" s="193">
        <f t="shared" si="38"/>
        <v>307807.48000000004</v>
      </c>
      <c r="N138" s="193">
        <f t="shared" si="38"/>
        <v>268171.3</v>
      </c>
      <c r="O138" s="193">
        <f t="shared" si="38"/>
        <v>188214.68</v>
      </c>
      <c r="P138" s="193">
        <f t="shared" si="38"/>
        <v>247098.19999999998</v>
      </c>
      <c r="Q138" s="193">
        <f t="shared" si="38"/>
        <v>401479.94999999995</v>
      </c>
      <c r="R138" s="193">
        <f t="shared" si="38"/>
        <v>261646.55</v>
      </c>
      <c r="S138" s="193">
        <f t="shared" si="38"/>
        <v>139833.39999999997</v>
      </c>
      <c r="T138" s="193">
        <f t="shared" si="38"/>
        <v>291737.36</v>
      </c>
      <c r="U138" s="193">
        <f>SUM(U125:U137)</f>
        <v>10509195.429999998</v>
      </c>
      <c r="V138" s="193">
        <f t="shared" ref="V138:AB138" si="39">SUM(V125:V137)</f>
        <v>5157887.0799999991</v>
      </c>
      <c r="W138" s="193">
        <f t="shared" si="39"/>
        <v>1171378.5999999996</v>
      </c>
      <c r="X138" s="193">
        <f t="shared" si="39"/>
        <v>1451325.38</v>
      </c>
      <c r="Y138" s="193">
        <f t="shared" si="39"/>
        <v>821455.67</v>
      </c>
      <c r="Z138" s="193">
        <f t="shared" si="39"/>
        <v>1582304.82</v>
      </c>
      <c r="AA138" s="193">
        <f t="shared" si="39"/>
        <v>324843.87999999995</v>
      </c>
      <c r="AB138" s="193">
        <f t="shared" si="39"/>
        <v>806431.7899999998</v>
      </c>
      <c r="AC138" s="189">
        <f t="shared" si="36"/>
        <v>243900.88999999998</v>
      </c>
    </row>
    <row r="139" spans="1:29" ht="13.5" customHeight="1">
      <c r="A139" s="396" t="s">
        <v>142</v>
      </c>
      <c r="B139" s="187" t="s">
        <v>143</v>
      </c>
      <c r="C139" s="189">
        <f t="shared" si="37"/>
        <v>3529848.8900000006</v>
      </c>
      <c r="D139" s="189">
        <f t="shared" si="35"/>
        <v>0</v>
      </c>
      <c r="E139" s="189">
        <f t="shared" si="37"/>
        <v>1060192.8899999999</v>
      </c>
      <c r="F139" s="189">
        <f t="shared" si="37"/>
        <v>2383875.85</v>
      </c>
      <c r="G139" s="189">
        <f t="shared" si="37"/>
        <v>0</v>
      </c>
      <c r="H139" s="189">
        <f t="shared" si="37"/>
        <v>4749.66</v>
      </c>
      <c r="I139" s="189">
        <f t="shared" si="37"/>
        <v>0</v>
      </c>
      <c r="J139" s="189">
        <f t="shared" si="37"/>
        <v>2374.83</v>
      </c>
      <c r="K139" s="189">
        <f t="shared" si="37"/>
        <v>2374.83</v>
      </c>
      <c r="L139" s="189">
        <f t="shared" si="37"/>
        <v>9499.32</v>
      </c>
      <c r="M139" s="189">
        <f t="shared" si="37"/>
        <v>2374.83</v>
      </c>
      <c r="N139" s="189">
        <f t="shared" si="37"/>
        <v>2374.83</v>
      </c>
      <c r="O139" s="189">
        <f t="shared" si="37"/>
        <v>2374.83</v>
      </c>
      <c r="P139" s="189">
        <f t="shared" si="37"/>
        <v>2374.83</v>
      </c>
      <c r="Q139" s="189">
        <f t="shared" si="37"/>
        <v>4749.66</v>
      </c>
      <c r="R139" s="189">
        <f t="shared" si="37"/>
        <v>2374.83</v>
      </c>
      <c r="S139" s="189">
        <f t="shared" si="37"/>
        <v>2374.83</v>
      </c>
      <c r="T139" s="189">
        <f t="shared" si="37"/>
        <v>107085.96</v>
      </c>
      <c r="U139" s="189">
        <f t="shared" si="37"/>
        <v>66781.510000000009</v>
      </c>
      <c r="V139" s="189">
        <f t="shared" si="37"/>
        <v>39459.49</v>
      </c>
      <c r="W139" s="189">
        <f t="shared" si="37"/>
        <v>26111.040000000001</v>
      </c>
      <c r="X139" s="189">
        <f t="shared" si="37"/>
        <v>0</v>
      </c>
      <c r="Y139" s="189">
        <f t="shared" si="37"/>
        <v>0</v>
      </c>
      <c r="Z139" s="189">
        <f t="shared" si="37"/>
        <v>748.24</v>
      </c>
      <c r="AA139" s="189">
        <f t="shared" ref="AA139:AC154" si="40">AA35+AA87</f>
        <v>462.74</v>
      </c>
      <c r="AB139" s="189">
        <f t="shared" si="40"/>
        <v>231.38</v>
      </c>
      <c r="AC139" s="189">
        <f t="shared" si="36"/>
        <v>0</v>
      </c>
    </row>
    <row r="140" spans="1:29">
      <c r="A140" s="397"/>
      <c r="B140" s="187" t="s">
        <v>144</v>
      </c>
      <c r="C140" s="189">
        <f t="shared" si="37"/>
        <v>2416330.1900000004</v>
      </c>
      <c r="D140" s="189">
        <f t="shared" si="35"/>
        <v>0</v>
      </c>
      <c r="E140" s="189">
        <f t="shared" si="37"/>
        <v>835677.77</v>
      </c>
      <c r="F140" s="189">
        <f t="shared" si="37"/>
        <v>1362366.5899999999</v>
      </c>
      <c r="G140" s="189">
        <f t="shared" si="37"/>
        <v>41759.06</v>
      </c>
      <c r="H140" s="189">
        <f t="shared" si="37"/>
        <v>36474.31</v>
      </c>
      <c r="I140" s="189">
        <f t="shared" si="37"/>
        <v>4019.66</v>
      </c>
      <c r="J140" s="189">
        <f t="shared" si="37"/>
        <v>19453.150000000001</v>
      </c>
      <c r="K140" s="189">
        <f t="shared" si="37"/>
        <v>13001.5</v>
      </c>
      <c r="L140" s="189">
        <f t="shared" si="37"/>
        <v>71877.679999999993</v>
      </c>
      <c r="M140" s="189">
        <f t="shared" si="37"/>
        <v>10728.5</v>
      </c>
      <c r="N140" s="189">
        <f t="shared" si="37"/>
        <v>21660.45</v>
      </c>
      <c r="O140" s="189">
        <f t="shared" si="37"/>
        <v>21060.11</v>
      </c>
      <c r="P140" s="189">
        <f t="shared" si="37"/>
        <v>18428.62</v>
      </c>
      <c r="Q140" s="189">
        <f t="shared" si="37"/>
        <v>32491.350000000002</v>
      </c>
      <c r="R140" s="189">
        <f t="shared" si="37"/>
        <v>15026.04</v>
      </c>
      <c r="S140" s="189">
        <f t="shared" si="37"/>
        <v>17465.310000000001</v>
      </c>
      <c r="T140" s="189">
        <f t="shared" si="37"/>
        <v>254782.81</v>
      </c>
      <c r="U140" s="189">
        <f t="shared" si="37"/>
        <v>77442.490000000005</v>
      </c>
      <c r="V140" s="189">
        <f t="shared" si="37"/>
        <v>16927.68</v>
      </c>
      <c r="W140" s="189">
        <f t="shared" si="37"/>
        <v>17007.98</v>
      </c>
      <c r="X140" s="189">
        <f t="shared" si="37"/>
        <v>18597.09</v>
      </c>
      <c r="Y140" s="189">
        <f t="shared" si="37"/>
        <v>4372.13</v>
      </c>
      <c r="Z140" s="189">
        <f t="shared" si="37"/>
        <v>17536.25</v>
      </c>
      <c r="AA140" s="189">
        <f t="shared" si="40"/>
        <v>3001.36</v>
      </c>
      <c r="AB140" s="189">
        <f t="shared" si="40"/>
        <v>12730.23</v>
      </c>
      <c r="AC140" s="189">
        <f t="shared" si="36"/>
        <v>80333.22</v>
      </c>
    </row>
    <row r="141" spans="1:29">
      <c r="A141" s="397"/>
      <c r="B141" s="187" t="s">
        <v>145</v>
      </c>
      <c r="C141" s="189">
        <f t="shared" si="37"/>
        <v>1530117.0999999999</v>
      </c>
      <c r="D141" s="189">
        <f t="shared" si="35"/>
        <v>0</v>
      </c>
      <c r="E141" s="189">
        <f t="shared" si="37"/>
        <v>1326666.95</v>
      </c>
      <c r="F141" s="189">
        <f t="shared" si="37"/>
        <v>14770.91</v>
      </c>
      <c r="G141" s="189">
        <f t="shared" si="37"/>
        <v>0</v>
      </c>
      <c r="H141" s="189">
        <f t="shared" si="37"/>
        <v>0</v>
      </c>
      <c r="I141" s="189">
        <f t="shared" si="37"/>
        <v>0</v>
      </c>
      <c r="J141" s="189">
        <f t="shared" si="37"/>
        <v>0</v>
      </c>
      <c r="K141" s="189">
        <f t="shared" si="37"/>
        <v>0</v>
      </c>
      <c r="L141" s="189">
        <f t="shared" si="37"/>
        <v>0</v>
      </c>
      <c r="M141" s="189">
        <f t="shared" si="37"/>
        <v>0</v>
      </c>
      <c r="N141" s="189">
        <f t="shared" si="37"/>
        <v>0</v>
      </c>
      <c r="O141" s="189">
        <f t="shared" si="37"/>
        <v>0</v>
      </c>
      <c r="P141" s="189">
        <f t="shared" si="37"/>
        <v>0</v>
      </c>
      <c r="Q141" s="189">
        <f t="shared" si="37"/>
        <v>0</v>
      </c>
      <c r="R141" s="189">
        <f t="shared" si="37"/>
        <v>0</v>
      </c>
      <c r="S141" s="189">
        <f t="shared" si="37"/>
        <v>0</v>
      </c>
      <c r="T141" s="189">
        <f t="shared" si="37"/>
        <v>0</v>
      </c>
      <c r="U141" s="189">
        <f t="shared" si="37"/>
        <v>188679.24</v>
      </c>
      <c r="V141" s="189">
        <f t="shared" si="37"/>
        <v>188679.24</v>
      </c>
      <c r="W141" s="189">
        <f t="shared" si="37"/>
        <v>0</v>
      </c>
      <c r="X141" s="189">
        <f t="shared" si="37"/>
        <v>0</v>
      </c>
      <c r="Y141" s="189">
        <f t="shared" si="37"/>
        <v>0</v>
      </c>
      <c r="Z141" s="189">
        <f t="shared" si="37"/>
        <v>0</v>
      </c>
      <c r="AA141" s="189">
        <f t="shared" si="40"/>
        <v>0</v>
      </c>
      <c r="AB141" s="189">
        <f t="shared" si="40"/>
        <v>0</v>
      </c>
      <c r="AC141" s="189">
        <f t="shared" si="36"/>
        <v>0</v>
      </c>
    </row>
    <row r="142" spans="1:29">
      <c r="A142" s="397"/>
      <c r="B142" s="187" t="s">
        <v>146</v>
      </c>
      <c r="C142" s="189">
        <f t="shared" si="37"/>
        <v>2115504.85</v>
      </c>
      <c r="D142" s="189">
        <f t="shared" si="35"/>
        <v>0</v>
      </c>
      <c r="E142" s="189">
        <f t="shared" si="37"/>
        <v>394033.91000000009</v>
      </c>
      <c r="F142" s="189">
        <f t="shared" si="37"/>
        <v>1695852.1199999999</v>
      </c>
      <c r="G142" s="189">
        <f t="shared" si="37"/>
        <v>0</v>
      </c>
      <c r="H142" s="189">
        <f t="shared" si="37"/>
        <v>5689.62</v>
      </c>
      <c r="I142" s="189">
        <f t="shared" si="37"/>
        <v>0</v>
      </c>
      <c r="J142" s="189">
        <f t="shared" si="37"/>
        <v>3317.46</v>
      </c>
      <c r="K142" s="189">
        <f t="shared" si="37"/>
        <v>2372.16</v>
      </c>
      <c r="L142" s="189">
        <f t="shared" si="37"/>
        <v>13269.84</v>
      </c>
      <c r="M142" s="189">
        <f t="shared" si="37"/>
        <v>3317.46</v>
      </c>
      <c r="N142" s="189">
        <f t="shared" si="37"/>
        <v>3317.46</v>
      </c>
      <c r="O142" s="189">
        <f t="shared" si="37"/>
        <v>3317.46</v>
      </c>
      <c r="P142" s="189">
        <f t="shared" si="37"/>
        <v>3317.46</v>
      </c>
      <c r="Q142" s="189">
        <f t="shared" si="37"/>
        <v>6659.3600000000006</v>
      </c>
      <c r="R142" s="189">
        <f t="shared" si="37"/>
        <v>3341.9</v>
      </c>
      <c r="S142" s="189">
        <f t="shared" si="37"/>
        <v>3317.46</v>
      </c>
      <c r="T142" s="189">
        <f t="shared" si="37"/>
        <v>3317.46</v>
      </c>
      <c r="U142" s="189">
        <f t="shared" si="37"/>
        <v>0</v>
      </c>
      <c r="V142" s="189">
        <f t="shared" si="37"/>
        <v>0</v>
      </c>
      <c r="W142" s="189">
        <f t="shared" si="37"/>
        <v>0</v>
      </c>
      <c r="X142" s="189">
        <f t="shared" si="37"/>
        <v>0</v>
      </c>
      <c r="Y142" s="189">
        <f t="shared" si="37"/>
        <v>0</v>
      </c>
      <c r="Z142" s="189">
        <f t="shared" si="37"/>
        <v>0</v>
      </c>
      <c r="AA142" s="189">
        <f t="shared" si="40"/>
        <v>0</v>
      </c>
      <c r="AB142" s="189">
        <f t="shared" si="40"/>
        <v>0</v>
      </c>
      <c r="AC142" s="189">
        <f t="shared" si="36"/>
        <v>30291.54</v>
      </c>
    </row>
    <row r="143" spans="1:29">
      <c r="A143" s="397"/>
      <c r="B143" s="187" t="s">
        <v>147</v>
      </c>
      <c r="C143" s="189">
        <f t="shared" si="37"/>
        <v>202797</v>
      </c>
      <c r="D143" s="189">
        <f t="shared" si="35"/>
        <v>0</v>
      </c>
      <c r="E143" s="189">
        <f t="shared" si="37"/>
        <v>202797</v>
      </c>
      <c r="F143" s="189">
        <f t="shared" si="37"/>
        <v>0</v>
      </c>
      <c r="G143" s="189">
        <f t="shared" si="37"/>
        <v>0</v>
      </c>
      <c r="H143" s="189">
        <f t="shared" si="37"/>
        <v>0</v>
      </c>
      <c r="I143" s="189">
        <f t="shared" si="37"/>
        <v>0</v>
      </c>
      <c r="J143" s="189">
        <f t="shared" si="37"/>
        <v>0</v>
      </c>
      <c r="K143" s="189">
        <f t="shared" si="37"/>
        <v>0</v>
      </c>
      <c r="L143" s="189">
        <f t="shared" si="37"/>
        <v>0</v>
      </c>
      <c r="M143" s="189">
        <f t="shared" si="37"/>
        <v>0</v>
      </c>
      <c r="N143" s="189">
        <f t="shared" si="37"/>
        <v>0</v>
      </c>
      <c r="O143" s="189">
        <f t="shared" si="37"/>
        <v>0</v>
      </c>
      <c r="P143" s="189">
        <f t="shared" si="37"/>
        <v>0</v>
      </c>
      <c r="Q143" s="189">
        <f t="shared" si="37"/>
        <v>0</v>
      </c>
      <c r="R143" s="189">
        <f t="shared" si="37"/>
        <v>0</v>
      </c>
      <c r="S143" s="189">
        <f t="shared" si="37"/>
        <v>0</v>
      </c>
      <c r="T143" s="189">
        <f t="shared" si="37"/>
        <v>0</v>
      </c>
      <c r="U143" s="189">
        <f t="shared" si="37"/>
        <v>0</v>
      </c>
      <c r="V143" s="189">
        <f t="shared" si="37"/>
        <v>0</v>
      </c>
      <c r="W143" s="189">
        <f t="shared" si="37"/>
        <v>0</v>
      </c>
      <c r="X143" s="189">
        <f t="shared" si="37"/>
        <v>0</v>
      </c>
      <c r="Y143" s="189">
        <f t="shared" si="37"/>
        <v>0</v>
      </c>
      <c r="Z143" s="189">
        <f t="shared" si="37"/>
        <v>0</v>
      </c>
      <c r="AA143" s="189">
        <f t="shared" si="40"/>
        <v>0</v>
      </c>
      <c r="AB143" s="189">
        <f t="shared" si="40"/>
        <v>0</v>
      </c>
      <c r="AC143" s="189">
        <f t="shared" si="36"/>
        <v>0</v>
      </c>
    </row>
    <row r="144" spans="1:29">
      <c r="A144" s="397"/>
      <c r="B144" s="187" t="s">
        <v>148</v>
      </c>
      <c r="C144" s="189">
        <f t="shared" si="37"/>
        <v>446292.74999999994</v>
      </c>
      <c r="D144" s="189">
        <f t="shared" si="35"/>
        <v>17009.2</v>
      </c>
      <c r="E144" s="189">
        <f t="shared" si="37"/>
        <v>199316.03</v>
      </c>
      <c r="F144" s="189">
        <f t="shared" si="37"/>
        <v>220021.70999999996</v>
      </c>
      <c r="G144" s="189">
        <f t="shared" si="37"/>
        <v>0</v>
      </c>
      <c r="H144" s="189">
        <f t="shared" si="37"/>
        <v>0</v>
      </c>
      <c r="I144" s="189">
        <f t="shared" si="37"/>
        <v>0</v>
      </c>
      <c r="J144" s="189">
        <f t="shared" si="37"/>
        <v>0</v>
      </c>
      <c r="K144" s="189">
        <f t="shared" si="37"/>
        <v>0</v>
      </c>
      <c r="L144" s="189">
        <f t="shared" si="37"/>
        <v>8375.81</v>
      </c>
      <c r="M144" s="189">
        <f t="shared" si="37"/>
        <v>3168.72</v>
      </c>
      <c r="N144" s="189">
        <f t="shared" si="37"/>
        <v>3168.72</v>
      </c>
      <c r="O144" s="189">
        <f t="shared" si="37"/>
        <v>0</v>
      </c>
      <c r="P144" s="189">
        <f t="shared" si="37"/>
        <v>2038.37</v>
      </c>
      <c r="Q144" s="189">
        <f t="shared" si="37"/>
        <v>50</v>
      </c>
      <c r="R144" s="189">
        <f t="shared" si="37"/>
        <v>0</v>
      </c>
      <c r="S144" s="189">
        <f t="shared" si="37"/>
        <v>50</v>
      </c>
      <c r="T144" s="189">
        <f t="shared" si="37"/>
        <v>0</v>
      </c>
      <c r="U144" s="189">
        <f t="shared" si="37"/>
        <v>1520</v>
      </c>
      <c r="V144" s="189">
        <f t="shared" si="37"/>
        <v>0</v>
      </c>
      <c r="W144" s="189">
        <f t="shared" si="37"/>
        <v>0</v>
      </c>
      <c r="X144" s="189">
        <f t="shared" si="37"/>
        <v>1040</v>
      </c>
      <c r="Y144" s="189">
        <f t="shared" si="37"/>
        <v>480</v>
      </c>
      <c r="Z144" s="189">
        <f t="shared" si="37"/>
        <v>0</v>
      </c>
      <c r="AA144" s="189">
        <f t="shared" si="40"/>
        <v>0</v>
      </c>
      <c r="AB144" s="189">
        <f t="shared" si="40"/>
        <v>0</v>
      </c>
      <c r="AC144" s="189">
        <f t="shared" si="36"/>
        <v>8000</v>
      </c>
    </row>
    <row r="145" spans="1:29">
      <c r="A145" s="397"/>
      <c r="B145" s="187" t="s">
        <v>149</v>
      </c>
      <c r="C145" s="189">
        <f t="shared" si="37"/>
        <v>1243000</v>
      </c>
      <c r="D145" s="189">
        <f t="shared" si="35"/>
        <v>0</v>
      </c>
      <c r="E145" s="189">
        <f t="shared" si="37"/>
        <v>608000</v>
      </c>
      <c r="F145" s="189">
        <f t="shared" si="37"/>
        <v>585000</v>
      </c>
      <c r="G145" s="189">
        <f t="shared" si="37"/>
        <v>0</v>
      </c>
      <c r="H145" s="189">
        <f t="shared" si="37"/>
        <v>0</v>
      </c>
      <c r="I145" s="189">
        <f t="shared" si="37"/>
        <v>0</v>
      </c>
      <c r="J145" s="189">
        <f t="shared" si="37"/>
        <v>0</v>
      </c>
      <c r="K145" s="189">
        <f t="shared" si="37"/>
        <v>0</v>
      </c>
      <c r="L145" s="189">
        <f t="shared" si="37"/>
        <v>50000</v>
      </c>
      <c r="M145" s="189">
        <f t="shared" si="37"/>
        <v>0</v>
      </c>
      <c r="N145" s="189">
        <f t="shared" si="37"/>
        <v>50000</v>
      </c>
      <c r="O145" s="189">
        <f t="shared" si="37"/>
        <v>0</v>
      </c>
      <c r="P145" s="189">
        <f t="shared" si="37"/>
        <v>0</v>
      </c>
      <c r="Q145" s="189">
        <f t="shared" si="37"/>
        <v>0</v>
      </c>
      <c r="R145" s="189">
        <f t="shared" si="37"/>
        <v>0</v>
      </c>
      <c r="S145" s="189">
        <f t="shared" si="37"/>
        <v>0</v>
      </c>
      <c r="T145" s="189">
        <f t="shared" si="37"/>
        <v>8000</v>
      </c>
      <c r="U145" s="189">
        <f t="shared" si="37"/>
        <v>0</v>
      </c>
      <c r="V145" s="189">
        <f t="shared" si="37"/>
        <v>0</v>
      </c>
      <c r="W145" s="189">
        <f t="shared" si="37"/>
        <v>0</v>
      </c>
      <c r="X145" s="189">
        <f t="shared" si="37"/>
        <v>0</v>
      </c>
      <c r="Y145" s="189">
        <f t="shared" si="37"/>
        <v>0</v>
      </c>
      <c r="Z145" s="189">
        <f t="shared" si="37"/>
        <v>0</v>
      </c>
      <c r="AA145" s="189">
        <f t="shared" si="40"/>
        <v>0</v>
      </c>
      <c r="AB145" s="189">
        <f t="shared" si="40"/>
        <v>0</v>
      </c>
      <c r="AC145" s="189">
        <f t="shared" si="36"/>
        <v>0</v>
      </c>
    </row>
    <row r="146" spans="1:29">
      <c r="A146" s="397"/>
      <c r="B146" s="187" t="s">
        <v>150</v>
      </c>
      <c r="C146" s="189">
        <f t="shared" si="37"/>
        <v>1599029.67</v>
      </c>
      <c r="D146" s="189">
        <f t="shared" si="35"/>
        <v>0</v>
      </c>
      <c r="E146" s="189">
        <f t="shared" si="37"/>
        <v>515846.12</v>
      </c>
      <c r="F146" s="189">
        <f t="shared" si="37"/>
        <v>265342.62</v>
      </c>
      <c r="G146" s="189">
        <f t="shared" si="37"/>
        <v>47169.81</v>
      </c>
      <c r="H146" s="189">
        <f t="shared" si="37"/>
        <v>0</v>
      </c>
      <c r="I146" s="189">
        <f t="shared" si="37"/>
        <v>0</v>
      </c>
      <c r="J146" s="189">
        <f t="shared" si="37"/>
        <v>0</v>
      </c>
      <c r="K146" s="189">
        <f t="shared" si="37"/>
        <v>0</v>
      </c>
      <c r="L146" s="189">
        <f t="shared" si="37"/>
        <v>701822.68</v>
      </c>
      <c r="M146" s="189">
        <f t="shared" si="37"/>
        <v>0</v>
      </c>
      <c r="N146" s="189">
        <f t="shared" si="37"/>
        <v>701822.68</v>
      </c>
      <c r="O146" s="189">
        <f t="shared" si="37"/>
        <v>0</v>
      </c>
      <c r="P146" s="189">
        <f t="shared" si="37"/>
        <v>0</v>
      </c>
      <c r="Q146" s="189">
        <f t="shared" ref="Q146:Z146" si="41">Q42+Q94</f>
        <v>78282.41</v>
      </c>
      <c r="R146" s="189">
        <f t="shared" si="41"/>
        <v>78282.41</v>
      </c>
      <c r="S146" s="189">
        <f t="shared" si="41"/>
        <v>0</v>
      </c>
      <c r="T146" s="189">
        <f t="shared" si="41"/>
        <v>0</v>
      </c>
      <c r="U146" s="189">
        <f t="shared" si="41"/>
        <v>37735.839999999997</v>
      </c>
      <c r="V146" s="189">
        <f t="shared" si="41"/>
        <v>37735.839999999997</v>
      </c>
      <c r="W146" s="189">
        <f t="shared" si="41"/>
        <v>0</v>
      </c>
      <c r="X146" s="189">
        <f t="shared" si="41"/>
        <v>0</v>
      </c>
      <c r="Y146" s="189">
        <f t="shared" si="41"/>
        <v>0</v>
      </c>
      <c r="Z146" s="189">
        <f t="shared" si="41"/>
        <v>0</v>
      </c>
      <c r="AA146" s="189">
        <f t="shared" si="40"/>
        <v>0</v>
      </c>
      <c r="AB146" s="189">
        <f t="shared" si="40"/>
        <v>0</v>
      </c>
      <c r="AC146" s="189">
        <f t="shared" si="36"/>
        <v>0</v>
      </c>
    </row>
    <row r="147" spans="1:29">
      <c r="A147" s="397"/>
      <c r="B147" s="187" t="s">
        <v>151</v>
      </c>
      <c r="C147" s="189">
        <f t="shared" ref="C147:Z155" si="42">C43+C95</f>
        <v>0</v>
      </c>
      <c r="D147" s="189">
        <f t="shared" si="35"/>
        <v>0</v>
      </c>
      <c r="E147" s="189">
        <f t="shared" si="42"/>
        <v>0</v>
      </c>
      <c r="F147" s="189">
        <f t="shared" si="42"/>
        <v>0</v>
      </c>
      <c r="G147" s="189">
        <f t="shared" si="42"/>
        <v>0</v>
      </c>
      <c r="H147" s="189">
        <f t="shared" si="42"/>
        <v>0</v>
      </c>
      <c r="I147" s="189">
        <f t="shared" si="42"/>
        <v>0</v>
      </c>
      <c r="J147" s="189">
        <f t="shared" si="42"/>
        <v>0</v>
      </c>
      <c r="K147" s="189">
        <f t="shared" si="42"/>
        <v>0</v>
      </c>
      <c r="L147" s="189">
        <f t="shared" si="42"/>
        <v>0</v>
      </c>
      <c r="M147" s="189">
        <f t="shared" si="42"/>
        <v>0</v>
      </c>
      <c r="N147" s="189">
        <f t="shared" si="42"/>
        <v>0</v>
      </c>
      <c r="O147" s="189">
        <f t="shared" si="42"/>
        <v>0</v>
      </c>
      <c r="P147" s="189">
        <f t="shared" si="42"/>
        <v>0</v>
      </c>
      <c r="Q147" s="189">
        <f t="shared" si="42"/>
        <v>0</v>
      </c>
      <c r="R147" s="189">
        <f t="shared" si="42"/>
        <v>0</v>
      </c>
      <c r="S147" s="189">
        <f t="shared" si="42"/>
        <v>0</v>
      </c>
      <c r="T147" s="189">
        <f t="shared" si="42"/>
        <v>0</v>
      </c>
      <c r="U147" s="189">
        <f t="shared" si="42"/>
        <v>0</v>
      </c>
      <c r="V147" s="189">
        <f t="shared" si="42"/>
        <v>0</v>
      </c>
      <c r="W147" s="189">
        <f t="shared" si="42"/>
        <v>0</v>
      </c>
      <c r="X147" s="189">
        <f t="shared" si="42"/>
        <v>0</v>
      </c>
      <c r="Y147" s="189">
        <f t="shared" si="42"/>
        <v>0</v>
      </c>
      <c r="Z147" s="189">
        <f t="shared" si="42"/>
        <v>0</v>
      </c>
      <c r="AA147" s="189">
        <f t="shared" si="40"/>
        <v>0</v>
      </c>
      <c r="AB147" s="189">
        <f t="shared" si="40"/>
        <v>0</v>
      </c>
      <c r="AC147" s="189">
        <f t="shared" si="36"/>
        <v>0</v>
      </c>
    </row>
    <row r="148" spans="1:29" ht="13.5" customHeight="1">
      <c r="A148" s="397"/>
      <c r="B148" s="187" t="s">
        <v>152</v>
      </c>
      <c r="C148" s="189">
        <f t="shared" si="42"/>
        <v>11423273.859999999</v>
      </c>
      <c r="D148" s="189">
        <f t="shared" si="35"/>
        <v>0</v>
      </c>
      <c r="E148" s="189">
        <f t="shared" si="42"/>
        <v>6156155.6700000009</v>
      </c>
      <c r="F148" s="189">
        <f t="shared" si="42"/>
        <v>4945549.5999999996</v>
      </c>
      <c r="G148" s="189">
        <f t="shared" si="42"/>
        <v>0</v>
      </c>
      <c r="H148" s="189">
        <f t="shared" si="42"/>
        <v>112086.19</v>
      </c>
      <c r="I148" s="189">
        <f t="shared" si="42"/>
        <v>19875.29</v>
      </c>
      <c r="J148" s="189">
        <f t="shared" si="42"/>
        <v>72335.61</v>
      </c>
      <c r="K148" s="189">
        <f t="shared" si="42"/>
        <v>19875.29</v>
      </c>
      <c r="L148" s="189">
        <f t="shared" si="42"/>
        <v>100383.72</v>
      </c>
      <c r="M148" s="189">
        <f t="shared" si="42"/>
        <v>28836.57</v>
      </c>
      <c r="N148" s="189">
        <f t="shared" si="42"/>
        <v>31796.57</v>
      </c>
      <c r="O148" s="189">
        <f t="shared" si="42"/>
        <v>19875.29</v>
      </c>
      <c r="P148" s="189">
        <f t="shared" si="42"/>
        <v>19875.29</v>
      </c>
      <c r="Q148" s="189">
        <f t="shared" si="42"/>
        <v>109098.68</v>
      </c>
      <c r="R148" s="189">
        <f t="shared" si="42"/>
        <v>0</v>
      </c>
      <c r="S148" s="189">
        <f t="shared" si="42"/>
        <v>109098.68</v>
      </c>
      <c r="T148" s="189">
        <f t="shared" si="42"/>
        <v>167847.78</v>
      </c>
      <c r="U148" s="189">
        <f t="shared" si="42"/>
        <v>0</v>
      </c>
      <c r="V148" s="189">
        <f t="shared" si="42"/>
        <v>0</v>
      </c>
      <c r="W148" s="189">
        <f t="shared" si="42"/>
        <v>0</v>
      </c>
      <c r="X148" s="189">
        <f t="shared" si="42"/>
        <v>0</v>
      </c>
      <c r="Y148" s="189">
        <f t="shared" si="42"/>
        <v>0</v>
      </c>
      <c r="Z148" s="189">
        <f t="shared" si="42"/>
        <v>0</v>
      </c>
      <c r="AA148" s="189">
        <f t="shared" si="40"/>
        <v>0</v>
      </c>
      <c r="AB148" s="189">
        <f t="shared" si="40"/>
        <v>0</v>
      </c>
      <c r="AC148" s="189">
        <f t="shared" si="36"/>
        <v>0</v>
      </c>
    </row>
    <row r="149" spans="1:29">
      <c r="A149" s="397"/>
      <c r="B149" s="187" t="s">
        <v>153</v>
      </c>
      <c r="C149" s="189">
        <f t="shared" si="42"/>
        <v>3605719.5199999996</v>
      </c>
      <c r="D149" s="189">
        <f t="shared" si="35"/>
        <v>0</v>
      </c>
      <c r="E149" s="189">
        <f t="shared" si="42"/>
        <v>743261.96</v>
      </c>
      <c r="F149" s="189">
        <f t="shared" si="42"/>
        <v>2510495.92</v>
      </c>
      <c r="G149" s="189">
        <f t="shared" si="42"/>
        <v>0</v>
      </c>
      <c r="H149" s="189">
        <f t="shared" si="42"/>
        <v>222322.63</v>
      </c>
      <c r="I149" s="189">
        <f t="shared" si="42"/>
        <v>11137.73</v>
      </c>
      <c r="J149" s="189">
        <f t="shared" si="42"/>
        <v>204533.96</v>
      </c>
      <c r="K149" s="189">
        <f t="shared" si="42"/>
        <v>6650.94</v>
      </c>
      <c r="L149" s="189">
        <f t="shared" si="42"/>
        <v>115846.57</v>
      </c>
      <c r="M149" s="189">
        <f t="shared" si="42"/>
        <v>35885.65</v>
      </c>
      <c r="N149" s="189">
        <f t="shared" si="42"/>
        <v>35885.65</v>
      </c>
      <c r="O149" s="189">
        <f t="shared" si="42"/>
        <v>11137.73</v>
      </c>
      <c r="P149" s="189">
        <f t="shared" si="42"/>
        <v>32937.54</v>
      </c>
      <c r="Q149" s="189">
        <f t="shared" si="42"/>
        <v>12792.44</v>
      </c>
      <c r="R149" s="189">
        <f t="shared" si="42"/>
        <v>6896.22</v>
      </c>
      <c r="S149" s="189">
        <f t="shared" si="42"/>
        <v>5896.22</v>
      </c>
      <c r="T149" s="189">
        <f t="shared" si="42"/>
        <v>25</v>
      </c>
      <c r="U149" s="189">
        <f t="shared" si="42"/>
        <v>1000</v>
      </c>
      <c r="V149" s="189">
        <f t="shared" si="42"/>
        <v>0</v>
      </c>
      <c r="W149" s="189">
        <f t="shared" si="42"/>
        <v>0</v>
      </c>
      <c r="X149" s="189">
        <f t="shared" si="42"/>
        <v>1000</v>
      </c>
      <c r="Y149" s="189">
        <f t="shared" si="42"/>
        <v>0</v>
      </c>
      <c r="Z149" s="189">
        <f t="shared" si="42"/>
        <v>0</v>
      </c>
      <c r="AA149" s="189">
        <f t="shared" si="40"/>
        <v>0</v>
      </c>
      <c r="AB149" s="189">
        <f t="shared" si="40"/>
        <v>2000</v>
      </c>
      <c r="AC149" s="189">
        <f t="shared" si="36"/>
        <v>0</v>
      </c>
    </row>
    <row r="150" spans="1:29">
      <c r="A150" s="397"/>
      <c r="B150" s="187" t="s">
        <v>154</v>
      </c>
      <c r="C150" s="189">
        <f t="shared" si="42"/>
        <v>45429392.539999992</v>
      </c>
      <c r="D150" s="189">
        <f t="shared" si="35"/>
        <v>655</v>
      </c>
      <c r="E150" s="189">
        <f t="shared" si="42"/>
        <v>13318151.25</v>
      </c>
      <c r="F150" s="189">
        <f t="shared" si="42"/>
        <v>25752671.049999997</v>
      </c>
      <c r="G150" s="189">
        <f t="shared" si="42"/>
        <v>0</v>
      </c>
      <c r="H150" s="189">
        <f t="shared" si="42"/>
        <v>1363089.62</v>
      </c>
      <c r="I150" s="189">
        <f t="shared" si="42"/>
        <v>0</v>
      </c>
      <c r="J150" s="189">
        <f t="shared" si="42"/>
        <v>511081.47</v>
      </c>
      <c r="K150" s="189">
        <f t="shared" si="42"/>
        <v>852008.15</v>
      </c>
      <c r="L150" s="189">
        <f t="shared" si="42"/>
        <v>2204966.9699999997</v>
      </c>
      <c r="M150" s="189">
        <f t="shared" si="42"/>
        <v>637978.43000000005</v>
      </c>
      <c r="N150" s="189">
        <f t="shared" si="42"/>
        <v>637978.43000000005</v>
      </c>
      <c r="O150" s="189">
        <f t="shared" si="42"/>
        <v>556707.35</v>
      </c>
      <c r="P150" s="189">
        <f t="shared" si="42"/>
        <v>372302.76</v>
      </c>
      <c r="Q150" s="189">
        <f t="shared" si="42"/>
        <v>920772.08</v>
      </c>
      <c r="R150" s="189">
        <f t="shared" si="42"/>
        <v>460386.04</v>
      </c>
      <c r="S150" s="189">
        <f t="shared" si="42"/>
        <v>460386.04</v>
      </c>
      <c r="T150" s="189">
        <f t="shared" si="42"/>
        <v>10275412.23</v>
      </c>
      <c r="U150" s="189">
        <f>U46+U98</f>
        <v>1869086.57</v>
      </c>
      <c r="V150" s="189">
        <f t="shared" si="42"/>
        <v>617703.66</v>
      </c>
      <c r="W150" s="189">
        <f t="shared" si="42"/>
        <v>250364.47</v>
      </c>
      <c r="X150" s="189">
        <f t="shared" si="42"/>
        <v>0</v>
      </c>
      <c r="Y150" s="189">
        <f t="shared" si="42"/>
        <v>0</v>
      </c>
      <c r="Z150" s="189">
        <f t="shared" si="42"/>
        <v>618502.92000000004</v>
      </c>
      <c r="AA150" s="189">
        <f t="shared" si="40"/>
        <v>382515.52</v>
      </c>
      <c r="AB150" s="189">
        <f t="shared" si="40"/>
        <v>192957.75</v>
      </c>
      <c r="AC150" s="189">
        <f t="shared" si="40"/>
        <v>344891.68</v>
      </c>
    </row>
    <row r="151" spans="1:29">
      <c r="A151" s="397"/>
      <c r="B151" s="187" t="s">
        <v>155</v>
      </c>
      <c r="C151" s="189">
        <f t="shared" si="42"/>
        <v>15350552.599999998</v>
      </c>
      <c r="D151" s="189">
        <f t="shared" si="35"/>
        <v>-9166666.6699999999</v>
      </c>
      <c r="E151" s="189">
        <f t="shared" si="42"/>
        <v>11473343.579999998</v>
      </c>
      <c r="F151" s="189">
        <f t="shared" si="42"/>
        <v>12852274.449999999</v>
      </c>
      <c r="G151" s="189">
        <f t="shared" si="42"/>
        <v>0</v>
      </c>
      <c r="H151" s="189">
        <f t="shared" si="42"/>
        <v>65359.81</v>
      </c>
      <c r="I151" s="189">
        <f t="shared" si="42"/>
        <v>0</v>
      </c>
      <c r="J151" s="189">
        <f t="shared" si="42"/>
        <v>13263.31</v>
      </c>
      <c r="K151" s="189">
        <f t="shared" si="42"/>
        <v>52096.5</v>
      </c>
      <c r="L151" s="189">
        <f t="shared" si="42"/>
        <v>94648.06</v>
      </c>
      <c r="M151" s="189">
        <f t="shared" si="42"/>
        <v>31569.64</v>
      </c>
      <c r="N151" s="189">
        <f t="shared" si="42"/>
        <v>23692.65</v>
      </c>
      <c r="O151" s="189">
        <f t="shared" si="42"/>
        <v>11354.56</v>
      </c>
      <c r="P151" s="189">
        <f t="shared" si="42"/>
        <v>28031.21</v>
      </c>
      <c r="Q151" s="189">
        <f t="shared" si="42"/>
        <v>31593.37</v>
      </c>
      <c r="R151" s="189">
        <f t="shared" si="42"/>
        <v>9703.68</v>
      </c>
      <c r="S151" s="189">
        <f t="shared" si="42"/>
        <v>21889.69</v>
      </c>
      <c r="T151" s="189">
        <f t="shared" si="42"/>
        <v>475385.87</v>
      </c>
      <c r="U151" s="189">
        <f t="shared" si="42"/>
        <v>0</v>
      </c>
      <c r="V151" s="189">
        <f t="shared" si="42"/>
        <v>0</v>
      </c>
      <c r="W151" s="189">
        <f t="shared" si="42"/>
        <v>0</v>
      </c>
      <c r="X151" s="189">
        <f t="shared" si="42"/>
        <v>0</v>
      </c>
      <c r="Y151" s="189">
        <f t="shared" si="42"/>
        <v>0</v>
      </c>
      <c r="Z151" s="189">
        <f t="shared" si="42"/>
        <v>0</v>
      </c>
      <c r="AA151" s="189">
        <f t="shared" si="40"/>
        <v>0</v>
      </c>
      <c r="AB151" s="189">
        <f t="shared" si="40"/>
        <v>0</v>
      </c>
      <c r="AC151" s="189">
        <f t="shared" si="40"/>
        <v>0</v>
      </c>
    </row>
    <row r="152" spans="1:29">
      <c r="A152" s="397"/>
      <c r="B152" s="187" t="s">
        <v>156</v>
      </c>
      <c r="C152" s="189">
        <f t="shared" si="42"/>
        <v>12087488.700000001</v>
      </c>
      <c r="D152" s="189">
        <f t="shared" si="35"/>
        <v>0</v>
      </c>
      <c r="E152" s="189">
        <f t="shared" si="42"/>
        <v>11426920.810000001</v>
      </c>
      <c r="F152" s="189">
        <f t="shared" si="42"/>
        <v>537786.88</v>
      </c>
      <c r="G152" s="189">
        <f t="shared" si="42"/>
        <v>0</v>
      </c>
      <c r="H152" s="189">
        <f t="shared" si="42"/>
        <v>0</v>
      </c>
      <c r="I152" s="189">
        <f t="shared" si="42"/>
        <v>0</v>
      </c>
      <c r="J152" s="189">
        <f t="shared" si="42"/>
        <v>0</v>
      </c>
      <c r="K152" s="189">
        <f t="shared" si="42"/>
        <v>0</v>
      </c>
      <c r="L152" s="189">
        <f t="shared" si="42"/>
        <v>122781.01</v>
      </c>
      <c r="M152" s="189">
        <f t="shared" si="42"/>
        <v>122781.01</v>
      </c>
      <c r="N152" s="189">
        <f t="shared" si="42"/>
        <v>0</v>
      </c>
      <c r="O152" s="189">
        <f t="shared" si="42"/>
        <v>0</v>
      </c>
      <c r="P152" s="189">
        <f t="shared" si="42"/>
        <v>0</v>
      </c>
      <c r="Q152" s="189">
        <f t="shared" si="42"/>
        <v>0</v>
      </c>
      <c r="R152" s="189">
        <f t="shared" si="42"/>
        <v>0</v>
      </c>
      <c r="S152" s="189">
        <f t="shared" si="42"/>
        <v>0</v>
      </c>
      <c r="T152" s="189">
        <f t="shared" si="42"/>
        <v>0</v>
      </c>
      <c r="U152" s="189">
        <f t="shared" si="42"/>
        <v>0</v>
      </c>
      <c r="V152" s="189">
        <f t="shared" si="42"/>
        <v>0</v>
      </c>
      <c r="W152" s="189">
        <f t="shared" si="42"/>
        <v>0</v>
      </c>
      <c r="X152" s="189">
        <f t="shared" si="42"/>
        <v>0</v>
      </c>
      <c r="Y152" s="189">
        <f t="shared" si="42"/>
        <v>0</v>
      </c>
      <c r="Z152" s="189">
        <f t="shared" si="42"/>
        <v>0</v>
      </c>
      <c r="AA152" s="189">
        <f t="shared" si="40"/>
        <v>0</v>
      </c>
      <c r="AB152" s="189">
        <f t="shared" si="40"/>
        <v>0</v>
      </c>
      <c r="AC152" s="189">
        <f t="shared" si="40"/>
        <v>6918.34</v>
      </c>
    </row>
    <row r="153" spans="1:29">
      <c r="A153" s="397"/>
      <c r="B153" s="187" t="s">
        <v>157</v>
      </c>
      <c r="C153" s="189">
        <f t="shared" si="42"/>
        <v>6670527.7600000007</v>
      </c>
      <c r="D153" s="189">
        <f t="shared" si="35"/>
        <v>0</v>
      </c>
      <c r="E153" s="189">
        <f t="shared" si="42"/>
        <v>2204733.3200000003</v>
      </c>
      <c r="F153" s="189">
        <f t="shared" si="42"/>
        <v>4254243.8999999994</v>
      </c>
      <c r="G153" s="189">
        <f t="shared" si="42"/>
        <v>11306.35</v>
      </c>
      <c r="H153" s="189">
        <f t="shared" si="42"/>
        <v>45735.040000000001</v>
      </c>
      <c r="I153" s="189">
        <f t="shared" si="42"/>
        <v>0</v>
      </c>
      <c r="J153" s="189">
        <f t="shared" si="42"/>
        <v>25787.9</v>
      </c>
      <c r="K153" s="189">
        <f t="shared" si="42"/>
        <v>19947.14</v>
      </c>
      <c r="L153" s="189">
        <f t="shared" si="42"/>
        <v>87045.860000000015</v>
      </c>
      <c r="M153" s="189">
        <f t="shared" si="42"/>
        <v>21164.5</v>
      </c>
      <c r="N153" s="189">
        <f t="shared" si="42"/>
        <v>22508.02</v>
      </c>
      <c r="O153" s="189">
        <f t="shared" si="42"/>
        <v>23426.21</v>
      </c>
      <c r="P153" s="189">
        <f t="shared" si="42"/>
        <v>19947.13</v>
      </c>
      <c r="Q153" s="189">
        <f t="shared" si="42"/>
        <v>39894.28</v>
      </c>
      <c r="R153" s="189">
        <f t="shared" si="42"/>
        <v>19947.14</v>
      </c>
      <c r="S153" s="189">
        <f t="shared" si="42"/>
        <v>19947.14</v>
      </c>
      <c r="T153" s="189">
        <f t="shared" si="42"/>
        <v>57707.29</v>
      </c>
      <c r="U153" s="189">
        <f t="shared" si="42"/>
        <v>38875.360000000001</v>
      </c>
      <c r="V153" s="189">
        <f t="shared" si="42"/>
        <v>7478.73</v>
      </c>
      <c r="W153" s="189">
        <f t="shared" si="42"/>
        <v>15593.71</v>
      </c>
      <c r="X153" s="189">
        <f t="shared" si="42"/>
        <v>0</v>
      </c>
      <c r="Y153" s="189">
        <f t="shared" si="42"/>
        <v>0</v>
      </c>
      <c r="Z153" s="189">
        <f t="shared" si="42"/>
        <v>8396.76</v>
      </c>
      <c r="AA153" s="189">
        <f t="shared" si="40"/>
        <v>7406.16</v>
      </c>
      <c r="AB153" s="189">
        <f t="shared" si="40"/>
        <v>3254.24</v>
      </c>
      <c r="AC153" s="189">
        <f t="shared" si="40"/>
        <v>120237.48</v>
      </c>
    </row>
    <row r="154" spans="1:29">
      <c r="A154" s="397"/>
      <c r="B154" s="187" t="s">
        <v>158</v>
      </c>
      <c r="C154" s="189">
        <f t="shared" si="42"/>
        <v>771367.65999999992</v>
      </c>
      <c r="D154" s="189">
        <f t="shared" si="35"/>
        <v>0</v>
      </c>
      <c r="E154" s="189">
        <f t="shared" si="42"/>
        <v>129716.98999999999</v>
      </c>
      <c r="F154" s="189">
        <f t="shared" si="42"/>
        <v>362549.34</v>
      </c>
      <c r="G154" s="189">
        <f t="shared" si="42"/>
        <v>0</v>
      </c>
      <c r="H154" s="189">
        <f t="shared" si="42"/>
        <v>0</v>
      </c>
      <c r="I154" s="189">
        <f t="shared" si="42"/>
        <v>0</v>
      </c>
      <c r="J154" s="189">
        <f t="shared" si="42"/>
        <v>0</v>
      </c>
      <c r="K154" s="189">
        <f t="shared" si="42"/>
        <v>0</v>
      </c>
      <c r="L154" s="189">
        <f t="shared" si="42"/>
        <v>377.36</v>
      </c>
      <c r="M154" s="189">
        <f t="shared" si="42"/>
        <v>0</v>
      </c>
      <c r="N154" s="189">
        <f t="shared" si="42"/>
        <v>0</v>
      </c>
      <c r="O154" s="189">
        <f t="shared" si="42"/>
        <v>377.36</v>
      </c>
      <c r="P154" s="189">
        <f t="shared" si="42"/>
        <v>0</v>
      </c>
      <c r="Q154" s="189">
        <f t="shared" si="42"/>
        <v>278723.96999999997</v>
      </c>
      <c r="R154" s="189">
        <f t="shared" si="42"/>
        <v>0</v>
      </c>
      <c r="S154" s="189">
        <f t="shared" si="42"/>
        <v>278723.96999999997</v>
      </c>
      <c r="T154" s="189">
        <f t="shared" si="42"/>
        <v>0</v>
      </c>
      <c r="U154" s="189">
        <f t="shared" si="42"/>
        <v>0</v>
      </c>
      <c r="V154" s="189">
        <f t="shared" si="42"/>
        <v>0</v>
      </c>
      <c r="W154" s="189">
        <f t="shared" si="42"/>
        <v>0</v>
      </c>
      <c r="X154" s="189">
        <f t="shared" si="42"/>
        <v>0</v>
      </c>
      <c r="Y154" s="189">
        <f t="shared" si="42"/>
        <v>0</v>
      </c>
      <c r="Z154" s="189">
        <f t="shared" si="42"/>
        <v>0</v>
      </c>
      <c r="AA154" s="189">
        <f t="shared" si="40"/>
        <v>0</v>
      </c>
      <c r="AB154" s="189">
        <f t="shared" si="40"/>
        <v>0</v>
      </c>
      <c r="AC154" s="189">
        <f t="shared" si="40"/>
        <v>0</v>
      </c>
    </row>
    <row r="155" spans="1:29">
      <c r="A155" s="398"/>
      <c r="B155" s="192" t="s">
        <v>121</v>
      </c>
      <c r="C155" s="194">
        <f t="shared" si="42"/>
        <v>108421243.08999999</v>
      </c>
      <c r="D155" s="194">
        <f>SUM(D139:D154)</f>
        <v>-9149002.4700000007</v>
      </c>
      <c r="E155" s="194">
        <f t="shared" ref="E155:AB155" si="43">SUM(E139:E154)</f>
        <v>50594814.25</v>
      </c>
      <c r="F155" s="194">
        <f t="shared" si="43"/>
        <v>57742800.939999998</v>
      </c>
      <c r="G155" s="194">
        <f t="shared" si="43"/>
        <v>100235.22</v>
      </c>
      <c r="H155" s="194">
        <f t="shared" si="43"/>
        <v>1855506.8800000004</v>
      </c>
      <c r="I155" s="194">
        <f t="shared" si="43"/>
        <v>35032.68</v>
      </c>
      <c r="J155" s="194">
        <f t="shared" si="43"/>
        <v>852147.69000000006</v>
      </c>
      <c r="K155" s="194">
        <f t="shared" si="43"/>
        <v>968326.51</v>
      </c>
      <c r="L155" s="194">
        <f t="shared" si="43"/>
        <v>3580894.8799999994</v>
      </c>
      <c r="M155" s="194">
        <f t="shared" si="43"/>
        <v>897805.31</v>
      </c>
      <c r="N155" s="194">
        <f t="shared" si="43"/>
        <v>1534205.46</v>
      </c>
      <c r="O155" s="194">
        <f t="shared" si="43"/>
        <v>649630.9</v>
      </c>
      <c r="P155" s="194">
        <f t="shared" si="43"/>
        <v>499253.21</v>
      </c>
      <c r="Q155" s="194">
        <f t="shared" si="43"/>
        <v>1515107.6</v>
      </c>
      <c r="R155" s="194">
        <f t="shared" si="43"/>
        <v>595958.26</v>
      </c>
      <c r="S155" s="194">
        <f t="shared" si="43"/>
        <v>919149.34</v>
      </c>
      <c r="T155" s="194">
        <f t="shared" si="43"/>
        <v>11349564.399999999</v>
      </c>
      <c r="U155" s="194">
        <f t="shared" si="43"/>
        <v>2281121.0099999998</v>
      </c>
      <c r="V155" s="194">
        <f t="shared" si="43"/>
        <v>907984.64</v>
      </c>
      <c r="W155" s="194">
        <f t="shared" si="43"/>
        <v>309077.2</v>
      </c>
      <c r="X155" s="194">
        <f t="shared" si="43"/>
        <v>20637.09</v>
      </c>
      <c r="Y155" s="194">
        <f t="shared" si="43"/>
        <v>4852.13</v>
      </c>
      <c r="Z155" s="194">
        <f t="shared" si="43"/>
        <v>645184.17000000004</v>
      </c>
      <c r="AA155" s="194">
        <f t="shared" si="43"/>
        <v>393385.77999999997</v>
      </c>
      <c r="AB155" s="194">
        <f t="shared" si="43"/>
        <v>211173.59999999998</v>
      </c>
      <c r="AC155" s="189">
        <f t="shared" ref="AC155:AC156" si="44">AC51+AC103</f>
        <v>590672.26</v>
      </c>
    </row>
    <row r="156" spans="1:29">
      <c r="A156" s="183"/>
      <c r="B156" s="195" t="s">
        <v>2</v>
      </c>
      <c r="C156" s="196">
        <f>C52+C104</f>
        <v>552658284.81999993</v>
      </c>
      <c r="D156" s="196">
        <f t="shared" ref="D156:AB156" si="45">D155+D138+D118+D124</f>
        <v>-9258666.782250002</v>
      </c>
      <c r="E156" s="196">
        <f t="shared" si="45"/>
        <v>163886392.19570002</v>
      </c>
      <c r="F156" s="196">
        <f t="shared" si="45"/>
        <v>302934766.30864996</v>
      </c>
      <c r="G156" s="196">
        <f t="shared" si="45"/>
        <v>4823964.2595499996</v>
      </c>
      <c r="H156" s="196">
        <f t="shared" si="45"/>
        <v>5314078.8597500017</v>
      </c>
      <c r="I156" s="196">
        <f t="shared" si="45"/>
        <v>-3032332.9640500001</v>
      </c>
      <c r="J156" s="196">
        <f t="shared" si="45"/>
        <v>3262593.7737000007</v>
      </c>
      <c r="K156" s="196">
        <f t="shared" si="45"/>
        <v>5083818.0501000006</v>
      </c>
      <c r="L156" s="196">
        <f t="shared" si="45"/>
        <v>18684687.537050001</v>
      </c>
      <c r="M156" s="196">
        <f t="shared" si="45"/>
        <v>3987231.5093</v>
      </c>
      <c r="N156" s="196">
        <f t="shared" si="45"/>
        <v>5211584.0811999999</v>
      </c>
      <c r="O156" s="196">
        <f t="shared" si="45"/>
        <v>7498039.4476499995</v>
      </c>
      <c r="P156" s="196">
        <f t="shared" si="45"/>
        <v>1987832.4988999998</v>
      </c>
      <c r="Q156" s="196">
        <f t="shared" si="45"/>
        <v>6381598.3035499994</v>
      </c>
      <c r="R156" s="196">
        <f t="shared" si="45"/>
        <v>2403209.6953500002</v>
      </c>
      <c r="S156" s="196">
        <f t="shared" si="45"/>
        <v>3978388.6081999997</v>
      </c>
      <c r="T156" s="196">
        <f t="shared" si="45"/>
        <v>14300778.359999999</v>
      </c>
      <c r="U156" s="196">
        <f>U155+U138+U118+U124</f>
        <v>64715428.397550002</v>
      </c>
      <c r="V156" s="196">
        <f t="shared" si="45"/>
        <v>31335806.110349998</v>
      </c>
      <c r="W156" s="196">
        <f t="shared" si="45"/>
        <v>11540318.219799999</v>
      </c>
      <c r="X156" s="196">
        <f t="shared" si="45"/>
        <v>7239805.3696500007</v>
      </c>
      <c r="Y156" s="196">
        <f t="shared" si="45"/>
        <v>2778756.3177499995</v>
      </c>
      <c r="Z156" s="196">
        <f t="shared" si="45"/>
        <v>7211045.7699999996</v>
      </c>
      <c r="AA156" s="196">
        <f t="shared" si="45"/>
        <v>4609696.6099999994</v>
      </c>
      <c r="AB156" s="196">
        <f t="shared" si="45"/>
        <v>6727011.3399999989</v>
      </c>
      <c r="AC156" s="189">
        <f t="shared" si="44"/>
        <v>10479914.760000002</v>
      </c>
    </row>
    <row r="157" spans="1:29">
      <c r="C157" s="197"/>
    </row>
    <row r="158" spans="1:29" s="166" customFormat="1">
      <c r="B158" s="198" t="s">
        <v>57</v>
      </c>
      <c r="C158" s="198">
        <f>C156-利润考核表结果表!B82</f>
        <v>45691.429999947548</v>
      </c>
      <c r="D158" s="198">
        <f>D156-利润考核表结果表!C82</f>
        <v>45691.429999997839</v>
      </c>
      <c r="E158" s="198">
        <f>E156-利润考核表结果表!D82</f>
        <v>0</v>
      </c>
      <c r="F158" s="199">
        <f>F156-利润考核表结果表!E82</f>
        <v>0</v>
      </c>
      <c r="G158" s="198">
        <f>G156-利润考核表结果表!F82</f>
        <v>0</v>
      </c>
      <c r="H158" s="198">
        <f>H156-利润考核表结果表!G82</f>
        <v>0</v>
      </c>
      <c r="I158" s="198">
        <f>I156-利润考核表结果表!H82</f>
        <v>0</v>
      </c>
      <c r="J158" s="198">
        <f>J156-利润考核表结果表!I82</f>
        <v>0</v>
      </c>
      <c r="K158" s="198">
        <f>K156-利润考核表结果表!J82</f>
        <v>0</v>
      </c>
      <c r="L158" s="198">
        <f>L156-利润考核表结果表!K82</f>
        <v>0</v>
      </c>
      <c r="M158" s="198">
        <f>M156-利润考核表结果表!L82</f>
        <v>0</v>
      </c>
      <c r="N158" s="198">
        <f>N156-利润考核表结果表!M82</f>
        <v>0</v>
      </c>
      <c r="O158" s="198">
        <f>O156-利润考核表结果表!N82</f>
        <v>0</v>
      </c>
      <c r="P158" s="198">
        <f>P156-利润考核表结果表!O82</f>
        <v>0</v>
      </c>
      <c r="Q158" s="198">
        <f>Q156-利润考核表结果表!P82</f>
        <v>0</v>
      </c>
      <c r="R158" s="198">
        <f>R156-利润考核表结果表!Q82</f>
        <v>0</v>
      </c>
      <c r="S158" s="198">
        <f>S156-利润考核表结果表!R82</f>
        <v>0</v>
      </c>
      <c r="T158" s="198">
        <f>T156-利润考核表结果表!S82</f>
        <v>0</v>
      </c>
      <c r="U158" s="198">
        <f>U156-利润考核表结果表!T82</f>
        <v>0</v>
      </c>
      <c r="V158" s="198">
        <f>V156-利润考核表结果表!U82</f>
        <v>0</v>
      </c>
      <c r="W158" s="198">
        <f>W156-利润考核表结果表!V82</f>
        <v>0</v>
      </c>
      <c r="X158" s="198">
        <f>X156-利润考核表结果表!W82</f>
        <v>0</v>
      </c>
      <c r="Y158" s="198">
        <f>Y156-利润考核表结果表!X82</f>
        <v>0</v>
      </c>
      <c r="Z158" s="198">
        <f>Z156-利润考核表结果表!Y82</f>
        <v>0</v>
      </c>
      <c r="AA158" s="198">
        <f>AA156-利润考核表结果表!Z82</f>
        <v>0</v>
      </c>
      <c r="AB158" s="198">
        <f>AB156-利润考核表结果表!AA82</f>
        <v>0</v>
      </c>
      <c r="AC158" s="198">
        <f>AC156-利润考核表结果表!AB82</f>
        <v>0</v>
      </c>
    </row>
    <row r="160" spans="1:29">
      <c r="C160" s="200">
        <f>(C121+利润考核表结果表!B81)/10000</f>
        <v>882.31206700000018</v>
      </c>
      <c r="D160" s="200">
        <f>(D121+利润考核表结果表!C81)/10000</f>
        <v>-105.3555752594</v>
      </c>
      <c r="E160" s="200">
        <f>(E121+利润考核表结果表!D81)/10000</f>
        <v>-389.52443428439989</v>
      </c>
      <c r="F160" s="200">
        <f>(F121+利润考核表结果表!E81)/10000</f>
        <v>1651.2036563898</v>
      </c>
      <c r="G160" s="200">
        <f>(G121+利润考核表结果表!F81)/10000</f>
        <v>27.208549653400002</v>
      </c>
      <c r="H160" s="200">
        <f>(H121+利润考核表结果表!G81)/10000</f>
        <v>-901.03608001700002</v>
      </c>
      <c r="I160" s="200">
        <f>(I121+利润考核表结果表!H81)/10000</f>
        <v>-670.75529759940002</v>
      </c>
      <c r="J160" s="200">
        <f>(J121+利润考核表结果表!I81)/10000</f>
        <v>-4.7128782124000006</v>
      </c>
      <c r="K160" s="200">
        <f>(K121+利润考核表结果表!J81)/10000</f>
        <v>-225.56790420519999</v>
      </c>
      <c r="L160" s="200">
        <f>(L121+利润考核表结果表!K81)/10000</f>
        <v>492.35539664340001</v>
      </c>
      <c r="M160" s="200">
        <f>(M121+利润考核表结果表!L81)/10000</f>
        <v>223.58565033639999</v>
      </c>
      <c r="N160" s="200">
        <f>(N121+利润考核表结果表!M81)/10000</f>
        <v>183.9845440176</v>
      </c>
      <c r="O160" s="200">
        <f>(O121+利润考核表结果表!N81)/10000</f>
        <v>71.005211132200003</v>
      </c>
      <c r="P160" s="200">
        <f>(P121+利润考核表结果表!O81)/10000</f>
        <v>13.779991157200001</v>
      </c>
      <c r="Q160" s="200">
        <f>(Q121+利润考核表结果表!P81)/10000</f>
        <v>-130.42628169379998</v>
      </c>
      <c r="R160" s="200">
        <f>(R121+利润考核表结果表!Q81)/10000</f>
        <v>-110.90201514739999</v>
      </c>
      <c r="S160" s="200">
        <f>(S121+利润考核表结果表!R81)/10000</f>
        <v>-19.524266546400003</v>
      </c>
      <c r="T160" s="200">
        <f>(T121+利润考核表结果表!S81)/10000</f>
        <v>-15.362627999999999</v>
      </c>
      <c r="U160" s="200">
        <f>(U121+利润考核表结果表!T81)/10000</f>
        <v>265.09538522140002</v>
      </c>
      <c r="V160" s="200">
        <f>(V121+利润考核表结果表!U81)/10000</f>
        <v>212.18030839579998</v>
      </c>
      <c r="W160" s="200">
        <f>(W121+利润考核表结果表!V81)/10000</f>
        <v>2.5396341304000005</v>
      </c>
      <c r="X160" s="200">
        <f>(X121+利润考核表结果表!W81)/10000</f>
        <v>20.185215108200001</v>
      </c>
      <c r="Y160" s="200">
        <f>(Y121+利润考核表结果表!X81)/10000</f>
        <v>2.1665355869999998</v>
      </c>
      <c r="Z160" s="200">
        <f>(Z121+利润考核表结果表!Y81)/10000</f>
        <v>13.493741999999999</v>
      </c>
      <c r="AA160" s="200">
        <f>(AA121+利润考核表结果表!Z81)/10000</f>
        <v>14.529949999999999</v>
      </c>
      <c r="AB160" s="200">
        <f>(AB121+利润考核表结果表!AA81)/10000</f>
        <v>-1.418275</v>
      </c>
      <c r="AC160" s="200">
        <f>(AC121+利润考核表结果表!AB81)/10000</f>
        <v>-9.0408000000000002E-2</v>
      </c>
    </row>
    <row r="161" spans="1:29">
      <c r="C161" s="377">
        <f>C160/10000</f>
        <v>8.8231206700000023E-2</v>
      </c>
      <c r="D161" s="377">
        <f t="shared" ref="D161:AC161" si="46">D160/10000</f>
        <v>-1.0535557525939999E-2</v>
      </c>
      <c r="E161" s="377">
        <f t="shared" si="46"/>
        <v>-3.8952443428439988E-2</v>
      </c>
      <c r="F161" s="377">
        <f t="shared" si="46"/>
        <v>0.16512036563898</v>
      </c>
      <c r="G161" s="377">
        <f t="shared" si="46"/>
        <v>2.7208549653400002E-3</v>
      </c>
      <c r="H161" s="377">
        <f t="shared" si="46"/>
        <v>-9.0103608001700003E-2</v>
      </c>
      <c r="I161" s="377">
        <f t="shared" si="46"/>
        <v>-6.7075529759940009E-2</v>
      </c>
      <c r="J161" s="377">
        <f t="shared" si="46"/>
        <v>-4.7128782124000008E-4</v>
      </c>
      <c r="K161" s="377">
        <f t="shared" si="46"/>
        <v>-2.2556790420520001E-2</v>
      </c>
      <c r="L161" s="377">
        <f t="shared" si="46"/>
        <v>4.9235539664340001E-2</v>
      </c>
      <c r="M161" s="377">
        <f t="shared" si="46"/>
        <v>2.2358565033640001E-2</v>
      </c>
      <c r="N161" s="377">
        <f t="shared" si="46"/>
        <v>1.8398454401759998E-2</v>
      </c>
      <c r="O161" s="377">
        <f t="shared" si="46"/>
        <v>7.1005211132200005E-3</v>
      </c>
      <c r="P161" s="377">
        <f t="shared" si="46"/>
        <v>1.3779991157200002E-3</v>
      </c>
      <c r="Q161" s="377">
        <f t="shared" si="46"/>
        <v>-1.3042628169379998E-2</v>
      </c>
      <c r="R161" s="377">
        <f t="shared" si="46"/>
        <v>-1.109020151474E-2</v>
      </c>
      <c r="S161" s="377">
        <f t="shared" si="46"/>
        <v>-1.9524266546400004E-3</v>
      </c>
      <c r="T161" s="377">
        <f t="shared" si="46"/>
        <v>-1.5362627999999999E-3</v>
      </c>
      <c r="U161" s="377">
        <f t="shared" si="46"/>
        <v>2.6509538522140001E-2</v>
      </c>
      <c r="V161" s="377">
        <f t="shared" si="46"/>
        <v>2.1218030839579998E-2</v>
      </c>
      <c r="W161" s="377">
        <f t="shared" si="46"/>
        <v>2.5396341304000005E-4</v>
      </c>
      <c r="X161" s="377">
        <f t="shared" si="46"/>
        <v>2.0185215108200001E-3</v>
      </c>
      <c r="Y161" s="377">
        <f t="shared" si="46"/>
        <v>2.1665355869999997E-4</v>
      </c>
      <c r="Z161" s="377">
        <f t="shared" si="46"/>
        <v>1.3493741999999998E-3</v>
      </c>
      <c r="AA161" s="377">
        <f t="shared" si="46"/>
        <v>1.4529949999999999E-3</v>
      </c>
      <c r="AB161" s="377">
        <f t="shared" si="46"/>
        <v>-1.418275E-4</v>
      </c>
      <c r="AC161" s="377">
        <f t="shared" si="46"/>
        <v>-9.0407999999999999E-6</v>
      </c>
    </row>
    <row r="163" spans="1:29" ht="14.25" thickBot="1">
      <c r="B163" s="172" t="s">
        <v>160</v>
      </c>
      <c r="E163" s="167">
        <f>E165+F165+G165+H165+L165+Q165+U165</f>
        <v>20221.610825</v>
      </c>
      <c r="F163" s="167">
        <f>F165+G165+H165+L165+R165+S165+U165</f>
        <v>14343.628783000002</v>
      </c>
    </row>
    <row r="164" spans="1:29">
      <c r="A164" s="174" t="s">
        <v>107</v>
      </c>
      <c r="B164" s="175" t="s">
        <v>108</v>
      </c>
      <c r="C164" s="186" t="str">
        <f>C107</f>
        <v>合计</v>
      </c>
      <c r="D164" s="186" t="str">
        <f t="shared" ref="D164:AC164" si="47">D107</f>
        <v>其他</v>
      </c>
      <c r="E164" s="186" t="str">
        <f t="shared" si="47"/>
        <v>总部中后台</v>
      </c>
      <c r="F164" s="186" t="str">
        <f t="shared" si="47"/>
        <v>经纪业务</v>
      </c>
      <c r="G164" s="186" t="str">
        <f t="shared" si="47"/>
        <v>资产管理部</v>
      </c>
      <c r="H164" s="186" t="str">
        <f t="shared" si="47"/>
        <v>权益投资小计</v>
      </c>
      <c r="I164" s="186" t="str">
        <f t="shared" si="47"/>
        <v>权益产品投资部</v>
      </c>
      <c r="J164" s="186" t="str">
        <f t="shared" si="47"/>
        <v>量化产品投资部</v>
      </c>
      <c r="K164" s="186" t="str">
        <f t="shared" si="47"/>
        <v>证券投资部</v>
      </c>
      <c r="L164" s="186" t="str">
        <f t="shared" si="47"/>
        <v>固收投资小计</v>
      </c>
      <c r="M164" s="186" t="str">
        <f t="shared" si="47"/>
        <v>固定收益投资部</v>
      </c>
      <c r="N164" s="186" t="str">
        <f t="shared" si="47"/>
        <v>固定收益市场部</v>
      </c>
      <c r="O164" s="186" t="str">
        <f t="shared" si="47"/>
        <v>固收产品投资部</v>
      </c>
      <c r="P164" s="186" t="str">
        <f t="shared" si="47"/>
        <v>投顾业务部</v>
      </c>
      <c r="Q164" s="186" t="str">
        <f t="shared" si="47"/>
        <v>深分投资小计</v>
      </c>
      <c r="R164" s="186" t="str">
        <f t="shared" si="47"/>
        <v>做市业务部</v>
      </c>
      <c r="S164" s="186" t="str">
        <f t="shared" si="47"/>
        <v>金融衍生品部</v>
      </c>
      <c r="T164" s="186" t="str">
        <f t="shared" si="47"/>
        <v>深圳管理总部</v>
      </c>
      <c r="U164" s="186" t="str">
        <f t="shared" si="47"/>
        <v>投资银行合计</v>
      </c>
      <c r="V164" s="186" t="str">
        <f t="shared" si="47"/>
        <v>投资银行一部</v>
      </c>
      <c r="W164" s="186" t="str">
        <f t="shared" si="47"/>
        <v>投资银行二部</v>
      </c>
      <c r="X164" s="186" t="str">
        <f t="shared" si="47"/>
        <v>投资银行三部</v>
      </c>
      <c r="Y164" s="186" t="str">
        <f t="shared" si="47"/>
        <v>投资银行四部</v>
      </c>
      <c r="Z164" s="186" t="str">
        <f t="shared" si="47"/>
        <v>投资银行北京一部</v>
      </c>
      <c r="AA164" s="186" t="str">
        <f t="shared" si="47"/>
        <v>投资银行北京二部</v>
      </c>
      <c r="AB164" s="186" t="str">
        <f t="shared" si="47"/>
        <v>投资银行管理部</v>
      </c>
      <c r="AC164" s="186" t="str">
        <f t="shared" si="47"/>
        <v>运营支持部</v>
      </c>
    </row>
    <row r="165" spans="1:29" ht="13.5" customHeight="1">
      <c r="A165" s="390" t="s">
        <v>110</v>
      </c>
      <c r="B165" s="187" t="s">
        <v>111</v>
      </c>
      <c r="C165" s="378">
        <f>C108/10000</f>
        <v>19967.154087999999</v>
      </c>
      <c r="D165" s="378">
        <f t="shared" ref="D165:AC165" si="48">D108/10000</f>
        <v>0</v>
      </c>
      <c r="E165" s="378">
        <f t="shared" si="48"/>
        <v>5877.9820419999987</v>
      </c>
      <c r="F165" s="378">
        <f t="shared" si="48"/>
        <v>9955.7945560000007</v>
      </c>
      <c r="G165" s="378">
        <f t="shared" si="48"/>
        <v>254.456737</v>
      </c>
      <c r="H165" s="378">
        <f t="shared" si="48"/>
        <v>847.88644399999998</v>
      </c>
      <c r="I165" s="378">
        <f t="shared" si="48"/>
        <v>259.71656300000001</v>
      </c>
      <c r="J165" s="378">
        <f t="shared" si="48"/>
        <v>174.43600000000001</v>
      </c>
      <c r="K165" s="378">
        <f t="shared" si="48"/>
        <v>413.733881</v>
      </c>
      <c r="L165" s="378">
        <f t="shared" si="48"/>
        <v>525.76955299999997</v>
      </c>
      <c r="M165" s="378">
        <f t="shared" si="48"/>
        <v>128.59181000000001</v>
      </c>
      <c r="N165" s="378">
        <f t="shared" si="48"/>
        <v>160.05049600000001</v>
      </c>
      <c r="O165" s="378">
        <f t="shared" si="48"/>
        <v>155.21672000000001</v>
      </c>
      <c r="P165" s="378">
        <f t="shared" si="48"/>
        <v>81.910527000000002</v>
      </c>
      <c r="Q165" s="378">
        <f t="shared" si="48"/>
        <v>438.51640199999997</v>
      </c>
      <c r="R165" s="378">
        <f t="shared" si="48"/>
        <v>199.28446</v>
      </c>
      <c r="S165" s="378">
        <f t="shared" si="48"/>
        <v>239.231942</v>
      </c>
      <c r="T165" s="378">
        <f t="shared" si="48"/>
        <v>156.45117500000001</v>
      </c>
      <c r="U165" s="378">
        <f t="shared" si="48"/>
        <v>2321.2050909999998</v>
      </c>
      <c r="V165" s="378">
        <f t="shared" si="48"/>
        <v>708.54554100000007</v>
      </c>
      <c r="W165" s="378">
        <f t="shared" si="48"/>
        <v>795.81500499999993</v>
      </c>
      <c r="X165" s="378">
        <f t="shared" si="48"/>
        <v>352.771252</v>
      </c>
      <c r="Y165" s="378">
        <f t="shared" si="48"/>
        <v>141.208899</v>
      </c>
      <c r="Z165" s="378">
        <f t="shared" si="48"/>
        <v>209.86490099999997</v>
      </c>
      <c r="AA165" s="378">
        <f t="shared" si="48"/>
        <v>112.99949299999999</v>
      </c>
      <c r="AB165" s="378">
        <f t="shared" si="48"/>
        <v>425.73861299999999</v>
      </c>
      <c r="AC165" s="378">
        <f t="shared" si="48"/>
        <v>552.94645700000001</v>
      </c>
    </row>
    <row r="166" spans="1:29">
      <c r="A166" s="391"/>
      <c r="B166" s="187" t="s">
        <v>112</v>
      </c>
      <c r="C166" s="189">
        <f t="shared" ref="C166:AC166" si="49">C109/10000</f>
        <v>310.53203000000002</v>
      </c>
      <c r="D166" s="189">
        <f t="shared" si="49"/>
        <v>0</v>
      </c>
      <c r="E166" s="189">
        <f t="shared" si="49"/>
        <v>110.768556</v>
      </c>
      <c r="F166" s="189">
        <f t="shared" si="49"/>
        <v>155.53428499999998</v>
      </c>
      <c r="G166" s="189">
        <f t="shared" si="49"/>
        <v>7.5452600000000007</v>
      </c>
      <c r="H166" s="189">
        <f t="shared" si="49"/>
        <v>9.1345150000000004</v>
      </c>
      <c r="I166" s="189">
        <f t="shared" si="49"/>
        <v>6.9187270000000005</v>
      </c>
      <c r="J166" s="189">
        <f t="shared" si="49"/>
        <v>0.78778800000000004</v>
      </c>
      <c r="K166" s="189">
        <f t="shared" si="49"/>
        <v>1.4279999999999999</v>
      </c>
      <c r="L166" s="189">
        <f t="shared" si="49"/>
        <v>1.7048599999999998</v>
      </c>
      <c r="M166" s="189">
        <f t="shared" si="49"/>
        <v>0.56083900000000009</v>
      </c>
      <c r="N166" s="189">
        <f t="shared" si="49"/>
        <v>0.26077699999999998</v>
      </c>
      <c r="O166" s="189">
        <f t="shared" si="49"/>
        <v>0.49812499999999998</v>
      </c>
      <c r="P166" s="189">
        <f t="shared" si="49"/>
        <v>0.38511899999999999</v>
      </c>
      <c r="Q166" s="189">
        <f t="shared" si="49"/>
        <v>0.52812199999999998</v>
      </c>
      <c r="R166" s="189">
        <f t="shared" si="49"/>
        <v>0.61599999999999999</v>
      </c>
      <c r="S166" s="189">
        <f t="shared" si="49"/>
        <v>-8.7877999999999998E-2</v>
      </c>
      <c r="T166" s="189">
        <f t="shared" si="49"/>
        <v>0.40400000000000003</v>
      </c>
      <c r="U166" s="189">
        <f t="shared" si="49"/>
        <v>32.861691999999998</v>
      </c>
      <c r="V166" s="189">
        <f t="shared" si="49"/>
        <v>19.810578</v>
      </c>
      <c r="W166" s="189">
        <f t="shared" si="49"/>
        <v>5.7949000000000002</v>
      </c>
      <c r="X166" s="189">
        <f t="shared" si="49"/>
        <v>3.6664089999999998</v>
      </c>
      <c r="Y166" s="189">
        <f t="shared" si="49"/>
        <v>2.8101660000000002</v>
      </c>
      <c r="Z166" s="189">
        <f t="shared" si="49"/>
        <v>0.63992499999999997</v>
      </c>
      <c r="AA166" s="189">
        <f t="shared" si="49"/>
        <v>0.139714</v>
      </c>
      <c r="AB166" s="189">
        <f t="shared" si="49"/>
        <v>15.089589000000002</v>
      </c>
      <c r="AC166" s="189">
        <f t="shared" si="49"/>
        <v>9.727405000000001</v>
      </c>
    </row>
    <row r="167" spans="1:29">
      <c r="A167" s="391"/>
      <c r="B167" s="187" t="s">
        <v>113</v>
      </c>
      <c r="C167" s="189">
        <f t="shared" ref="C167:AC167" si="50">C110/10000</f>
        <v>534.11383599999999</v>
      </c>
      <c r="D167" s="189">
        <f t="shared" si="50"/>
        <v>0</v>
      </c>
      <c r="E167" s="189">
        <f t="shared" si="50"/>
        <v>113.93799899999998</v>
      </c>
      <c r="F167" s="189">
        <f t="shared" si="50"/>
        <v>296.25846100000001</v>
      </c>
      <c r="G167" s="189">
        <f t="shared" si="50"/>
        <v>6.4612610000000004</v>
      </c>
      <c r="H167" s="189">
        <f t="shared" si="50"/>
        <v>17.106122999999997</v>
      </c>
      <c r="I167" s="189">
        <f t="shared" si="50"/>
        <v>5.2798509999999998</v>
      </c>
      <c r="J167" s="189">
        <f t="shared" si="50"/>
        <v>3.5515949999999998</v>
      </c>
      <c r="K167" s="189">
        <f t="shared" si="50"/>
        <v>8.2746770000000005</v>
      </c>
      <c r="L167" s="189">
        <f t="shared" si="50"/>
        <v>13.114178000000003</v>
      </c>
      <c r="M167" s="189">
        <f t="shared" si="50"/>
        <v>2.5718360000000002</v>
      </c>
      <c r="N167" s="189">
        <f t="shared" si="50"/>
        <v>3.2010130000000001</v>
      </c>
      <c r="O167" s="189">
        <f t="shared" si="50"/>
        <v>5.7031179999999999</v>
      </c>
      <c r="P167" s="189">
        <f t="shared" si="50"/>
        <v>1.6382110000000001</v>
      </c>
      <c r="Q167" s="189">
        <f t="shared" si="50"/>
        <v>8.7703290000000003</v>
      </c>
      <c r="R167" s="189">
        <f t="shared" si="50"/>
        <v>3.9856889999999998</v>
      </c>
      <c r="S167" s="189">
        <f t="shared" si="50"/>
        <v>4.7846400000000004</v>
      </c>
      <c r="T167" s="189">
        <f t="shared" si="50"/>
        <v>3.1290259999999996</v>
      </c>
      <c r="U167" s="189">
        <f t="shared" si="50"/>
        <v>84.926745999999994</v>
      </c>
      <c r="V167" s="189">
        <f t="shared" si="50"/>
        <v>41.442710999999996</v>
      </c>
      <c r="W167" s="189">
        <f t="shared" si="50"/>
        <v>16.220829999999999</v>
      </c>
      <c r="X167" s="189">
        <f t="shared" si="50"/>
        <v>9.5395369999999993</v>
      </c>
      <c r="Y167" s="189">
        <f t="shared" si="50"/>
        <v>2.9143500000000002</v>
      </c>
      <c r="Z167" s="189">
        <f t="shared" si="50"/>
        <v>8.1483150000000002</v>
      </c>
      <c r="AA167" s="189">
        <f t="shared" si="50"/>
        <v>6.661003</v>
      </c>
      <c r="AB167" s="189">
        <f t="shared" si="50"/>
        <v>8.5147700000000004</v>
      </c>
      <c r="AC167" s="189">
        <f t="shared" si="50"/>
        <v>11.531172999999999</v>
      </c>
    </row>
    <row r="168" spans="1:29">
      <c r="A168" s="391"/>
      <c r="B168" s="187" t="s">
        <v>114</v>
      </c>
      <c r="C168" s="189">
        <f t="shared" ref="C168:AC168" si="51">C111/10000</f>
        <v>94.770060000000015</v>
      </c>
      <c r="D168" s="189">
        <f t="shared" si="51"/>
        <v>0</v>
      </c>
      <c r="E168" s="189">
        <f t="shared" si="51"/>
        <v>9.3710950000000004</v>
      </c>
      <c r="F168" s="189">
        <f t="shared" si="51"/>
        <v>65.461568</v>
      </c>
      <c r="G168" s="189">
        <f t="shared" si="51"/>
        <v>2.2821229999999999</v>
      </c>
      <c r="H168" s="189">
        <f t="shared" si="51"/>
        <v>1.585264</v>
      </c>
      <c r="I168" s="189">
        <f t="shared" si="51"/>
        <v>0.77218900000000001</v>
      </c>
      <c r="J168" s="189">
        <f t="shared" si="51"/>
        <v>0.279362</v>
      </c>
      <c r="K168" s="189">
        <f t="shared" si="51"/>
        <v>0.53371299999999999</v>
      </c>
      <c r="L168" s="189">
        <f t="shared" si="51"/>
        <v>5.9261400000000002</v>
      </c>
      <c r="M168" s="189">
        <f t="shared" si="51"/>
        <v>0.40510400000000002</v>
      </c>
      <c r="N168" s="189">
        <f t="shared" si="51"/>
        <v>2.5557119999999998</v>
      </c>
      <c r="O168" s="189">
        <f t="shared" si="51"/>
        <v>0.3115</v>
      </c>
      <c r="P168" s="189">
        <f t="shared" si="51"/>
        <v>2.6538240000000002</v>
      </c>
      <c r="Q168" s="189">
        <f t="shared" si="51"/>
        <v>0.36155300000000001</v>
      </c>
      <c r="R168" s="189">
        <f t="shared" si="51"/>
        <v>0.36155300000000001</v>
      </c>
      <c r="S168" s="189">
        <f t="shared" si="51"/>
        <v>0</v>
      </c>
      <c r="T168" s="189">
        <f t="shared" si="51"/>
        <v>1.061666</v>
      </c>
      <c r="U168" s="189">
        <f t="shared" si="51"/>
        <v>12.064439999999998</v>
      </c>
      <c r="V168" s="189">
        <f t="shared" si="51"/>
        <v>5.9235769999999999</v>
      </c>
      <c r="W168" s="189">
        <f t="shared" si="51"/>
        <v>1.964021</v>
      </c>
      <c r="X168" s="189">
        <f t="shared" si="51"/>
        <v>1.51417</v>
      </c>
      <c r="Y168" s="189">
        <f t="shared" si="51"/>
        <v>1.550921</v>
      </c>
      <c r="Z168" s="189">
        <f t="shared" si="51"/>
        <v>0.67753999999999992</v>
      </c>
      <c r="AA168" s="189">
        <f t="shared" si="51"/>
        <v>0.43421099999999996</v>
      </c>
      <c r="AB168" s="189">
        <f t="shared" si="51"/>
        <v>5.667306</v>
      </c>
      <c r="AC168" s="189">
        <f t="shared" si="51"/>
        <v>4.3749120000000001</v>
      </c>
    </row>
    <row r="169" spans="1:29">
      <c r="A169" s="391"/>
      <c r="B169" s="187" t="s">
        <v>115</v>
      </c>
      <c r="C169" s="189">
        <f t="shared" ref="C169:AC169" si="52">C112/10000</f>
        <v>5619.6759200000006</v>
      </c>
      <c r="D169" s="189">
        <f t="shared" si="52"/>
        <v>0</v>
      </c>
      <c r="E169" s="189">
        <f t="shared" si="52"/>
        <v>1456.2237319999999</v>
      </c>
      <c r="F169" s="189">
        <f t="shared" si="52"/>
        <v>3100.0442270000003</v>
      </c>
      <c r="G169" s="189">
        <f t="shared" si="52"/>
        <v>75.553939999999997</v>
      </c>
      <c r="H169" s="189">
        <f t="shared" si="52"/>
        <v>199.468287</v>
      </c>
      <c r="I169" s="189">
        <f t="shared" si="52"/>
        <v>72.643927000000005</v>
      </c>
      <c r="J169" s="189">
        <f t="shared" si="52"/>
        <v>40.934902000000001</v>
      </c>
      <c r="K169" s="189">
        <f t="shared" si="52"/>
        <v>85.889457999999991</v>
      </c>
      <c r="L169" s="189">
        <f t="shared" si="52"/>
        <v>133.53991100000002</v>
      </c>
      <c r="M169" s="189">
        <f t="shared" si="52"/>
        <v>29.312260999999999</v>
      </c>
      <c r="N169" s="189">
        <f t="shared" si="52"/>
        <v>46.286656999999998</v>
      </c>
      <c r="O169" s="189">
        <f t="shared" si="52"/>
        <v>35.679758</v>
      </c>
      <c r="P169" s="189">
        <f t="shared" si="52"/>
        <v>22.261234999999999</v>
      </c>
      <c r="Q169" s="189">
        <f t="shared" si="52"/>
        <v>108.687003</v>
      </c>
      <c r="R169" s="189">
        <f t="shared" si="52"/>
        <v>50.000393000000003</v>
      </c>
      <c r="S169" s="189">
        <f t="shared" si="52"/>
        <v>58.686609999999995</v>
      </c>
      <c r="T169" s="189">
        <f t="shared" si="52"/>
        <v>46.676359999999995</v>
      </c>
      <c r="U169" s="189">
        <f t="shared" si="52"/>
        <v>621.71276</v>
      </c>
      <c r="V169" s="189">
        <f t="shared" si="52"/>
        <v>204.89747499999999</v>
      </c>
      <c r="W169" s="189">
        <f t="shared" si="52"/>
        <v>163.649012</v>
      </c>
      <c r="X169" s="189">
        <f t="shared" si="52"/>
        <v>104.87809299999999</v>
      </c>
      <c r="Y169" s="189">
        <f t="shared" si="52"/>
        <v>38.449677000000001</v>
      </c>
      <c r="Z169" s="189">
        <f t="shared" si="52"/>
        <v>70.785987000000006</v>
      </c>
      <c r="AA169" s="189">
        <f t="shared" si="52"/>
        <v>39.052515999999997</v>
      </c>
      <c r="AB169" s="189">
        <f t="shared" si="52"/>
        <v>109.87336699999999</v>
      </c>
      <c r="AC169" s="189">
        <f t="shared" si="52"/>
        <v>166.07135300000002</v>
      </c>
    </row>
    <row r="170" spans="1:29">
      <c r="A170" s="391"/>
      <c r="B170" s="187" t="s">
        <v>116</v>
      </c>
      <c r="C170" s="189">
        <f t="shared" ref="C170:AC170" si="53">C113/10000</f>
        <v>52.5</v>
      </c>
      <c r="D170" s="189">
        <f t="shared" si="53"/>
        <v>0</v>
      </c>
      <c r="E170" s="189">
        <f t="shared" si="53"/>
        <v>22.5</v>
      </c>
      <c r="F170" s="189">
        <f t="shared" si="53"/>
        <v>30</v>
      </c>
      <c r="G170" s="189">
        <f t="shared" si="53"/>
        <v>0</v>
      </c>
      <c r="H170" s="189">
        <f t="shared" si="53"/>
        <v>0</v>
      </c>
      <c r="I170" s="189">
        <f t="shared" si="53"/>
        <v>0</v>
      </c>
      <c r="J170" s="189">
        <f t="shared" si="53"/>
        <v>0</v>
      </c>
      <c r="K170" s="189">
        <f t="shared" si="53"/>
        <v>0</v>
      </c>
      <c r="L170" s="189">
        <f t="shared" si="53"/>
        <v>0</v>
      </c>
      <c r="M170" s="189">
        <f t="shared" si="53"/>
        <v>0</v>
      </c>
      <c r="N170" s="189">
        <f t="shared" si="53"/>
        <v>0</v>
      </c>
      <c r="O170" s="189">
        <f t="shared" si="53"/>
        <v>0</v>
      </c>
      <c r="P170" s="189">
        <f t="shared" si="53"/>
        <v>0</v>
      </c>
      <c r="Q170" s="189">
        <f t="shared" si="53"/>
        <v>0</v>
      </c>
      <c r="R170" s="189">
        <f t="shared" si="53"/>
        <v>0</v>
      </c>
      <c r="S170" s="189">
        <f t="shared" si="53"/>
        <v>0</v>
      </c>
      <c r="T170" s="189">
        <f t="shared" si="53"/>
        <v>0</v>
      </c>
      <c r="U170" s="189">
        <f t="shared" si="53"/>
        <v>0</v>
      </c>
      <c r="V170" s="189">
        <f t="shared" si="53"/>
        <v>0</v>
      </c>
      <c r="W170" s="189">
        <f t="shared" si="53"/>
        <v>0</v>
      </c>
      <c r="X170" s="189">
        <f t="shared" si="53"/>
        <v>0</v>
      </c>
      <c r="Y170" s="189">
        <f t="shared" si="53"/>
        <v>0</v>
      </c>
      <c r="Z170" s="189">
        <f t="shared" si="53"/>
        <v>0</v>
      </c>
      <c r="AA170" s="189">
        <f t="shared" si="53"/>
        <v>0</v>
      </c>
      <c r="AB170" s="189">
        <f t="shared" si="53"/>
        <v>0</v>
      </c>
      <c r="AC170" s="189">
        <f t="shared" si="53"/>
        <v>0</v>
      </c>
    </row>
    <row r="171" spans="1:29">
      <c r="A171" s="391"/>
      <c r="B171" s="187" t="s">
        <v>117</v>
      </c>
      <c r="C171" s="189">
        <f t="shared" ref="C171:AC171" si="54">C114/10000</f>
        <v>69.432239999999979</v>
      </c>
      <c r="D171" s="189">
        <f t="shared" si="54"/>
        <v>0</v>
      </c>
      <c r="E171" s="189">
        <f t="shared" si="54"/>
        <v>20.195414999999993</v>
      </c>
      <c r="F171" s="189">
        <f t="shared" si="54"/>
        <v>43.392044999999996</v>
      </c>
      <c r="G171" s="189">
        <f t="shared" si="54"/>
        <v>0.38270799999999999</v>
      </c>
      <c r="H171" s="189">
        <f t="shared" si="54"/>
        <v>0.40371899999999994</v>
      </c>
      <c r="I171" s="189">
        <f t="shared" si="54"/>
        <v>0.38189499999999998</v>
      </c>
      <c r="J171" s="189">
        <f t="shared" si="54"/>
        <v>0.17937400000000001</v>
      </c>
      <c r="K171" s="189">
        <f t="shared" si="54"/>
        <v>-0.15755</v>
      </c>
      <c r="L171" s="189">
        <f t="shared" si="54"/>
        <v>0.27012900000000001</v>
      </c>
      <c r="M171" s="189">
        <f t="shared" si="54"/>
        <v>0</v>
      </c>
      <c r="N171" s="189">
        <f t="shared" si="54"/>
        <v>0</v>
      </c>
      <c r="O171" s="189">
        <f t="shared" si="54"/>
        <v>0.27012900000000001</v>
      </c>
      <c r="P171" s="189">
        <f t="shared" si="54"/>
        <v>0</v>
      </c>
      <c r="Q171" s="189">
        <f t="shared" si="54"/>
        <v>-0.15755</v>
      </c>
      <c r="R171" s="189">
        <f t="shared" si="54"/>
        <v>0</v>
      </c>
      <c r="S171" s="189">
        <f t="shared" si="54"/>
        <v>-0.15755</v>
      </c>
      <c r="T171" s="189">
        <f t="shared" si="54"/>
        <v>3.2382960000000001</v>
      </c>
      <c r="U171" s="189">
        <f t="shared" si="54"/>
        <v>5.3284820000000002</v>
      </c>
      <c r="V171" s="189">
        <f t="shared" si="54"/>
        <v>0.17937400000000001</v>
      </c>
      <c r="W171" s="189">
        <f t="shared" si="54"/>
        <v>3.253619</v>
      </c>
      <c r="X171" s="189">
        <f t="shared" si="54"/>
        <v>0.65283599999999997</v>
      </c>
      <c r="Y171" s="189">
        <f t="shared" si="54"/>
        <v>0</v>
      </c>
      <c r="Z171" s="189">
        <f t="shared" si="54"/>
        <v>1.242653</v>
      </c>
      <c r="AA171" s="189">
        <f t="shared" si="54"/>
        <v>0</v>
      </c>
      <c r="AB171" s="189">
        <f t="shared" si="54"/>
        <v>0.225158</v>
      </c>
      <c r="AC171" s="189">
        <f t="shared" si="54"/>
        <v>2.1569669999999999</v>
      </c>
    </row>
    <row r="172" spans="1:29">
      <c r="A172" s="391"/>
      <c r="B172" s="187" t="s">
        <v>118</v>
      </c>
      <c r="C172" s="189">
        <f t="shared" ref="C172:AC172" si="55">C115/10000</f>
        <v>317.94115300000004</v>
      </c>
      <c r="D172" s="189">
        <f t="shared" si="55"/>
        <v>0</v>
      </c>
      <c r="E172" s="189">
        <f t="shared" si="55"/>
        <v>83.482258000000002</v>
      </c>
      <c r="F172" s="189">
        <f t="shared" si="55"/>
        <v>221.90075699999997</v>
      </c>
      <c r="G172" s="189">
        <f t="shared" si="55"/>
        <v>5.3979999999999997</v>
      </c>
      <c r="H172" s="189">
        <f t="shared" si="55"/>
        <v>7.4197240000000004</v>
      </c>
      <c r="I172" s="189">
        <f t="shared" si="55"/>
        <v>4.2759999999999998</v>
      </c>
      <c r="J172" s="189">
        <f t="shared" si="55"/>
        <v>3.1437240000000002</v>
      </c>
      <c r="K172" s="189">
        <f t="shared" si="55"/>
        <v>0</v>
      </c>
      <c r="L172" s="189">
        <f t="shared" si="55"/>
        <v>3.2320000000000002</v>
      </c>
      <c r="M172" s="189">
        <f t="shared" si="55"/>
        <v>0</v>
      </c>
      <c r="N172" s="189">
        <f t="shared" si="55"/>
        <v>0</v>
      </c>
      <c r="O172" s="189">
        <f t="shared" si="55"/>
        <v>3.2320000000000002</v>
      </c>
      <c r="P172" s="189">
        <f t="shared" si="55"/>
        <v>0</v>
      </c>
      <c r="Q172" s="189">
        <f t="shared" si="55"/>
        <v>0</v>
      </c>
      <c r="R172" s="189">
        <f t="shared" si="55"/>
        <v>0</v>
      </c>
      <c r="S172" s="189">
        <f t="shared" si="55"/>
        <v>0</v>
      </c>
      <c r="T172" s="189">
        <f t="shared" si="55"/>
        <v>0</v>
      </c>
      <c r="U172" s="189">
        <f t="shared" si="55"/>
        <v>1.9064139999999998</v>
      </c>
      <c r="V172" s="189">
        <f t="shared" si="55"/>
        <v>0</v>
      </c>
      <c r="W172" s="189">
        <f t="shared" si="55"/>
        <v>1.542414</v>
      </c>
      <c r="X172" s="189">
        <f t="shared" si="55"/>
        <v>0</v>
      </c>
      <c r="Y172" s="189">
        <f t="shared" si="55"/>
        <v>0.36399999999999999</v>
      </c>
      <c r="Z172" s="189">
        <f t="shared" si="55"/>
        <v>0</v>
      </c>
      <c r="AA172" s="189">
        <f t="shared" si="55"/>
        <v>0</v>
      </c>
      <c r="AB172" s="189">
        <f t="shared" si="55"/>
        <v>0</v>
      </c>
      <c r="AC172" s="189">
        <f t="shared" si="55"/>
        <v>23.611999999999998</v>
      </c>
    </row>
    <row r="173" spans="1:29">
      <c r="A173" s="391"/>
      <c r="B173" s="187" t="s">
        <v>119</v>
      </c>
      <c r="C173" s="189">
        <f t="shared" ref="C173:AC173" si="56">C116/10000</f>
        <v>397.60133499999995</v>
      </c>
      <c r="D173" s="189">
        <f t="shared" si="56"/>
        <v>0</v>
      </c>
      <c r="E173" s="189">
        <f t="shared" si="56"/>
        <v>202.61676400000002</v>
      </c>
      <c r="F173" s="189">
        <f t="shared" si="56"/>
        <v>194.14732000000001</v>
      </c>
      <c r="G173" s="189">
        <f t="shared" si="56"/>
        <v>0</v>
      </c>
      <c r="H173" s="189">
        <f t="shared" si="56"/>
        <v>0</v>
      </c>
      <c r="I173" s="189">
        <f t="shared" si="56"/>
        <v>0</v>
      </c>
      <c r="J173" s="189">
        <f t="shared" si="56"/>
        <v>0</v>
      </c>
      <c r="K173" s="189">
        <f t="shared" si="56"/>
        <v>0</v>
      </c>
      <c r="L173" s="189">
        <f t="shared" si="56"/>
        <v>0</v>
      </c>
      <c r="M173" s="189">
        <f t="shared" si="56"/>
        <v>0</v>
      </c>
      <c r="N173" s="189">
        <f t="shared" si="56"/>
        <v>0</v>
      </c>
      <c r="O173" s="189">
        <f t="shared" si="56"/>
        <v>0</v>
      </c>
      <c r="P173" s="189">
        <f t="shared" si="56"/>
        <v>0</v>
      </c>
      <c r="Q173" s="189">
        <f t="shared" si="56"/>
        <v>0</v>
      </c>
      <c r="R173" s="189">
        <f t="shared" si="56"/>
        <v>0</v>
      </c>
      <c r="S173" s="189">
        <f t="shared" si="56"/>
        <v>0</v>
      </c>
      <c r="T173" s="189">
        <f t="shared" si="56"/>
        <v>49.613832000000002</v>
      </c>
      <c r="U173" s="189">
        <f t="shared" si="56"/>
        <v>0.83725099999999997</v>
      </c>
      <c r="V173" s="189">
        <f t="shared" si="56"/>
        <v>0.10027899999999999</v>
      </c>
      <c r="W173" s="189">
        <f t="shared" si="56"/>
        <v>0.135297</v>
      </c>
      <c r="X173" s="189">
        <f t="shared" si="56"/>
        <v>0</v>
      </c>
      <c r="Y173" s="189">
        <f t="shared" si="56"/>
        <v>0</v>
      </c>
      <c r="Z173" s="189">
        <f t="shared" si="56"/>
        <v>0.43454300000000001</v>
      </c>
      <c r="AA173" s="189">
        <f t="shared" si="56"/>
        <v>0.167132</v>
      </c>
      <c r="AB173" s="189">
        <f t="shared" si="56"/>
        <v>5.8105660000000006</v>
      </c>
      <c r="AC173" s="189">
        <f t="shared" si="56"/>
        <v>194.11389399999999</v>
      </c>
    </row>
    <row r="174" spans="1:29">
      <c r="A174" s="391"/>
      <c r="B174" s="187" t="s">
        <v>120</v>
      </c>
      <c r="C174" s="189">
        <f t="shared" ref="C174:AC174" si="57">C117/10000</f>
        <v>2648.2</v>
      </c>
      <c r="D174" s="189">
        <f t="shared" si="57"/>
        <v>0</v>
      </c>
      <c r="E174" s="189">
        <f t="shared" si="57"/>
        <v>2638.2</v>
      </c>
      <c r="F174" s="189">
        <f t="shared" si="57"/>
        <v>0</v>
      </c>
      <c r="G174" s="189">
        <f t="shared" si="57"/>
        <v>0</v>
      </c>
      <c r="H174" s="189">
        <f t="shared" si="57"/>
        <v>0</v>
      </c>
      <c r="I174" s="189">
        <f t="shared" si="57"/>
        <v>0</v>
      </c>
      <c r="J174" s="189">
        <f t="shared" si="57"/>
        <v>0</v>
      </c>
      <c r="K174" s="189">
        <f t="shared" si="57"/>
        <v>0</v>
      </c>
      <c r="L174" s="189">
        <f t="shared" si="57"/>
        <v>0</v>
      </c>
      <c r="M174" s="189">
        <f t="shared" si="57"/>
        <v>0</v>
      </c>
      <c r="N174" s="189">
        <f t="shared" si="57"/>
        <v>0</v>
      </c>
      <c r="O174" s="189">
        <f t="shared" si="57"/>
        <v>0</v>
      </c>
      <c r="P174" s="189">
        <f t="shared" si="57"/>
        <v>0</v>
      </c>
      <c r="Q174" s="189">
        <f t="shared" si="57"/>
        <v>0</v>
      </c>
      <c r="R174" s="189">
        <f t="shared" si="57"/>
        <v>0</v>
      </c>
      <c r="S174" s="189">
        <f t="shared" si="57"/>
        <v>0</v>
      </c>
      <c r="T174" s="189">
        <f t="shared" si="57"/>
        <v>0</v>
      </c>
      <c r="U174" s="189">
        <f t="shared" si="57"/>
        <v>10</v>
      </c>
      <c r="V174" s="189">
        <f t="shared" si="57"/>
        <v>0</v>
      </c>
      <c r="W174" s="189">
        <f t="shared" si="57"/>
        <v>10</v>
      </c>
      <c r="X174" s="189">
        <f t="shared" si="57"/>
        <v>0</v>
      </c>
      <c r="Y174" s="189">
        <f t="shared" si="57"/>
        <v>0</v>
      </c>
      <c r="Z174" s="189">
        <f t="shared" si="57"/>
        <v>0</v>
      </c>
      <c r="AA174" s="189">
        <f t="shared" si="57"/>
        <v>0</v>
      </c>
      <c r="AB174" s="189">
        <f t="shared" si="57"/>
        <v>0</v>
      </c>
      <c r="AC174" s="189">
        <f t="shared" si="57"/>
        <v>0</v>
      </c>
    </row>
    <row r="175" spans="1:29" ht="13.5" customHeight="1">
      <c r="A175" s="392"/>
      <c r="B175" s="192" t="s">
        <v>121</v>
      </c>
      <c r="C175" s="193">
        <f t="shared" ref="C175:AC175" si="58">C118/10000</f>
        <v>30011.920662</v>
      </c>
      <c r="D175" s="193">
        <f t="shared" si="58"/>
        <v>0</v>
      </c>
      <c r="E175" s="193">
        <f t="shared" si="58"/>
        <v>10535.277861</v>
      </c>
      <c r="F175" s="193">
        <f t="shared" si="58"/>
        <v>14062.533218999997</v>
      </c>
      <c r="G175" s="193">
        <f t="shared" si="58"/>
        <v>352.08002900000002</v>
      </c>
      <c r="H175" s="193">
        <f t="shared" si="58"/>
        <v>1083.0040760000002</v>
      </c>
      <c r="I175" s="193">
        <f t="shared" si="58"/>
        <v>349.98915199999999</v>
      </c>
      <c r="J175" s="193">
        <f t="shared" si="58"/>
        <v>223.31274500000001</v>
      </c>
      <c r="K175" s="193">
        <f t="shared" si="58"/>
        <v>509.702179</v>
      </c>
      <c r="L175" s="193">
        <f t="shared" si="58"/>
        <v>683.55677100000003</v>
      </c>
      <c r="M175" s="193">
        <f t="shared" si="58"/>
        <v>161.44184999999999</v>
      </c>
      <c r="N175" s="193">
        <f t="shared" si="58"/>
        <v>212.35465499999998</v>
      </c>
      <c r="O175" s="193">
        <f t="shared" si="58"/>
        <v>200.91135</v>
      </c>
      <c r="P175" s="193">
        <f t="shared" si="58"/>
        <v>108.84891599999999</v>
      </c>
      <c r="Q175" s="193">
        <f t="shared" si="58"/>
        <v>556.70585900000003</v>
      </c>
      <c r="R175" s="193">
        <f t="shared" si="58"/>
        <v>254.24809500000001</v>
      </c>
      <c r="S175" s="193">
        <f t="shared" si="58"/>
        <v>302.457764</v>
      </c>
      <c r="T175" s="193">
        <f t="shared" si="58"/>
        <v>260.57435499999997</v>
      </c>
      <c r="U175" s="193">
        <f t="shared" si="58"/>
        <v>3090.8428760000002</v>
      </c>
      <c r="V175" s="193">
        <f t="shared" si="58"/>
        <v>980.89953500000001</v>
      </c>
      <c r="W175" s="193">
        <f t="shared" si="58"/>
        <v>998.37509800000009</v>
      </c>
      <c r="X175" s="193">
        <f t="shared" si="58"/>
        <v>473.02229700000009</v>
      </c>
      <c r="Y175" s="193">
        <f t="shared" si="58"/>
        <v>187.298013</v>
      </c>
      <c r="Z175" s="193">
        <f t="shared" si="58"/>
        <v>291.79386399999999</v>
      </c>
      <c r="AA175" s="193">
        <f t="shared" si="58"/>
        <v>159.454069</v>
      </c>
      <c r="AB175" s="193">
        <f t="shared" si="58"/>
        <v>570.91936899999996</v>
      </c>
      <c r="AC175" s="189">
        <f t="shared" si="58"/>
        <v>964.53416100000015</v>
      </c>
    </row>
    <row r="176" spans="1:29" ht="13.5" customHeight="1">
      <c r="A176" s="393" t="s">
        <v>122</v>
      </c>
      <c r="B176" s="187" t="s">
        <v>123</v>
      </c>
      <c r="C176" s="189">
        <f t="shared" ref="C176:AC176" si="59">C119/10000</f>
        <v>4187.9959939999999</v>
      </c>
      <c r="D176" s="189">
        <f t="shared" si="59"/>
        <v>-209.54012399999999</v>
      </c>
      <c r="E176" s="189">
        <f t="shared" si="59"/>
        <v>63.208302000000003</v>
      </c>
      <c r="F176" s="189">
        <f t="shared" si="59"/>
        <v>2149.75018</v>
      </c>
      <c r="G176" s="189">
        <f t="shared" si="59"/>
        <v>63.208302000000003</v>
      </c>
      <c r="H176" s="189">
        <f t="shared" si="59"/>
        <v>3.6590750000000001</v>
      </c>
      <c r="I176" s="189">
        <f t="shared" si="59"/>
        <v>0</v>
      </c>
      <c r="J176" s="189">
        <f t="shared" si="59"/>
        <v>3.6590750000000001</v>
      </c>
      <c r="K176" s="189">
        <f t="shared" si="59"/>
        <v>0</v>
      </c>
      <c r="L176" s="189">
        <f t="shared" si="59"/>
        <v>334.66803799999997</v>
      </c>
      <c r="M176" s="189">
        <f t="shared" si="59"/>
        <v>0</v>
      </c>
      <c r="N176" s="189">
        <f t="shared" si="59"/>
        <v>0</v>
      </c>
      <c r="O176" s="189">
        <f t="shared" si="59"/>
        <v>334.66803799999997</v>
      </c>
      <c r="P176" s="189">
        <f t="shared" si="59"/>
        <v>0</v>
      </c>
      <c r="Q176" s="189">
        <f t="shared" si="59"/>
        <v>0</v>
      </c>
      <c r="R176" s="189">
        <f t="shared" si="59"/>
        <v>0</v>
      </c>
      <c r="S176" s="189">
        <f t="shared" si="59"/>
        <v>0</v>
      </c>
      <c r="T176" s="189">
        <f t="shared" si="59"/>
        <v>0</v>
      </c>
      <c r="U176" s="189">
        <f t="shared" si="59"/>
        <v>1846.2505230000002</v>
      </c>
      <c r="V176" s="189">
        <f t="shared" si="59"/>
        <v>1363.59</v>
      </c>
      <c r="W176" s="189">
        <f t="shared" si="59"/>
        <v>3.6841150000000003</v>
      </c>
      <c r="X176" s="189">
        <f t="shared" si="59"/>
        <v>54.907400000000003</v>
      </c>
      <c r="Y176" s="189">
        <f t="shared" si="59"/>
        <v>6.4656000000000002</v>
      </c>
      <c r="Z176" s="189">
        <f t="shared" si="59"/>
        <v>197.55278300000001</v>
      </c>
      <c r="AA176" s="189">
        <f t="shared" si="59"/>
        <v>220.050625</v>
      </c>
      <c r="AB176" s="189">
        <f t="shared" si="59"/>
        <v>0</v>
      </c>
      <c r="AC176" s="189">
        <f t="shared" si="59"/>
        <v>0</v>
      </c>
    </row>
    <row r="177" spans="1:29">
      <c r="A177" s="394"/>
      <c r="B177" s="187" t="s">
        <v>124</v>
      </c>
      <c r="C177" s="189">
        <f t="shared" ref="C177:AC177" si="60">C120/10000</f>
        <v>5444.5126959999998</v>
      </c>
      <c r="D177" s="189">
        <f t="shared" si="60"/>
        <v>301.88679200000001</v>
      </c>
      <c r="E177" s="189">
        <f t="shared" si="60"/>
        <v>0</v>
      </c>
      <c r="F177" s="189">
        <f t="shared" si="60"/>
        <v>4976.5123789999998</v>
      </c>
      <c r="G177" s="189">
        <f t="shared" si="60"/>
        <v>0</v>
      </c>
      <c r="H177" s="189">
        <f t="shared" si="60"/>
        <v>0</v>
      </c>
      <c r="I177" s="189">
        <f t="shared" si="60"/>
        <v>0</v>
      </c>
      <c r="J177" s="189">
        <f t="shared" si="60"/>
        <v>0</v>
      </c>
      <c r="K177" s="189">
        <f t="shared" si="60"/>
        <v>0</v>
      </c>
      <c r="L177" s="189">
        <f t="shared" si="60"/>
        <v>87.519251999999994</v>
      </c>
      <c r="M177" s="189">
        <f t="shared" si="60"/>
        <v>0</v>
      </c>
      <c r="N177" s="189">
        <f t="shared" si="60"/>
        <v>0</v>
      </c>
      <c r="O177" s="189">
        <f t="shared" si="60"/>
        <v>81.502368999999987</v>
      </c>
      <c r="P177" s="189">
        <f t="shared" si="60"/>
        <v>6.016883</v>
      </c>
      <c r="Q177" s="189">
        <f t="shared" si="60"/>
        <v>0</v>
      </c>
      <c r="R177" s="189">
        <f t="shared" si="60"/>
        <v>0</v>
      </c>
      <c r="S177" s="189">
        <f t="shared" si="60"/>
        <v>0</v>
      </c>
      <c r="T177" s="189">
        <f t="shared" si="60"/>
        <v>0</v>
      </c>
      <c r="U177" s="189">
        <f t="shared" si="60"/>
        <v>78.594273000000001</v>
      </c>
      <c r="V177" s="189">
        <f t="shared" si="60"/>
        <v>40.998531</v>
      </c>
      <c r="W177" s="189">
        <f t="shared" si="60"/>
        <v>2.25</v>
      </c>
      <c r="X177" s="189">
        <f t="shared" si="60"/>
        <v>35.345742000000001</v>
      </c>
      <c r="Y177" s="189">
        <f t="shared" si="60"/>
        <v>0</v>
      </c>
      <c r="Z177" s="189">
        <f t="shared" si="60"/>
        <v>0</v>
      </c>
      <c r="AA177" s="189">
        <f t="shared" si="60"/>
        <v>0</v>
      </c>
      <c r="AB177" s="189">
        <f t="shared" si="60"/>
        <v>0</v>
      </c>
      <c r="AC177" s="189">
        <f t="shared" si="60"/>
        <v>0</v>
      </c>
    </row>
    <row r="178" spans="1:29">
      <c r="A178" s="394"/>
      <c r="B178" s="187" t="s">
        <v>125</v>
      </c>
      <c r="C178" s="189">
        <f t="shared" ref="C178:AC178" si="61">C121/10000</f>
        <v>255.32419100000007</v>
      </c>
      <c r="D178" s="189">
        <f t="shared" si="61"/>
        <v>-105.22905322499999</v>
      </c>
      <c r="E178" s="189">
        <f t="shared" si="61"/>
        <v>-307.21144742999996</v>
      </c>
      <c r="F178" s="189">
        <f t="shared" si="61"/>
        <v>1125.1560158650002</v>
      </c>
      <c r="G178" s="189">
        <f t="shared" si="61"/>
        <v>18.628911955</v>
      </c>
      <c r="H178" s="189">
        <f t="shared" si="61"/>
        <v>-827.51610302500012</v>
      </c>
      <c r="I178" s="189">
        <f t="shared" si="61"/>
        <v>-683.31196540500002</v>
      </c>
      <c r="J178" s="189">
        <f t="shared" si="61"/>
        <v>-6.4288536299999999</v>
      </c>
      <c r="K178" s="189">
        <f t="shared" si="61"/>
        <v>-137.77528398999999</v>
      </c>
      <c r="L178" s="189">
        <f t="shared" si="61"/>
        <v>303.50603870499998</v>
      </c>
      <c r="M178" s="189">
        <f t="shared" si="61"/>
        <v>116.72002193</v>
      </c>
      <c r="N178" s="189">
        <f t="shared" si="61"/>
        <v>128.56607711999999</v>
      </c>
      <c r="O178" s="189">
        <f t="shared" si="61"/>
        <v>48.937629765000004</v>
      </c>
      <c r="P178" s="189">
        <f t="shared" si="61"/>
        <v>9.2823098900000005</v>
      </c>
      <c r="Q178" s="189">
        <f t="shared" si="61"/>
        <v>-110.20478364499998</v>
      </c>
      <c r="R178" s="189">
        <f t="shared" si="61"/>
        <v>-99.687606465000002</v>
      </c>
      <c r="S178" s="189">
        <f t="shared" si="61"/>
        <v>-10.517177180000001</v>
      </c>
      <c r="T178" s="189">
        <f t="shared" si="61"/>
        <v>1.941E-3</v>
      </c>
      <c r="U178" s="189">
        <f t="shared" si="61"/>
        <v>176.82352375500005</v>
      </c>
      <c r="V178" s="189">
        <f t="shared" si="61"/>
        <v>141.50537303500002</v>
      </c>
      <c r="W178" s="189">
        <f t="shared" si="61"/>
        <v>1.6770289800000007</v>
      </c>
      <c r="X178" s="189">
        <f t="shared" si="61"/>
        <v>13.508850964999999</v>
      </c>
      <c r="Y178" s="189">
        <f t="shared" si="61"/>
        <v>1.4812387749999998</v>
      </c>
      <c r="Z178" s="189">
        <f t="shared" si="61"/>
        <v>9.0090310000000002</v>
      </c>
      <c r="AA178" s="189">
        <f t="shared" si="61"/>
        <v>9.6420009999999987</v>
      </c>
      <c r="AB178" s="189">
        <f t="shared" si="61"/>
        <v>2.1225999999999998E-2</v>
      </c>
      <c r="AC178" s="189">
        <f t="shared" si="61"/>
        <v>0</v>
      </c>
    </row>
    <row r="179" spans="1:29">
      <c r="A179" s="394"/>
      <c r="B179" s="187" t="s">
        <v>126</v>
      </c>
      <c r="C179" s="189">
        <f t="shared" ref="C179:AC179" si="62">C122/10000</f>
        <v>369.64516400000002</v>
      </c>
      <c r="D179" s="189">
        <f t="shared" si="62"/>
        <v>0</v>
      </c>
      <c r="E179" s="189">
        <f t="shared" si="62"/>
        <v>329.62136900000002</v>
      </c>
      <c r="F179" s="189">
        <f t="shared" si="62"/>
        <v>40.023795</v>
      </c>
      <c r="G179" s="189">
        <f t="shared" si="62"/>
        <v>0</v>
      </c>
      <c r="H179" s="189">
        <f t="shared" si="62"/>
        <v>0</v>
      </c>
      <c r="I179" s="189">
        <f t="shared" si="62"/>
        <v>0</v>
      </c>
      <c r="J179" s="189">
        <f t="shared" si="62"/>
        <v>0</v>
      </c>
      <c r="K179" s="189">
        <f t="shared" si="62"/>
        <v>0</v>
      </c>
      <c r="L179" s="189">
        <f t="shared" si="62"/>
        <v>0</v>
      </c>
      <c r="M179" s="189">
        <f t="shared" si="62"/>
        <v>0</v>
      </c>
      <c r="N179" s="189">
        <f t="shared" si="62"/>
        <v>0</v>
      </c>
      <c r="O179" s="189">
        <f t="shared" si="62"/>
        <v>0</v>
      </c>
      <c r="P179" s="189">
        <f t="shared" si="62"/>
        <v>0</v>
      </c>
      <c r="Q179" s="189">
        <f t="shared" si="62"/>
        <v>0</v>
      </c>
      <c r="R179" s="189">
        <f t="shared" si="62"/>
        <v>0</v>
      </c>
      <c r="S179" s="189">
        <f t="shared" si="62"/>
        <v>0</v>
      </c>
      <c r="T179" s="189">
        <f t="shared" si="62"/>
        <v>5.3713639999999998</v>
      </c>
      <c r="U179" s="189">
        <f t="shared" si="62"/>
        <v>0</v>
      </c>
      <c r="V179" s="189">
        <f t="shared" si="62"/>
        <v>0</v>
      </c>
      <c r="W179" s="189">
        <f t="shared" si="62"/>
        <v>0</v>
      </c>
      <c r="X179" s="189">
        <f t="shared" si="62"/>
        <v>0</v>
      </c>
      <c r="Y179" s="189">
        <f t="shared" si="62"/>
        <v>0</v>
      </c>
      <c r="Z179" s="189">
        <f t="shared" si="62"/>
        <v>0</v>
      </c>
      <c r="AA179" s="189">
        <f t="shared" si="62"/>
        <v>0</v>
      </c>
      <c r="AB179" s="189">
        <f t="shared" si="62"/>
        <v>0</v>
      </c>
      <c r="AC179" s="189">
        <f t="shared" si="62"/>
        <v>0</v>
      </c>
    </row>
    <row r="180" spans="1:29" ht="13.5" customHeight="1">
      <c r="A180" s="394"/>
      <c r="B180" s="187" t="s">
        <v>127</v>
      </c>
      <c r="C180" s="189">
        <f t="shared" ref="C180:AC180" si="63">C123/10000</f>
        <v>0.15068500000000004</v>
      </c>
      <c r="D180" s="189">
        <f t="shared" si="63"/>
        <v>0</v>
      </c>
      <c r="E180" s="189">
        <f t="shared" si="63"/>
        <v>0</v>
      </c>
      <c r="F180" s="189">
        <f t="shared" si="63"/>
        <v>0.15068500000000004</v>
      </c>
      <c r="G180" s="189">
        <f t="shared" si="63"/>
        <v>0</v>
      </c>
      <c r="H180" s="189">
        <f t="shared" si="63"/>
        <v>0</v>
      </c>
      <c r="I180" s="189">
        <f t="shared" si="63"/>
        <v>0</v>
      </c>
      <c r="J180" s="189">
        <f t="shared" si="63"/>
        <v>0</v>
      </c>
      <c r="K180" s="189">
        <f t="shared" si="63"/>
        <v>0</v>
      </c>
      <c r="L180" s="189">
        <f t="shared" si="63"/>
        <v>0</v>
      </c>
      <c r="M180" s="189">
        <f t="shared" si="63"/>
        <v>0</v>
      </c>
      <c r="N180" s="189">
        <f t="shared" si="63"/>
        <v>0</v>
      </c>
      <c r="O180" s="189">
        <f t="shared" si="63"/>
        <v>0</v>
      </c>
      <c r="P180" s="189">
        <f t="shared" si="63"/>
        <v>0</v>
      </c>
      <c r="Q180" s="189">
        <f t="shared" si="63"/>
        <v>0</v>
      </c>
      <c r="R180" s="189">
        <f t="shared" si="63"/>
        <v>0</v>
      </c>
      <c r="S180" s="189">
        <f t="shared" si="63"/>
        <v>0</v>
      </c>
      <c r="T180" s="189">
        <f t="shared" si="63"/>
        <v>0</v>
      </c>
      <c r="U180" s="189">
        <f t="shared" si="63"/>
        <v>0</v>
      </c>
      <c r="V180" s="189">
        <f t="shared" si="63"/>
        <v>0</v>
      </c>
      <c r="W180" s="189">
        <f t="shared" si="63"/>
        <v>0</v>
      </c>
      <c r="X180" s="189">
        <f t="shared" si="63"/>
        <v>0</v>
      </c>
      <c r="Y180" s="189">
        <f t="shared" si="63"/>
        <v>0</v>
      </c>
      <c r="Z180" s="189">
        <f t="shared" si="63"/>
        <v>0</v>
      </c>
      <c r="AA180" s="189">
        <f t="shared" si="63"/>
        <v>0</v>
      </c>
      <c r="AB180" s="189">
        <f t="shared" si="63"/>
        <v>0</v>
      </c>
      <c r="AC180" s="189">
        <f t="shared" si="63"/>
        <v>0</v>
      </c>
    </row>
    <row r="181" spans="1:29">
      <c r="A181" s="395"/>
      <c r="B181" s="192" t="s">
        <v>121</v>
      </c>
      <c r="C181" s="193">
        <f t="shared" ref="C181:AC181" si="64">C124/10000</f>
        <v>10257.62873</v>
      </c>
      <c r="D181" s="193">
        <f t="shared" si="64"/>
        <v>-12.882385225</v>
      </c>
      <c r="E181" s="193">
        <f t="shared" si="64"/>
        <v>85.618223570000055</v>
      </c>
      <c r="F181" s="193">
        <f t="shared" si="64"/>
        <v>8291.5930548649994</v>
      </c>
      <c r="G181" s="193">
        <f t="shared" si="64"/>
        <v>81.837213954999996</v>
      </c>
      <c r="H181" s="193">
        <f t="shared" si="64"/>
        <v>-823.85702802500009</v>
      </c>
      <c r="I181" s="193">
        <f t="shared" si="64"/>
        <v>-683.31196540500002</v>
      </c>
      <c r="J181" s="193">
        <f t="shared" si="64"/>
        <v>-2.7697786299999998</v>
      </c>
      <c r="K181" s="193">
        <f t="shared" si="64"/>
        <v>-137.77528398999999</v>
      </c>
      <c r="L181" s="193">
        <f t="shared" si="64"/>
        <v>725.693328705</v>
      </c>
      <c r="M181" s="193">
        <f t="shared" si="64"/>
        <v>116.72002193</v>
      </c>
      <c r="N181" s="193">
        <f t="shared" si="64"/>
        <v>128.56607711999999</v>
      </c>
      <c r="O181" s="193">
        <f t="shared" si="64"/>
        <v>465.10803676499995</v>
      </c>
      <c r="P181" s="193">
        <f t="shared" si="64"/>
        <v>15.29919289</v>
      </c>
      <c r="Q181" s="193">
        <f t="shared" si="64"/>
        <v>-110.20478364499998</v>
      </c>
      <c r="R181" s="193">
        <f t="shared" si="64"/>
        <v>-99.687606465000002</v>
      </c>
      <c r="S181" s="193">
        <f t="shared" si="64"/>
        <v>-10.517177180000001</v>
      </c>
      <c r="T181" s="193">
        <f t="shared" si="64"/>
        <v>5.3733050000000002</v>
      </c>
      <c r="U181" s="193">
        <f t="shared" si="64"/>
        <v>2101.6683197550001</v>
      </c>
      <c r="V181" s="193">
        <f t="shared" si="64"/>
        <v>1546.0939040350002</v>
      </c>
      <c r="W181" s="193">
        <f t="shared" si="64"/>
        <v>7.6111439800000005</v>
      </c>
      <c r="X181" s="193">
        <f t="shared" si="64"/>
        <v>103.76199296499999</v>
      </c>
      <c r="Y181" s="193">
        <f t="shared" si="64"/>
        <v>7.9468387749999998</v>
      </c>
      <c r="Z181" s="193">
        <f t="shared" si="64"/>
        <v>206.56181400000003</v>
      </c>
      <c r="AA181" s="193">
        <f t="shared" si="64"/>
        <v>229.69262599999999</v>
      </c>
      <c r="AB181" s="193">
        <f t="shared" si="64"/>
        <v>2.1225999999999998E-2</v>
      </c>
      <c r="AC181" s="189">
        <f t="shared" si="64"/>
        <v>0</v>
      </c>
    </row>
    <row r="182" spans="1:29" ht="13.5" customHeight="1">
      <c r="A182" s="396" t="s">
        <v>128</v>
      </c>
      <c r="B182" s="187" t="s">
        <v>129</v>
      </c>
      <c r="C182" s="189">
        <f t="shared" ref="C182:AC182" si="65">C125/10000</f>
        <v>1523.4635349999999</v>
      </c>
      <c r="D182" s="189">
        <f t="shared" si="65"/>
        <v>0</v>
      </c>
      <c r="E182" s="189">
        <f t="shared" si="65"/>
        <v>190.62665499999997</v>
      </c>
      <c r="F182" s="189">
        <f t="shared" si="65"/>
        <v>815.61813300000006</v>
      </c>
      <c r="G182" s="189">
        <f t="shared" si="65"/>
        <v>22.157207</v>
      </c>
      <c r="H182" s="189">
        <f t="shared" si="65"/>
        <v>28.911017999999999</v>
      </c>
      <c r="I182" s="189">
        <f t="shared" si="65"/>
        <v>15.577116</v>
      </c>
      <c r="J182" s="189">
        <f t="shared" si="65"/>
        <v>7.3018970000000003</v>
      </c>
      <c r="K182" s="189">
        <f t="shared" si="65"/>
        <v>6.0320050000000007</v>
      </c>
      <c r="L182" s="189">
        <f t="shared" si="65"/>
        <v>32.917845</v>
      </c>
      <c r="M182" s="189">
        <f t="shared" si="65"/>
        <v>6.0261510000000005</v>
      </c>
      <c r="N182" s="189">
        <f t="shared" si="65"/>
        <v>7.4583399999999997</v>
      </c>
      <c r="O182" s="189">
        <f t="shared" si="65"/>
        <v>8.8162990000000008</v>
      </c>
      <c r="P182" s="189">
        <f t="shared" si="65"/>
        <v>10.617055000000001</v>
      </c>
      <c r="Q182" s="189">
        <f t="shared" si="65"/>
        <v>8.946377</v>
      </c>
      <c r="R182" s="189">
        <f t="shared" si="65"/>
        <v>5.7349249999999996</v>
      </c>
      <c r="S182" s="189">
        <f t="shared" si="65"/>
        <v>3.211452</v>
      </c>
      <c r="T182" s="189">
        <f t="shared" si="65"/>
        <v>10.852639999999999</v>
      </c>
      <c r="U182" s="189">
        <f t="shared" si="65"/>
        <v>446.44350700000001</v>
      </c>
      <c r="V182" s="189">
        <f t="shared" si="65"/>
        <v>249.06927599999997</v>
      </c>
      <c r="W182" s="189">
        <f t="shared" si="65"/>
        <v>43.690683</v>
      </c>
      <c r="X182" s="189">
        <f t="shared" si="65"/>
        <v>62.024381000000005</v>
      </c>
      <c r="Y182" s="189">
        <f t="shared" si="65"/>
        <v>29.054596999999998</v>
      </c>
      <c r="Z182" s="189">
        <f t="shared" si="65"/>
        <v>52.8371</v>
      </c>
      <c r="AA182" s="189">
        <f t="shared" si="65"/>
        <v>9.7674699999999994</v>
      </c>
      <c r="AB182" s="189">
        <f t="shared" si="65"/>
        <v>34.089717999999998</v>
      </c>
      <c r="AC182" s="189">
        <f t="shared" si="65"/>
        <v>13.090361999999999</v>
      </c>
    </row>
    <row r="183" spans="1:29">
      <c r="A183" s="397"/>
      <c r="B183" s="187" t="s">
        <v>130</v>
      </c>
      <c r="C183" s="189">
        <f t="shared" ref="C183:AC183" si="66">C126/10000</f>
        <v>988.02818400000001</v>
      </c>
      <c r="D183" s="189">
        <f t="shared" si="66"/>
        <v>0</v>
      </c>
      <c r="E183" s="189">
        <f t="shared" si="66"/>
        <v>203.549362</v>
      </c>
      <c r="F183" s="189">
        <f t="shared" si="66"/>
        <v>160.85435200000001</v>
      </c>
      <c r="G183" s="189">
        <f t="shared" si="66"/>
        <v>11.534044</v>
      </c>
      <c r="H183" s="189">
        <f t="shared" si="66"/>
        <v>22.508476000000002</v>
      </c>
      <c r="I183" s="189">
        <f t="shared" si="66"/>
        <v>7.1733429999999991</v>
      </c>
      <c r="J183" s="189">
        <f t="shared" si="66"/>
        <v>5.6198009999999998</v>
      </c>
      <c r="K183" s="189">
        <f t="shared" si="66"/>
        <v>9.7153320000000001</v>
      </c>
      <c r="L183" s="189">
        <f t="shared" si="66"/>
        <v>38.977024000000007</v>
      </c>
      <c r="M183" s="189">
        <f t="shared" si="66"/>
        <v>13.319695000000001</v>
      </c>
      <c r="N183" s="189">
        <f t="shared" si="66"/>
        <v>7.1794960000000003</v>
      </c>
      <c r="O183" s="189">
        <f t="shared" si="66"/>
        <v>6.7877029999999996</v>
      </c>
      <c r="P183" s="189">
        <f t="shared" si="66"/>
        <v>11.69013</v>
      </c>
      <c r="Q183" s="189">
        <f t="shared" si="66"/>
        <v>17.999621999999999</v>
      </c>
      <c r="R183" s="189">
        <f t="shared" si="66"/>
        <v>14.284436999999999</v>
      </c>
      <c r="S183" s="189">
        <f t="shared" si="66"/>
        <v>3.715185</v>
      </c>
      <c r="T183" s="189">
        <f t="shared" si="66"/>
        <v>4.4867870000000005</v>
      </c>
      <c r="U183" s="189">
        <f t="shared" si="66"/>
        <v>544.13934799999981</v>
      </c>
      <c r="V183" s="189">
        <f t="shared" si="66"/>
        <v>236.58457799999999</v>
      </c>
      <c r="W183" s="189">
        <f t="shared" si="66"/>
        <v>66.842585999999997</v>
      </c>
      <c r="X183" s="189">
        <f t="shared" si="66"/>
        <v>73.131078000000002</v>
      </c>
      <c r="Y183" s="189">
        <f t="shared" si="66"/>
        <v>45.936577</v>
      </c>
      <c r="Z183" s="189">
        <f t="shared" si="66"/>
        <v>100.530327</v>
      </c>
      <c r="AA183" s="189">
        <f t="shared" si="66"/>
        <v>21.114201999999999</v>
      </c>
      <c r="AB183" s="189">
        <f t="shared" si="66"/>
        <v>40.169798999999998</v>
      </c>
      <c r="AC183" s="189">
        <f t="shared" si="66"/>
        <v>2.2470470000000002</v>
      </c>
    </row>
    <row r="184" spans="1:29">
      <c r="A184" s="397"/>
      <c r="B184" s="187" t="s">
        <v>131</v>
      </c>
      <c r="C184" s="189">
        <f t="shared" ref="C184:AC184" si="67">C127/10000</f>
        <v>188.86135599999997</v>
      </c>
      <c r="D184" s="189">
        <f t="shared" si="67"/>
        <v>0.27800000000000002</v>
      </c>
      <c r="E184" s="189">
        <f t="shared" si="67"/>
        <v>63.390704999999983</v>
      </c>
      <c r="F184" s="189">
        <f t="shared" si="67"/>
        <v>101.364124</v>
      </c>
      <c r="G184" s="189">
        <f t="shared" si="67"/>
        <v>2.3164639999999999</v>
      </c>
      <c r="H184" s="189">
        <f t="shared" si="67"/>
        <v>3.3506390000000001</v>
      </c>
      <c r="I184" s="189">
        <f t="shared" si="67"/>
        <v>0.41858699999999999</v>
      </c>
      <c r="J184" s="189">
        <f t="shared" si="67"/>
        <v>1.2732299999999999</v>
      </c>
      <c r="K184" s="189">
        <f t="shared" si="67"/>
        <v>1.658822</v>
      </c>
      <c r="L184" s="189">
        <f t="shared" si="67"/>
        <v>4.15062</v>
      </c>
      <c r="M184" s="189">
        <f t="shared" si="67"/>
        <v>0.77373199999999998</v>
      </c>
      <c r="N184" s="189">
        <f t="shared" si="67"/>
        <v>1.2209589999999999</v>
      </c>
      <c r="O184" s="189">
        <f t="shared" si="67"/>
        <v>1.3027839999999999</v>
      </c>
      <c r="P184" s="189">
        <f t="shared" si="67"/>
        <v>0.85314500000000004</v>
      </c>
      <c r="Q184" s="189">
        <f t="shared" si="67"/>
        <v>2.578786</v>
      </c>
      <c r="R184" s="189">
        <f t="shared" si="67"/>
        <v>1.269711</v>
      </c>
      <c r="S184" s="189">
        <f t="shared" si="67"/>
        <v>1.309075</v>
      </c>
      <c r="T184" s="189">
        <f t="shared" si="67"/>
        <v>1.8794660000000001</v>
      </c>
      <c r="U184" s="189">
        <f t="shared" si="67"/>
        <v>13.748482000000001</v>
      </c>
      <c r="V184" s="189">
        <f t="shared" si="67"/>
        <v>4.9771679999999998</v>
      </c>
      <c r="W184" s="189">
        <f t="shared" si="67"/>
        <v>1.275811</v>
      </c>
      <c r="X184" s="189">
        <f t="shared" si="67"/>
        <v>0.86382900000000007</v>
      </c>
      <c r="Y184" s="189">
        <f t="shared" si="67"/>
        <v>3.3946839999999998</v>
      </c>
      <c r="Z184" s="189">
        <f t="shared" si="67"/>
        <v>2.4614090000000002</v>
      </c>
      <c r="AA184" s="189">
        <f t="shared" si="67"/>
        <v>0.77558100000000008</v>
      </c>
      <c r="AB184" s="189">
        <f t="shared" si="67"/>
        <v>1.9865630000000001</v>
      </c>
      <c r="AC184" s="189">
        <f t="shared" si="67"/>
        <v>2.843912</v>
      </c>
    </row>
    <row r="185" spans="1:29">
      <c r="A185" s="397"/>
      <c r="B185" s="187" t="s">
        <v>132</v>
      </c>
      <c r="C185" s="189">
        <f t="shared" ref="C185:AC185" si="68">C128/10000</f>
        <v>80.113247000000015</v>
      </c>
      <c r="D185" s="189">
        <f t="shared" si="68"/>
        <v>0</v>
      </c>
      <c r="E185" s="189">
        <f t="shared" si="68"/>
        <v>22.403112</v>
      </c>
      <c r="F185" s="189">
        <f t="shared" si="68"/>
        <v>52.063172000000002</v>
      </c>
      <c r="G185" s="189">
        <f t="shared" si="68"/>
        <v>0.32620900000000003</v>
      </c>
      <c r="H185" s="189">
        <f t="shared" si="68"/>
        <v>0.35888999999999999</v>
      </c>
      <c r="I185" s="189">
        <f t="shared" si="68"/>
        <v>4.1262E-2</v>
      </c>
      <c r="J185" s="189">
        <f t="shared" si="68"/>
        <v>0.14289499999999999</v>
      </c>
      <c r="K185" s="189">
        <f t="shared" si="68"/>
        <v>0.174733</v>
      </c>
      <c r="L185" s="189">
        <f t="shared" si="68"/>
        <v>0.93868600000000002</v>
      </c>
      <c r="M185" s="189">
        <f t="shared" si="68"/>
        <v>0.29983500000000002</v>
      </c>
      <c r="N185" s="189">
        <f t="shared" si="68"/>
        <v>0.25171500000000002</v>
      </c>
      <c r="O185" s="189">
        <f t="shared" si="68"/>
        <v>0.12141199999999999</v>
      </c>
      <c r="P185" s="189">
        <f t="shared" si="68"/>
        <v>0.26572399999999996</v>
      </c>
      <c r="Q185" s="189">
        <f t="shared" si="68"/>
        <v>0.13435</v>
      </c>
      <c r="R185" s="189">
        <f t="shared" si="68"/>
        <v>3.771E-3</v>
      </c>
      <c r="S185" s="189">
        <f t="shared" si="68"/>
        <v>0.130579</v>
      </c>
      <c r="T185" s="189">
        <f t="shared" si="68"/>
        <v>0.62270100000000006</v>
      </c>
      <c r="U185" s="189">
        <f t="shared" si="68"/>
        <v>4.2150370000000006</v>
      </c>
      <c r="V185" s="189">
        <f t="shared" si="68"/>
        <v>3.0490240000000002</v>
      </c>
      <c r="W185" s="189">
        <f t="shared" si="68"/>
        <v>0.28543800000000003</v>
      </c>
      <c r="X185" s="189">
        <f t="shared" si="68"/>
        <v>0.561276</v>
      </c>
      <c r="Y185" s="189">
        <f t="shared" si="68"/>
        <v>0.23912600000000003</v>
      </c>
      <c r="Z185" s="189">
        <f t="shared" si="68"/>
        <v>5.5086000000000003E-2</v>
      </c>
      <c r="AA185" s="189">
        <f t="shared" si="68"/>
        <v>2.5087000000000002E-2</v>
      </c>
      <c r="AB185" s="189">
        <f t="shared" si="68"/>
        <v>0.91504400000000008</v>
      </c>
      <c r="AC185" s="189">
        <f t="shared" si="68"/>
        <v>0.89983899999999994</v>
      </c>
    </row>
    <row r="186" spans="1:29">
      <c r="A186" s="397"/>
      <c r="B186" s="187" t="s">
        <v>133</v>
      </c>
      <c r="C186" s="189">
        <f t="shared" ref="C186:AC186" si="69">C129/10000</f>
        <v>331.04241999999999</v>
      </c>
      <c r="D186" s="189">
        <f t="shared" si="69"/>
        <v>1.6379540000000001</v>
      </c>
      <c r="E186" s="189">
        <f t="shared" si="69"/>
        <v>109.076447</v>
      </c>
      <c r="F186" s="189">
        <f t="shared" si="69"/>
        <v>219.822519</v>
      </c>
      <c r="G186" s="189">
        <f t="shared" si="69"/>
        <v>3.6700000000000003E-2</v>
      </c>
      <c r="H186" s="189">
        <f t="shared" si="69"/>
        <v>0</v>
      </c>
      <c r="I186" s="189">
        <f t="shared" si="69"/>
        <v>0</v>
      </c>
      <c r="J186" s="189">
        <f t="shared" si="69"/>
        <v>0</v>
      </c>
      <c r="K186" s="189">
        <f t="shared" si="69"/>
        <v>0</v>
      </c>
      <c r="L186" s="189">
        <f t="shared" si="69"/>
        <v>0</v>
      </c>
      <c r="M186" s="189">
        <f t="shared" si="69"/>
        <v>0</v>
      </c>
      <c r="N186" s="189">
        <f t="shared" si="69"/>
        <v>0</v>
      </c>
      <c r="O186" s="189">
        <f t="shared" si="69"/>
        <v>0</v>
      </c>
      <c r="P186" s="189">
        <f t="shared" si="69"/>
        <v>0</v>
      </c>
      <c r="Q186" s="189">
        <f t="shared" si="69"/>
        <v>0</v>
      </c>
      <c r="R186" s="189">
        <f t="shared" si="69"/>
        <v>0</v>
      </c>
      <c r="S186" s="189">
        <f t="shared" si="69"/>
        <v>0</v>
      </c>
      <c r="T186" s="189">
        <f t="shared" si="69"/>
        <v>0</v>
      </c>
      <c r="U186" s="189">
        <f t="shared" si="69"/>
        <v>0.50549999999999995</v>
      </c>
      <c r="V186" s="189">
        <f t="shared" si="69"/>
        <v>0</v>
      </c>
      <c r="W186" s="189">
        <f t="shared" si="69"/>
        <v>0</v>
      </c>
      <c r="X186" s="189">
        <f t="shared" si="69"/>
        <v>0.50549999999999995</v>
      </c>
      <c r="Y186" s="189">
        <f t="shared" si="69"/>
        <v>0</v>
      </c>
      <c r="Z186" s="189">
        <f t="shared" si="69"/>
        <v>0</v>
      </c>
      <c r="AA186" s="189">
        <f t="shared" si="69"/>
        <v>0</v>
      </c>
      <c r="AB186" s="189">
        <f t="shared" si="69"/>
        <v>0</v>
      </c>
      <c r="AC186" s="189">
        <f t="shared" si="69"/>
        <v>1.0010840000000001</v>
      </c>
    </row>
    <row r="187" spans="1:29">
      <c r="A187" s="397"/>
      <c r="B187" s="187" t="s">
        <v>134</v>
      </c>
      <c r="C187" s="189">
        <f t="shared" ref="C187:AC187" si="70">C130/10000</f>
        <v>278.36333199999996</v>
      </c>
      <c r="D187" s="189">
        <f t="shared" si="70"/>
        <v>0</v>
      </c>
      <c r="E187" s="189">
        <f t="shared" si="70"/>
        <v>41.508198000000007</v>
      </c>
      <c r="F187" s="189">
        <f t="shared" si="70"/>
        <v>157.10772299999999</v>
      </c>
      <c r="G187" s="189">
        <f t="shared" si="70"/>
        <v>1.466376000000001</v>
      </c>
      <c r="H187" s="189">
        <f t="shared" si="70"/>
        <v>30.810303000000001</v>
      </c>
      <c r="I187" s="189">
        <f t="shared" si="70"/>
        <v>3.0245040000000003</v>
      </c>
      <c r="J187" s="189">
        <f t="shared" si="70"/>
        <v>5.9261119999999998</v>
      </c>
      <c r="K187" s="189">
        <f t="shared" si="70"/>
        <v>21.859687000000001</v>
      </c>
      <c r="L187" s="189">
        <f t="shared" si="70"/>
        <v>22.573237999999996</v>
      </c>
      <c r="M187" s="189">
        <f t="shared" si="70"/>
        <v>10.181206</v>
      </c>
      <c r="N187" s="189">
        <f t="shared" si="70"/>
        <v>9.98644</v>
      </c>
      <c r="O187" s="189">
        <f t="shared" si="70"/>
        <v>1.71828</v>
      </c>
      <c r="P187" s="189">
        <f t="shared" si="70"/>
        <v>0.68731200000000003</v>
      </c>
      <c r="Q187" s="189">
        <f t="shared" si="70"/>
        <v>10.221644</v>
      </c>
      <c r="R187" s="189">
        <f t="shared" si="70"/>
        <v>4.7434750000000001</v>
      </c>
      <c r="S187" s="189">
        <f t="shared" si="70"/>
        <v>5.4781690000000003</v>
      </c>
      <c r="T187" s="189">
        <f t="shared" si="70"/>
        <v>0.34365600000000002</v>
      </c>
      <c r="U187" s="189">
        <f t="shared" si="70"/>
        <v>16.142225999999997</v>
      </c>
      <c r="V187" s="189">
        <f t="shared" si="70"/>
        <v>6.9198240000000002</v>
      </c>
      <c r="W187" s="189">
        <f t="shared" si="70"/>
        <v>2.8297380000000003</v>
      </c>
      <c r="X187" s="189">
        <f t="shared" si="70"/>
        <v>4.1931000000000003</v>
      </c>
      <c r="Y187" s="189">
        <f t="shared" si="70"/>
        <v>1.5122520000000002</v>
      </c>
      <c r="Z187" s="189">
        <f t="shared" si="70"/>
        <v>0.34365600000000002</v>
      </c>
      <c r="AA187" s="189">
        <f t="shared" si="70"/>
        <v>0.34365600000000002</v>
      </c>
      <c r="AB187" s="189">
        <f t="shared" si="70"/>
        <v>2.6349720000000003</v>
      </c>
      <c r="AC187" s="189">
        <f t="shared" si="70"/>
        <v>1.9017839999999999</v>
      </c>
    </row>
    <row r="188" spans="1:29">
      <c r="A188" s="397"/>
      <c r="B188" s="187" t="s">
        <v>135</v>
      </c>
      <c r="C188" s="189">
        <f t="shared" ref="C188:AC188" si="71">C131/10000</f>
        <v>57.030094999999996</v>
      </c>
      <c r="D188" s="189">
        <f t="shared" si="71"/>
        <v>0</v>
      </c>
      <c r="E188" s="189">
        <f t="shared" si="71"/>
        <v>6.8045780000000002</v>
      </c>
      <c r="F188" s="189">
        <f t="shared" si="71"/>
        <v>42.655112000000003</v>
      </c>
      <c r="G188" s="189">
        <f t="shared" si="71"/>
        <v>0</v>
      </c>
      <c r="H188" s="189">
        <f t="shared" si="71"/>
        <v>0</v>
      </c>
      <c r="I188" s="189">
        <f t="shared" si="71"/>
        <v>0</v>
      </c>
      <c r="J188" s="189">
        <f t="shared" si="71"/>
        <v>0</v>
      </c>
      <c r="K188" s="189">
        <f t="shared" si="71"/>
        <v>0</v>
      </c>
      <c r="L188" s="189">
        <f t="shared" si="71"/>
        <v>1.0566040000000001</v>
      </c>
      <c r="M188" s="189">
        <f t="shared" si="71"/>
        <v>0</v>
      </c>
      <c r="N188" s="189">
        <f t="shared" si="71"/>
        <v>0.52830200000000005</v>
      </c>
      <c r="O188" s="189">
        <f t="shared" si="71"/>
        <v>0</v>
      </c>
      <c r="P188" s="189">
        <f t="shared" si="71"/>
        <v>0.52830200000000005</v>
      </c>
      <c r="Q188" s="189">
        <f t="shared" si="71"/>
        <v>0</v>
      </c>
      <c r="R188" s="189">
        <f t="shared" si="71"/>
        <v>0</v>
      </c>
      <c r="S188" s="189">
        <f t="shared" si="71"/>
        <v>0</v>
      </c>
      <c r="T188" s="189">
        <f t="shared" si="71"/>
        <v>0</v>
      </c>
      <c r="U188" s="189">
        <f t="shared" si="71"/>
        <v>6.5138009999999991</v>
      </c>
      <c r="V188" s="189">
        <f t="shared" si="71"/>
        <v>3.9082809999999997</v>
      </c>
      <c r="W188" s="189">
        <f t="shared" si="71"/>
        <v>0</v>
      </c>
      <c r="X188" s="189">
        <f t="shared" si="71"/>
        <v>2.3449680000000002</v>
      </c>
      <c r="Y188" s="189">
        <f t="shared" si="71"/>
        <v>0.26055200000000001</v>
      </c>
      <c r="Z188" s="189">
        <f t="shared" si="71"/>
        <v>0</v>
      </c>
      <c r="AA188" s="189">
        <f t="shared" si="71"/>
        <v>0</v>
      </c>
      <c r="AB188" s="189">
        <f t="shared" si="71"/>
        <v>-1.0603089999999999</v>
      </c>
      <c r="AC188" s="189">
        <f t="shared" si="71"/>
        <v>1.9670009999999998</v>
      </c>
    </row>
    <row r="189" spans="1:29">
      <c r="A189" s="397"/>
      <c r="B189" s="187" t="s">
        <v>136</v>
      </c>
      <c r="C189" s="189">
        <f t="shared" ref="C189:AC189" si="72">C132/10000</f>
        <v>46.859830999999993</v>
      </c>
      <c r="D189" s="189">
        <f t="shared" si="72"/>
        <v>0</v>
      </c>
      <c r="E189" s="189">
        <f t="shared" si="72"/>
        <v>12.242227999999999</v>
      </c>
      <c r="F189" s="189">
        <f t="shared" si="72"/>
        <v>18.724288000000001</v>
      </c>
      <c r="G189" s="189">
        <f t="shared" si="72"/>
        <v>0.60113700000000003</v>
      </c>
      <c r="H189" s="189">
        <f t="shared" si="72"/>
        <v>0.29446600000000001</v>
      </c>
      <c r="I189" s="189">
        <f t="shared" si="72"/>
        <v>0.12320399999999999</v>
      </c>
      <c r="J189" s="189">
        <f t="shared" si="72"/>
        <v>6.9262000000000004E-2</v>
      </c>
      <c r="K189" s="189">
        <f t="shared" si="72"/>
        <v>0.10199999999999999</v>
      </c>
      <c r="L189" s="189">
        <f t="shared" si="72"/>
        <v>0.27</v>
      </c>
      <c r="M189" s="189">
        <f t="shared" si="72"/>
        <v>0.09</v>
      </c>
      <c r="N189" s="189">
        <f t="shared" si="72"/>
        <v>0.10199999999999999</v>
      </c>
      <c r="O189" s="189">
        <f t="shared" si="72"/>
        <v>3.5999999999999997E-2</v>
      </c>
      <c r="P189" s="189">
        <f t="shared" si="72"/>
        <v>4.2000000000000003E-2</v>
      </c>
      <c r="Q189" s="189">
        <f t="shared" si="72"/>
        <v>3.6815999999999995E-2</v>
      </c>
      <c r="R189" s="189">
        <f t="shared" si="72"/>
        <v>2.4816000000000001E-2</v>
      </c>
      <c r="S189" s="189">
        <f t="shared" si="72"/>
        <v>1.2E-2</v>
      </c>
      <c r="T189" s="189">
        <f t="shared" si="72"/>
        <v>0.60508400000000007</v>
      </c>
      <c r="U189" s="189">
        <f t="shared" si="72"/>
        <v>15.292033000000002</v>
      </c>
      <c r="V189" s="189">
        <f t="shared" si="72"/>
        <v>10.510961</v>
      </c>
      <c r="W189" s="189">
        <f t="shared" si="72"/>
        <v>1.8378650000000001</v>
      </c>
      <c r="X189" s="189">
        <f t="shared" si="72"/>
        <v>0.64676699999999998</v>
      </c>
      <c r="Y189" s="189">
        <f t="shared" si="72"/>
        <v>0.53765499999999999</v>
      </c>
      <c r="Z189" s="189">
        <f t="shared" si="72"/>
        <v>1.408013</v>
      </c>
      <c r="AA189" s="189">
        <f t="shared" si="72"/>
        <v>0.35077199999999997</v>
      </c>
      <c r="AB189" s="189">
        <f t="shared" si="72"/>
        <v>1.7690980000000001</v>
      </c>
      <c r="AC189" s="189">
        <f t="shared" si="72"/>
        <v>0</v>
      </c>
    </row>
    <row r="190" spans="1:29">
      <c r="A190" s="397"/>
      <c r="B190" s="187" t="s">
        <v>137</v>
      </c>
      <c r="C190" s="189">
        <f t="shared" ref="C190:AC190" si="73">C133/10000</f>
        <v>9.3197829999999993</v>
      </c>
      <c r="D190" s="189">
        <f t="shared" si="73"/>
        <v>0</v>
      </c>
      <c r="E190" s="189">
        <f t="shared" si="73"/>
        <v>0.89412199999999997</v>
      </c>
      <c r="F190" s="189">
        <f t="shared" si="73"/>
        <v>8.048627999999999</v>
      </c>
      <c r="G190" s="189">
        <f t="shared" si="73"/>
        <v>0</v>
      </c>
      <c r="H190" s="189">
        <f t="shared" si="73"/>
        <v>0.16839499999999999</v>
      </c>
      <c r="I190" s="189">
        <f t="shared" si="73"/>
        <v>8.8715000000000002E-2</v>
      </c>
      <c r="J190" s="189">
        <f t="shared" si="73"/>
        <v>0</v>
      </c>
      <c r="K190" s="189">
        <f t="shared" si="73"/>
        <v>7.9680000000000001E-2</v>
      </c>
      <c r="L190" s="189">
        <f t="shared" si="73"/>
        <v>7.6097999999999999E-2</v>
      </c>
      <c r="M190" s="189">
        <f t="shared" si="73"/>
        <v>7.6097999999999999E-2</v>
      </c>
      <c r="N190" s="189">
        <f t="shared" si="73"/>
        <v>0</v>
      </c>
      <c r="O190" s="189">
        <f t="shared" si="73"/>
        <v>0</v>
      </c>
      <c r="P190" s="189">
        <f t="shared" si="73"/>
        <v>0</v>
      </c>
      <c r="Q190" s="189">
        <f t="shared" si="73"/>
        <v>7.2970000000000007E-2</v>
      </c>
      <c r="R190" s="189">
        <f t="shared" si="73"/>
        <v>7.2970000000000007E-2</v>
      </c>
      <c r="S190" s="189">
        <f t="shared" si="73"/>
        <v>0</v>
      </c>
      <c r="T190" s="189">
        <f t="shared" si="73"/>
        <v>0</v>
      </c>
      <c r="U190" s="189">
        <f t="shared" si="73"/>
        <v>5.9570000000000005E-2</v>
      </c>
      <c r="V190" s="189">
        <f t="shared" si="73"/>
        <v>3.2770000000000001E-2</v>
      </c>
      <c r="W190" s="189">
        <f t="shared" si="73"/>
        <v>0</v>
      </c>
      <c r="X190" s="189">
        <f t="shared" si="73"/>
        <v>2.6800000000000001E-2</v>
      </c>
      <c r="Y190" s="189">
        <f t="shared" si="73"/>
        <v>0</v>
      </c>
      <c r="Z190" s="189">
        <f t="shared" si="73"/>
        <v>0</v>
      </c>
      <c r="AA190" s="189">
        <f t="shared" si="73"/>
        <v>0</v>
      </c>
      <c r="AB190" s="189">
        <f t="shared" si="73"/>
        <v>0</v>
      </c>
      <c r="AC190" s="189">
        <f t="shared" si="73"/>
        <v>1.584E-2</v>
      </c>
    </row>
    <row r="191" spans="1:29">
      <c r="A191" s="397"/>
      <c r="B191" s="187" t="s">
        <v>138</v>
      </c>
      <c r="C191" s="189">
        <f t="shared" ref="C191:AC191" si="74">C134/10000</f>
        <v>8.8072979999999994</v>
      </c>
      <c r="D191" s="189">
        <f t="shared" si="74"/>
        <v>0</v>
      </c>
      <c r="E191" s="189">
        <f t="shared" si="74"/>
        <v>2.7946149999999998</v>
      </c>
      <c r="F191" s="189">
        <f t="shared" si="74"/>
        <v>1.5182</v>
      </c>
      <c r="G191" s="189">
        <f t="shared" si="74"/>
        <v>1.7524000000000001E-2</v>
      </c>
      <c r="H191" s="189">
        <f t="shared" si="74"/>
        <v>0.30796299999999999</v>
      </c>
      <c r="I191" s="189">
        <f t="shared" si="74"/>
        <v>0.139518</v>
      </c>
      <c r="J191" s="189">
        <f t="shared" si="74"/>
        <v>0.16844500000000001</v>
      </c>
      <c r="K191" s="189">
        <f t="shared" si="74"/>
        <v>0</v>
      </c>
      <c r="L191" s="189">
        <f t="shared" si="74"/>
        <v>0.16905099999999998</v>
      </c>
      <c r="M191" s="189">
        <f t="shared" si="74"/>
        <v>1.4031E-2</v>
      </c>
      <c r="N191" s="189">
        <f t="shared" si="74"/>
        <v>8.9878E-2</v>
      </c>
      <c r="O191" s="189">
        <f t="shared" si="74"/>
        <v>3.8989999999999997E-2</v>
      </c>
      <c r="P191" s="189">
        <f t="shared" si="74"/>
        <v>2.6151999999999998E-2</v>
      </c>
      <c r="Q191" s="189">
        <f t="shared" si="74"/>
        <v>0.15742999999999999</v>
      </c>
      <c r="R191" s="189">
        <f t="shared" si="74"/>
        <v>3.0550000000000001E-2</v>
      </c>
      <c r="S191" s="189">
        <f t="shared" si="74"/>
        <v>0.12687999999999999</v>
      </c>
      <c r="T191" s="189">
        <f t="shared" si="74"/>
        <v>0.10843</v>
      </c>
      <c r="U191" s="189">
        <f t="shared" si="74"/>
        <v>3.860039</v>
      </c>
      <c r="V191" s="189">
        <f t="shared" si="74"/>
        <v>0.73682599999999998</v>
      </c>
      <c r="W191" s="189">
        <f t="shared" si="74"/>
        <v>0.37573899999999999</v>
      </c>
      <c r="X191" s="189">
        <f t="shared" si="74"/>
        <v>0.83483899999999989</v>
      </c>
      <c r="Y191" s="189">
        <f t="shared" si="74"/>
        <v>1.210124</v>
      </c>
      <c r="Z191" s="189">
        <f t="shared" si="74"/>
        <v>0.59489099999999995</v>
      </c>
      <c r="AA191" s="189">
        <f t="shared" si="74"/>
        <v>0.10762000000000001</v>
      </c>
      <c r="AB191" s="189">
        <f t="shared" si="74"/>
        <v>0.138294</v>
      </c>
      <c r="AC191" s="189">
        <f t="shared" si="74"/>
        <v>0.3906</v>
      </c>
    </row>
    <row r="192" spans="1:29">
      <c r="A192" s="397"/>
      <c r="B192" s="187" t="s">
        <v>139</v>
      </c>
      <c r="C192" s="189">
        <f t="shared" ref="C192:AC192" si="75">C135/10000</f>
        <v>94.421712999999997</v>
      </c>
      <c r="D192" s="189">
        <f t="shared" si="75"/>
        <v>0</v>
      </c>
      <c r="E192" s="189">
        <f t="shared" si="75"/>
        <v>54.971688</v>
      </c>
      <c r="F192" s="189">
        <f t="shared" si="75"/>
        <v>39.450024999999997</v>
      </c>
      <c r="G192" s="189">
        <f t="shared" si="75"/>
        <v>0</v>
      </c>
      <c r="H192" s="189">
        <f t="shared" si="75"/>
        <v>0</v>
      </c>
      <c r="I192" s="189">
        <f t="shared" si="75"/>
        <v>0</v>
      </c>
      <c r="J192" s="189">
        <f t="shared" si="75"/>
        <v>0</v>
      </c>
      <c r="K192" s="189">
        <f t="shared" si="75"/>
        <v>0</v>
      </c>
      <c r="L192" s="189">
        <f t="shared" si="75"/>
        <v>0</v>
      </c>
      <c r="M192" s="189">
        <f t="shared" si="75"/>
        <v>0</v>
      </c>
      <c r="N192" s="189">
        <f t="shared" si="75"/>
        <v>0</v>
      </c>
      <c r="O192" s="189">
        <f t="shared" si="75"/>
        <v>0</v>
      </c>
      <c r="P192" s="189">
        <f t="shared" si="75"/>
        <v>0</v>
      </c>
      <c r="Q192" s="189">
        <f t="shared" si="75"/>
        <v>0</v>
      </c>
      <c r="R192" s="189">
        <f t="shared" si="75"/>
        <v>0</v>
      </c>
      <c r="S192" s="189">
        <f t="shared" si="75"/>
        <v>0</v>
      </c>
      <c r="T192" s="189">
        <f t="shared" si="75"/>
        <v>10.274972</v>
      </c>
      <c r="U192" s="189">
        <f t="shared" si="75"/>
        <v>0</v>
      </c>
      <c r="V192" s="189">
        <f t="shared" si="75"/>
        <v>0</v>
      </c>
      <c r="W192" s="189">
        <f t="shared" si="75"/>
        <v>0</v>
      </c>
      <c r="X192" s="189">
        <f t="shared" si="75"/>
        <v>0</v>
      </c>
      <c r="Y192" s="189">
        <f t="shared" si="75"/>
        <v>0</v>
      </c>
      <c r="Z192" s="189">
        <f t="shared" si="75"/>
        <v>0</v>
      </c>
      <c r="AA192" s="189">
        <f t="shared" si="75"/>
        <v>0</v>
      </c>
      <c r="AB192" s="189">
        <f t="shared" si="75"/>
        <v>0</v>
      </c>
      <c r="AC192" s="189">
        <f t="shared" si="75"/>
        <v>0</v>
      </c>
    </row>
    <row r="193" spans="1:29">
      <c r="A193" s="397"/>
      <c r="B193" s="187" t="s">
        <v>140</v>
      </c>
      <c r="C193" s="189">
        <f t="shared" ref="C193:AC193" si="76">C136/10000</f>
        <v>547.81136700000002</v>
      </c>
      <c r="D193" s="189">
        <f t="shared" si="76"/>
        <v>0</v>
      </c>
      <c r="E193" s="189">
        <f t="shared" si="76"/>
        <v>0</v>
      </c>
      <c r="F193" s="189">
        <f t="shared" si="76"/>
        <v>547.81136700000002</v>
      </c>
      <c r="G193" s="189">
        <f t="shared" si="76"/>
        <v>0</v>
      </c>
      <c r="H193" s="189">
        <f t="shared" si="76"/>
        <v>0</v>
      </c>
      <c r="I193" s="189">
        <f t="shared" si="76"/>
        <v>0</v>
      </c>
      <c r="J193" s="189">
        <f t="shared" si="76"/>
        <v>0</v>
      </c>
      <c r="K193" s="189">
        <f t="shared" si="76"/>
        <v>0</v>
      </c>
      <c r="L193" s="189">
        <f t="shared" si="76"/>
        <v>0</v>
      </c>
      <c r="M193" s="189">
        <f t="shared" si="76"/>
        <v>0</v>
      </c>
      <c r="N193" s="189">
        <f t="shared" si="76"/>
        <v>0</v>
      </c>
      <c r="O193" s="189">
        <f t="shared" si="76"/>
        <v>0</v>
      </c>
      <c r="P193" s="189">
        <f t="shared" si="76"/>
        <v>0</v>
      </c>
      <c r="Q193" s="189">
        <f t="shared" si="76"/>
        <v>0</v>
      </c>
      <c r="R193" s="189">
        <f t="shared" si="76"/>
        <v>0</v>
      </c>
      <c r="S193" s="189">
        <f t="shared" si="76"/>
        <v>0</v>
      </c>
      <c r="T193" s="189">
        <f t="shared" si="76"/>
        <v>0</v>
      </c>
      <c r="U193" s="189">
        <f t="shared" si="76"/>
        <v>0</v>
      </c>
      <c r="V193" s="189">
        <f t="shared" si="76"/>
        <v>0</v>
      </c>
      <c r="W193" s="189">
        <f t="shared" si="76"/>
        <v>0</v>
      </c>
      <c r="X193" s="189">
        <f t="shared" si="76"/>
        <v>0</v>
      </c>
      <c r="Y193" s="189">
        <f t="shared" si="76"/>
        <v>0</v>
      </c>
      <c r="Z193" s="189">
        <f t="shared" si="76"/>
        <v>0</v>
      </c>
      <c r="AA193" s="189">
        <f t="shared" si="76"/>
        <v>0</v>
      </c>
      <c r="AB193" s="189">
        <f t="shared" si="76"/>
        <v>0</v>
      </c>
      <c r="AC193" s="189">
        <f t="shared" si="76"/>
        <v>0</v>
      </c>
    </row>
    <row r="194" spans="1:29">
      <c r="A194" s="397"/>
      <c r="B194" s="187" t="s">
        <v>141</v>
      </c>
      <c r="C194" s="189">
        <f t="shared" ref="C194:AC194" si="77">C137/10000</f>
        <v>3.2619999999999996E-2</v>
      </c>
      <c r="D194" s="189">
        <f t="shared" si="77"/>
        <v>0</v>
      </c>
      <c r="E194" s="189">
        <f t="shared" si="77"/>
        <v>0</v>
      </c>
      <c r="F194" s="189">
        <f t="shared" si="77"/>
        <v>3.2619999999999996E-2</v>
      </c>
      <c r="G194" s="189">
        <f t="shared" si="77"/>
        <v>0</v>
      </c>
      <c r="H194" s="189">
        <f t="shared" si="77"/>
        <v>0</v>
      </c>
      <c r="I194" s="189">
        <f t="shared" si="77"/>
        <v>0</v>
      </c>
      <c r="J194" s="189">
        <f t="shared" si="77"/>
        <v>0</v>
      </c>
      <c r="K194" s="189">
        <f t="shared" si="77"/>
        <v>0</v>
      </c>
      <c r="L194" s="189">
        <f t="shared" si="77"/>
        <v>0</v>
      </c>
      <c r="M194" s="189">
        <f t="shared" si="77"/>
        <v>0</v>
      </c>
      <c r="N194" s="189">
        <f t="shared" si="77"/>
        <v>0</v>
      </c>
      <c r="O194" s="189">
        <f t="shared" si="77"/>
        <v>0</v>
      </c>
      <c r="P194" s="189">
        <f t="shared" si="77"/>
        <v>0</v>
      </c>
      <c r="Q194" s="189">
        <f t="shared" si="77"/>
        <v>0</v>
      </c>
      <c r="R194" s="189">
        <f t="shared" si="77"/>
        <v>0</v>
      </c>
      <c r="S194" s="189">
        <f t="shared" si="77"/>
        <v>0</v>
      </c>
      <c r="T194" s="189">
        <f t="shared" si="77"/>
        <v>0</v>
      </c>
      <c r="U194" s="189">
        <f t="shared" si="77"/>
        <v>0</v>
      </c>
      <c r="V194" s="189">
        <f t="shared" si="77"/>
        <v>0</v>
      </c>
      <c r="W194" s="189">
        <f t="shared" si="77"/>
        <v>0</v>
      </c>
      <c r="X194" s="189">
        <f t="shared" si="77"/>
        <v>0</v>
      </c>
      <c r="Y194" s="189">
        <f t="shared" si="77"/>
        <v>0</v>
      </c>
      <c r="Z194" s="189">
        <f t="shared" si="77"/>
        <v>0</v>
      </c>
      <c r="AA194" s="189">
        <f t="shared" si="77"/>
        <v>0</v>
      </c>
      <c r="AB194" s="189">
        <f t="shared" si="77"/>
        <v>0</v>
      </c>
      <c r="AC194" s="189">
        <f t="shared" si="77"/>
        <v>3.2619999999999996E-2</v>
      </c>
    </row>
    <row r="195" spans="1:29">
      <c r="A195" s="398"/>
      <c r="B195" s="192" t="s">
        <v>121</v>
      </c>
      <c r="C195" s="193">
        <f t="shared" ref="C195:AC195" si="78">C138/10000</f>
        <v>4154.1547810000002</v>
      </c>
      <c r="D195" s="193">
        <f t="shared" si="78"/>
        <v>1.9159540000000002</v>
      </c>
      <c r="E195" s="193">
        <f t="shared" si="78"/>
        <v>708.26171000000011</v>
      </c>
      <c r="F195" s="193">
        <f t="shared" si="78"/>
        <v>2165.0702630000001</v>
      </c>
      <c r="G195" s="193">
        <f t="shared" si="78"/>
        <v>38.455661000000006</v>
      </c>
      <c r="H195" s="193">
        <f t="shared" si="78"/>
        <v>86.710149999999999</v>
      </c>
      <c r="I195" s="193">
        <f t="shared" si="78"/>
        <v>26.586248999999999</v>
      </c>
      <c r="J195" s="193">
        <f t="shared" si="78"/>
        <v>20.501642</v>
      </c>
      <c r="K195" s="193">
        <f t="shared" si="78"/>
        <v>39.622259</v>
      </c>
      <c r="L195" s="193">
        <f t="shared" si="78"/>
        <v>101.129166</v>
      </c>
      <c r="M195" s="193">
        <f t="shared" si="78"/>
        <v>30.780748000000003</v>
      </c>
      <c r="N195" s="193">
        <f t="shared" si="78"/>
        <v>26.817129999999999</v>
      </c>
      <c r="O195" s="193">
        <f t="shared" si="78"/>
        <v>18.821467999999999</v>
      </c>
      <c r="P195" s="193">
        <f t="shared" si="78"/>
        <v>24.709819999999997</v>
      </c>
      <c r="Q195" s="193">
        <f t="shared" si="78"/>
        <v>40.147994999999995</v>
      </c>
      <c r="R195" s="193">
        <f t="shared" si="78"/>
        <v>26.164655</v>
      </c>
      <c r="S195" s="193">
        <f t="shared" si="78"/>
        <v>13.983339999999997</v>
      </c>
      <c r="T195" s="193">
        <f t="shared" si="78"/>
        <v>29.173735999999998</v>
      </c>
      <c r="U195" s="193">
        <f t="shared" si="78"/>
        <v>1050.9195429999997</v>
      </c>
      <c r="V195" s="193">
        <f t="shared" si="78"/>
        <v>515.78870799999993</v>
      </c>
      <c r="W195" s="193">
        <f t="shared" si="78"/>
        <v>117.13785999999996</v>
      </c>
      <c r="X195" s="193">
        <f t="shared" si="78"/>
        <v>145.13253799999998</v>
      </c>
      <c r="Y195" s="193">
        <f t="shared" si="78"/>
        <v>82.145567</v>
      </c>
      <c r="Z195" s="193">
        <f t="shared" si="78"/>
        <v>158.23048199999999</v>
      </c>
      <c r="AA195" s="193">
        <f t="shared" si="78"/>
        <v>32.484387999999996</v>
      </c>
      <c r="AB195" s="193">
        <f t="shared" si="78"/>
        <v>80.643178999999975</v>
      </c>
      <c r="AC195" s="189">
        <f t="shared" si="78"/>
        <v>24.390089</v>
      </c>
    </row>
    <row r="196" spans="1:29" ht="13.5" customHeight="1">
      <c r="A196" s="396" t="s">
        <v>142</v>
      </c>
      <c r="B196" s="187" t="s">
        <v>143</v>
      </c>
      <c r="C196" s="189">
        <f t="shared" ref="C196:AC196" si="79">C139/10000</f>
        <v>352.98488900000007</v>
      </c>
      <c r="D196" s="189">
        <f t="shared" si="79"/>
        <v>0</v>
      </c>
      <c r="E196" s="189">
        <f t="shared" si="79"/>
        <v>106.01928899999999</v>
      </c>
      <c r="F196" s="189">
        <f t="shared" si="79"/>
        <v>238.387585</v>
      </c>
      <c r="G196" s="189">
        <f t="shared" si="79"/>
        <v>0</v>
      </c>
      <c r="H196" s="189">
        <f t="shared" si="79"/>
        <v>0.474966</v>
      </c>
      <c r="I196" s="189">
        <f t="shared" si="79"/>
        <v>0</v>
      </c>
      <c r="J196" s="189">
        <f t="shared" si="79"/>
        <v>0.237483</v>
      </c>
      <c r="K196" s="189">
        <f t="shared" si="79"/>
        <v>0.237483</v>
      </c>
      <c r="L196" s="189">
        <f t="shared" si="79"/>
        <v>0.949932</v>
      </c>
      <c r="M196" s="189">
        <f t="shared" si="79"/>
        <v>0.237483</v>
      </c>
      <c r="N196" s="189">
        <f t="shared" si="79"/>
        <v>0.237483</v>
      </c>
      <c r="O196" s="189">
        <f t="shared" si="79"/>
        <v>0.237483</v>
      </c>
      <c r="P196" s="189">
        <f t="shared" si="79"/>
        <v>0.237483</v>
      </c>
      <c r="Q196" s="189">
        <f t="shared" si="79"/>
        <v>0.474966</v>
      </c>
      <c r="R196" s="189">
        <f t="shared" si="79"/>
        <v>0.237483</v>
      </c>
      <c r="S196" s="189">
        <f t="shared" si="79"/>
        <v>0.237483</v>
      </c>
      <c r="T196" s="189">
        <f t="shared" si="79"/>
        <v>10.708596</v>
      </c>
      <c r="U196" s="189">
        <f t="shared" si="79"/>
        <v>6.6781510000000006</v>
      </c>
      <c r="V196" s="189">
        <f t="shared" si="79"/>
        <v>3.9459489999999997</v>
      </c>
      <c r="W196" s="189">
        <f t="shared" si="79"/>
        <v>2.6111040000000001</v>
      </c>
      <c r="X196" s="189">
        <f t="shared" si="79"/>
        <v>0</v>
      </c>
      <c r="Y196" s="189">
        <f t="shared" si="79"/>
        <v>0</v>
      </c>
      <c r="Z196" s="189">
        <f t="shared" si="79"/>
        <v>7.4824000000000002E-2</v>
      </c>
      <c r="AA196" s="189">
        <f t="shared" si="79"/>
        <v>4.6274000000000003E-2</v>
      </c>
      <c r="AB196" s="189">
        <f t="shared" si="79"/>
        <v>2.3137999999999999E-2</v>
      </c>
      <c r="AC196" s="189">
        <f t="shared" si="79"/>
        <v>0</v>
      </c>
    </row>
    <row r="197" spans="1:29">
      <c r="A197" s="397"/>
      <c r="B197" s="187" t="s">
        <v>144</v>
      </c>
      <c r="C197" s="189">
        <f t="shared" ref="C197:AC197" si="80">C140/10000</f>
        <v>241.63301900000005</v>
      </c>
      <c r="D197" s="189">
        <f t="shared" si="80"/>
        <v>0</v>
      </c>
      <c r="E197" s="189">
        <f t="shared" si="80"/>
        <v>83.567777000000007</v>
      </c>
      <c r="F197" s="189">
        <f t="shared" si="80"/>
        <v>136.23665899999997</v>
      </c>
      <c r="G197" s="189">
        <f t="shared" si="80"/>
        <v>4.1759059999999995</v>
      </c>
      <c r="H197" s="189">
        <f t="shared" si="80"/>
        <v>3.6474309999999996</v>
      </c>
      <c r="I197" s="189">
        <f t="shared" si="80"/>
        <v>0.40196599999999999</v>
      </c>
      <c r="J197" s="189">
        <f t="shared" si="80"/>
        <v>1.9453150000000001</v>
      </c>
      <c r="K197" s="189">
        <f t="shared" si="80"/>
        <v>1.3001499999999999</v>
      </c>
      <c r="L197" s="189">
        <f t="shared" si="80"/>
        <v>7.1877679999999993</v>
      </c>
      <c r="M197" s="189">
        <f t="shared" si="80"/>
        <v>1.0728500000000001</v>
      </c>
      <c r="N197" s="189">
        <f t="shared" si="80"/>
        <v>2.166045</v>
      </c>
      <c r="O197" s="189">
        <f t="shared" si="80"/>
        <v>2.1060110000000001</v>
      </c>
      <c r="P197" s="189">
        <f t="shared" si="80"/>
        <v>1.842862</v>
      </c>
      <c r="Q197" s="189">
        <f t="shared" si="80"/>
        <v>3.2491350000000003</v>
      </c>
      <c r="R197" s="189">
        <f t="shared" si="80"/>
        <v>1.5026040000000001</v>
      </c>
      <c r="S197" s="189">
        <f t="shared" si="80"/>
        <v>1.7465310000000001</v>
      </c>
      <c r="T197" s="189">
        <f t="shared" si="80"/>
        <v>25.478280999999999</v>
      </c>
      <c r="U197" s="189">
        <f t="shared" si="80"/>
        <v>7.7442490000000008</v>
      </c>
      <c r="V197" s="189">
        <f t="shared" si="80"/>
        <v>1.6927680000000001</v>
      </c>
      <c r="W197" s="189">
        <f t="shared" si="80"/>
        <v>1.700798</v>
      </c>
      <c r="X197" s="189">
        <f t="shared" si="80"/>
        <v>1.8597090000000001</v>
      </c>
      <c r="Y197" s="189">
        <f t="shared" si="80"/>
        <v>0.43721300000000002</v>
      </c>
      <c r="Z197" s="189">
        <f t="shared" si="80"/>
        <v>1.753625</v>
      </c>
      <c r="AA197" s="189">
        <f t="shared" si="80"/>
        <v>0.30013600000000001</v>
      </c>
      <c r="AB197" s="189">
        <f t="shared" si="80"/>
        <v>1.273023</v>
      </c>
      <c r="AC197" s="189">
        <f t="shared" si="80"/>
        <v>8.0333220000000001</v>
      </c>
    </row>
    <row r="198" spans="1:29">
      <c r="A198" s="397"/>
      <c r="B198" s="187" t="s">
        <v>145</v>
      </c>
      <c r="C198" s="189">
        <f t="shared" ref="C198:AC198" si="81">C141/10000</f>
        <v>153.01170999999999</v>
      </c>
      <c r="D198" s="189">
        <f t="shared" si="81"/>
        <v>0</v>
      </c>
      <c r="E198" s="189">
        <f t="shared" si="81"/>
        <v>132.666695</v>
      </c>
      <c r="F198" s="189">
        <f t="shared" si="81"/>
        <v>1.4770909999999999</v>
      </c>
      <c r="G198" s="189">
        <f t="shared" si="81"/>
        <v>0</v>
      </c>
      <c r="H198" s="189">
        <f t="shared" si="81"/>
        <v>0</v>
      </c>
      <c r="I198" s="189">
        <f t="shared" si="81"/>
        <v>0</v>
      </c>
      <c r="J198" s="189">
        <f t="shared" si="81"/>
        <v>0</v>
      </c>
      <c r="K198" s="189">
        <f t="shared" si="81"/>
        <v>0</v>
      </c>
      <c r="L198" s="189">
        <f t="shared" si="81"/>
        <v>0</v>
      </c>
      <c r="M198" s="189">
        <f t="shared" si="81"/>
        <v>0</v>
      </c>
      <c r="N198" s="189">
        <f t="shared" si="81"/>
        <v>0</v>
      </c>
      <c r="O198" s="189">
        <f t="shared" si="81"/>
        <v>0</v>
      </c>
      <c r="P198" s="189">
        <f t="shared" si="81"/>
        <v>0</v>
      </c>
      <c r="Q198" s="189">
        <f t="shared" si="81"/>
        <v>0</v>
      </c>
      <c r="R198" s="189">
        <f t="shared" si="81"/>
        <v>0</v>
      </c>
      <c r="S198" s="189">
        <f t="shared" si="81"/>
        <v>0</v>
      </c>
      <c r="T198" s="189">
        <f t="shared" si="81"/>
        <v>0</v>
      </c>
      <c r="U198" s="189">
        <f t="shared" si="81"/>
        <v>18.867923999999999</v>
      </c>
      <c r="V198" s="189">
        <f t="shared" si="81"/>
        <v>18.867923999999999</v>
      </c>
      <c r="W198" s="189">
        <f t="shared" si="81"/>
        <v>0</v>
      </c>
      <c r="X198" s="189">
        <f t="shared" si="81"/>
        <v>0</v>
      </c>
      <c r="Y198" s="189">
        <f t="shared" si="81"/>
        <v>0</v>
      </c>
      <c r="Z198" s="189">
        <f t="shared" si="81"/>
        <v>0</v>
      </c>
      <c r="AA198" s="189">
        <f t="shared" si="81"/>
        <v>0</v>
      </c>
      <c r="AB198" s="189">
        <f t="shared" si="81"/>
        <v>0</v>
      </c>
      <c r="AC198" s="189">
        <f t="shared" si="81"/>
        <v>0</v>
      </c>
    </row>
    <row r="199" spans="1:29">
      <c r="A199" s="397"/>
      <c r="B199" s="187" t="s">
        <v>146</v>
      </c>
      <c r="C199" s="189">
        <f t="shared" ref="C199:AC199" si="82">C142/10000</f>
        <v>211.55048500000001</v>
      </c>
      <c r="D199" s="189">
        <f t="shared" si="82"/>
        <v>0</v>
      </c>
      <c r="E199" s="189">
        <f t="shared" si="82"/>
        <v>39.403391000000006</v>
      </c>
      <c r="F199" s="189">
        <f t="shared" si="82"/>
        <v>169.58521199999998</v>
      </c>
      <c r="G199" s="189">
        <f t="shared" si="82"/>
        <v>0</v>
      </c>
      <c r="H199" s="189">
        <f t="shared" si="82"/>
        <v>0.56896199999999997</v>
      </c>
      <c r="I199" s="189">
        <f t="shared" si="82"/>
        <v>0</v>
      </c>
      <c r="J199" s="189">
        <f t="shared" si="82"/>
        <v>0.33174599999999999</v>
      </c>
      <c r="K199" s="189">
        <f t="shared" si="82"/>
        <v>0.23721599999999998</v>
      </c>
      <c r="L199" s="189">
        <f t="shared" si="82"/>
        <v>1.3269839999999999</v>
      </c>
      <c r="M199" s="189">
        <f t="shared" si="82"/>
        <v>0.33174599999999999</v>
      </c>
      <c r="N199" s="189">
        <f t="shared" si="82"/>
        <v>0.33174599999999999</v>
      </c>
      <c r="O199" s="189">
        <f t="shared" si="82"/>
        <v>0.33174599999999999</v>
      </c>
      <c r="P199" s="189">
        <f t="shared" si="82"/>
        <v>0.33174599999999999</v>
      </c>
      <c r="Q199" s="189">
        <f t="shared" si="82"/>
        <v>0.66593600000000008</v>
      </c>
      <c r="R199" s="189">
        <f t="shared" si="82"/>
        <v>0.33418999999999999</v>
      </c>
      <c r="S199" s="189">
        <f t="shared" si="82"/>
        <v>0.33174599999999999</v>
      </c>
      <c r="T199" s="189">
        <f t="shared" si="82"/>
        <v>0.33174599999999999</v>
      </c>
      <c r="U199" s="189">
        <f t="shared" si="82"/>
        <v>0</v>
      </c>
      <c r="V199" s="189">
        <f t="shared" si="82"/>
        <v>0</v>
      </c>
      <c r="W199" s="189">
        <f t="shared" si="82"/>
        <v>0</v>
      </c>
      <c r="X199" s="189">
        <f t="shared" si="82"/>
        <v>0</v>
      </c>
      <c r="Y199" s="189">
        <f t="shared" si="82"/>
        <v>0</v>
      </c>
      <c r="Z199" s="189">
        <f t="shared" si="82"/>
        <v>0</v>
      </c>
      <c r="AA199" s="189">
        <f t="shared" si="82"/>
        <v>0</v>
      </c>
      <c r="AB199" s="189">
        <f t="shared" si="82"/>
        <v>0</v>
      </c>
      <c r="AC199" s="189">
        <f t="shared" si="82"/>
        <v>3.0291540000000001</v>
      </c>
    </row>
    <row r="200" spans="1:29">
      <c r="A200" s="397"/>
      <c r="B200" s="187" t="s">
        <v>147</v>
      </c>
      <c r="C200" s="189">
        <f t="shared" ref="C200:AC200" si="83">C143/10000</f>
        <v>20.279699999999998</v>
      </c>
      <c r="D200" s="189">
        <f t="shared" si="83"/>
        <v>0</v>
      </c>
      <c r="E200" s="189">
        <f t="shared" si="83"/>
        <v>20.279699999999998</v>
      </c>
      <c r="F200" s="189">
        <f t="shared" si="83"/>
        <v>0</v>
      </c>
      <c r="G200" s="189">
        <f t="shared" si="83"/>
        <v>0</v>
      </c>
      <c r="H200" s="189">
        <f t="shared" si="83"/>
        <v>0</v>
      </c>
      <c r="I200" s="189">
        <f t="shared" si="83"/>
        <v>0</v>
      </c>
      <c r="J200" s="189">
        <f t="shared" si="83"/>
        <v>0</v>
      </c>
      <c r="K200" s="189">
        <f t="shared" si="83"/>
        <v>0</v>
      </c>
      <c r="L200" s="189">
        <f t="shared" si="83"/>
        <v>0</v>
      </c>
      <c r="M200" s="189">
        <f t="shared" si="83"/>
        <v>0</v>
      </c>
      <c r="N200" s="189">
        <f t="shared" si="83"/>
        <v>0</v>
      </c>
      <c r="O200" s="189">
        <f t="shared" si="83"/>
        <v>0</v>
      </c>
      <c r="P200" s="189">
        <f t="shared" si="83"/>
        <v>0</v>
      </c>
      <c r="Q200" s="189">
        <f t="shared" si="83"/>
        <v>0</v>
      </c>
      <c r="R200" s="189">
        <f t="shared" si="83"/>
        <v>0</v>
      </c>
      <c r="S200" s="189">
        <f t="shared" si="83"/>
        <v>0</v>
      </c>
      <c r="T200" s="189">
        <f t="shared" si="83"/>
        <v>0</v>
      </c>
      <c r="U200" s="189">
        <f t="shared" si="83"/>
        <v>0</v>
      </c>
      <c r="V200" s="189">
        <f t="shared" si="83"/>
        <v>0</v>
      </c>
      <c r="W200" s="189">
        <f t="shared" si="83"/>
        <v>0</v>
      </c>
      <c r="X200" s="189">
        <f t="shared" si="83"/>
        <v>0</v>
      </c>
      <c r="Y200" s="189">
        <f t="shared" si="83"/>
        <v>0</v>
      </c>
      <c r="Z200" s="189">
        <f t="shared" si="83"/>
        <v>0</v>
      </c>
      <c r="AA200" s="189">
        <f t="shared" si="83"/>
        <v>0</v>
      </c>
      <c r="AB200" s="189">
        <f t="shared" si="83"/>
        <v>0</v>
      </c>
      <c r="AC200" s="189">
        <f t="shared" si="83"/>
        <v>0</v>
      </c>
    </row>
    <row r="201" spans="1:29">
      <c r="A201" s="397"/>
      <c r="B201" s="187" t="s">
        <v>148</v>
      </c>
      <c r="C201" s="189">
        <f t="shared" ref="C201:AC201" si="84">C144/10000</f>
        <v>44.629274999999993</v>
      </c>
      <c r="D201" s="189">
        <f t="shared" si="84"/>
        <v>1.70092</v>
      </c>
      <c r="E201" s="189">
        <f t="shared" si="84"/>
        <v>19.931602999999999</v>
      </c>
      <c r="F201" s="189">
        <f t="shared" si="84"/>
        <v>22.002170999999997</v>
      </c>
      <c r="G201" s="189">
        <f t="shared" si="84"/>
        <v>0</v>
      </c>
      <c r="H201" s="189">
        <f t="shared" si="84"/>
        <v>0</v>
      </c>
      <c r="I201" s="189">
        <f t="shared" si="84"/>
        <v>0</v>
      </c>
      <c r="J201" s="189">
        <f t="shared" si="84"/>
        <v>0</v>
      </c>
      <c r="K201" s="189">
        <f t="shared" si="84"/>
        <v>0</v>
      </c>
      <c r="L201" s="189">
        <f t="shared" si="84"/>
        <v>0.83758099999999991</v>
      </c>
      <c r="M201" s="189">
        <f t="shared" si="84"/>
        <v>0.31687199999999999</v>
      </c>
      <c r="N201" s="189">
        <f t="shared" si="84"/>
        <v>0.31687199999999999</v>
      </c>
      <c r="O201" s="189">
        <f t="shared" si="84"/>
        <v>0</v>
      </c>
      <c r="P201" s="189">
        <f t="shared" si="84"/>
        <v>0.20383699999999999</v>
      </c>
      <c r="Q201" s="189">
        <f t="shared" si="84"/>
        <v>5.0000000000000001E-3</v>
      </c>
      <c r="R201" s="189">
        <f t="shared" si="84"/>
        <v>0</v>
      </c>
      <c r="S201" s="189">
        <f t="shared" si="84"/>
        <v>5.0000000000000001E-3</v>
      </c>
      <c r="T201" s="189">
        <f t="shared" si="84"/>
        <v>0</v>
      </c>
      <c r="U201" s="189">
        <f t="shared" si="84"/>
        <v>0.152</v>
      </c>
      <c r="V201" s="189">
        <f t="shared" si="84"/>
        <v>0</v>
      </c>
      <c r="W201" s="189">
        <f t="shared" si="84"/>
        <v>0</v>
      </c>
      <c r="X201" s="189">
        <f t="shared" si="84"/>
        <v>0.104</v>
      </c>
      <c r="Y201" s="189">
        <f t="shared" si="84"/>
        <v>4.8000000000000001E-2</v>
      </c>
      <c r="Z201" s="189">
        <f t="shared" si="84"/>
        <v>0</v>
      </c>
      <c r="AA201" s="189">
        <f t="shared" si="84"/>
        <v>0</v>
      </c>
      <c r="AB201" s="189">
        <f t="shared" si="84"/>
        <v>0</v>
      </c>
      <c r="AC201" s="189">
        <f t="shared" si="84"/>
        <v>0.8</v>
      </c>
    </row>
    <row r="202" spans="1:29">
      <c r="A202" s="397"/>
      <c r="B202" s="187" t="s">
        <v>149</v>
      </c>
      <c r="C202" s="189">
        <f t="shared" ref="C202:AC202" si="85">C145/10000</f>
        <v>124.3</v>
      </c>
      <c r="D202" s="189">
        <f t="shared" si="85"/>
        <v>0</v>
      </c>
      <c r="E202" s="189">
        <f t="shared" si="85"/>
        <v>60.8</v>
      </c>
      <c r="F202" s="189">
        <f t="shared" si="85"/>
        <v>58.5</v>
      </c>
      <c r="G202" s="189">
        <f t="shared" si="85"/>
        <v>0</v>
      </c>
      <c r="H202" s="189">
        <f t="shared" si="85"/>
        <v>0</v>
      </c>
      <c r="I202" s="189">
        <f t="shared" si="85"/>
        <v>0</v>
      </c>
      <c r="J202" s="189">
        <f t="shared" si="85"/>
        <v>0</v>
      </c>
      <c r="K202" s="189">
        <f t="shared" si="85"/>
        <v>0</v>
      </c>
      <c r="L202" s="189">
        <f t="shared" si="85"/>
        <v>5</v>
      </c>
      <c r="M202" s="189">
        <f t="shared" si="85"/>
        <v>0</v>
      </c>
      <c r="N202" s="189">
        <f t="shared" si="85"/>
        <v>5</v>
      </c>
      <c r="O202" s="189">
        <f t="shared" si="85"/>
        <v>0</v>
      </c>
      <c r="P202" s="189">
        <f t="shared" si="85"/>
        <v>0</v>
      </c>
      <c r="Q202" s="189">
        <f t="shared" si="85"/>
        <v>0</v>
      </c>
      <c r="R202" s="189">
        <f t="shared" si="85"/>
        <v>0</v>
      </c>
      <c r="S202" s="189">
        <f t="shared" si="85"/>
        <v>0</v>
      </c>
      <c r="T202" s="189">
        <f t="shared" si="85"/>
        <v>0.8</v>
      </c>
      <c r="U202" s="189">
        <f t="shared" si="85"/>
        <v>0</v>
      </c>
      <c r="V202" s="189">
        <f t="shared" si="85"/>
        <v>0</v>
      </c>
      <c r="W202" s="189">
        <f t="shared" si="85"/>
        <v>0</v>
      </c>
      <c r="X202" s="189">
        <f t="shared" si="85"/>
        <v>0</v>
      </c>
      <c r="Y202" s="189">
        <f t="shared" si="85"/>
        <v>0</v>
      </c>
      <c r="Z202" s="189">
        <f t="shared" si="85"/>
        <v>0</v>
      </c>
      <c r="AA202" s="189">
        <f t="shared" si="85"/>
        <v>0</v>
      </c>
      <c r="AB202" s="189">
        <f t="shared" si="85"/>
        <v>0</v>
      </c>
      <c r="AC202" s="189">
        <f t="shared" si="85"/>
        <v>0</v>
      </c>
    </row>
    <row r="203" spans="1:29">
      <c r="A203" s="397"/>
      <c r="B203" s="187" t="s">
        <v>150</v>
      </c>
      <c r="C203" s="189">
        <f t="shared" ref="C203:AC203" si="86">C146/10000</f>
        <v>159.90296699999999</v>
      </c>
      <c r="D203" s="189">
        <f t="shared" si="86"/>
        <v>0</v>
      </c>
      <c r="E203" s="189">
        <f t="shared" si="86"/>
        <v>51.584612</v>
      </c>
      <c r="F203" s="189">
        <f t="shared" si="86"/>
        <v>26.534261999999998</v>
      </c>
      <c r="G203" s="189">
        <f t="shared" si="86"/>
        <v>4.7169809999999996</v>
      </c>
      <c r="H203" s="189">
        <f t="shared" si="86"/>
        <v>0</v>
      </c>
      <c r="I203" s="189">
        <f t="shared" si="86"/>
        <v>0</v>
      </c>
      <c r="J203" s="189">
        <f t="shared" si="86"/>
        <v>0</v>
      </c>
      <c r="K203" s="189">
        <f t="shared" si="86"/>
        <v>0</v>
      </c>
      <c r="L203" s="189">
        <f t="shared" si="86"/>
        <v>70.182268000000008</v>
      </c>
      <c r="M203" s="189">
        <f t="shared" si="86"/>
        <v>0</v>
      </c>
      <c r="N203" s="189">
        <f t="shared" si="86"/>
        <v>70.182268000000008</v>
      </c>
      <c r="O203" s="189">
        <f t="shared" si="86"/>
        <v>0</v>
      </c>
      <c r="P203" s="189">
        <f t="shared" si="86"/>
        <v>0</v>
      </c>
      <c r="Q203" s="189">
        <f t="shared" si="86"/>
        <v>7.8282410000000002</v>
      </c>
      <c r="R203" s="189">
        <f t="shared" si="86"/>
        <v>7.8282410000000002</v>
      </c>
      <c r="S203" s="189">
        <f t="shared" si="86"/>
        <v>0</v>
      </c>
      <c r="T203" s="189">
        <f t="shared" si="86"/>
        <v>0</v>
      </c>
      <c r="U203" s="189">
        <f t="shared" si="86"/>
        <v>3.7735839999999996</v>
      </c>
      <c r="V203" s="189">
        <f t="shared" si="86"/>
        <v>3.7735839999999996</v>
      </c>
      <c r="W203" s="189">
        <f t="shared" si="86"/>
        <v>0</v>
      </c>
      <c r="X203" s="189">
        <f t="shared" si="86"/>
        <v>0</v>
      </c>
      <c r="Y203" s="189">
        <f t="shared" si="86"/>
        <v>0</v>
      </c>
      <c r="Z203" s="189">
        <f t="shared" si="86"/>
        <v>0</v>
      </c>
      <c r="AA203" s="189">
        <f t="shared" si="86"/>
        <v>0</v>
      </c>
      <c r="AB203" s="189">
        <f t="shared" si="86"/>
        <v>0</v>
      </c>
      <c r="AC203" s="189">
        <f t="shared" si="86"/>
        <v>0</v>
      </c>
    </row>
    <row r="204" spans="1:29">
      <c r="A204" s="397"/>
      <c r="B204" s="187" t="s">
        <v>151</v>
      </c>
      <c r="C204" s="189">
        <f t="shared" ref="C204:AC204" si="87">C147/10000</f>
        <v>0</v>
      </c>
      <c r="D204" s="189">
        <f t="shared" si="87"/>
        <v>0</v>
      </c>
      <c r="E204" s="189">
        <f t="shared" si="87"/>
        <v>0</v>
      </c>
      <c r="F204" s="189">
        <f t="shared" si="87"/>
        <v>0</v>
      </c>
      <c r="G204" s="189">
        <f t="shared" si="87"/>
        <v>0</v>
      </c>
      <c r="H204" s="189">
        <f t="shared" si="87"/>
        <v>0</v>
      </c>
      <c r="I204" s="189">
        <f t="shared" si="87"/>
        <v>0</v>
      </c>
      <c r="J204" s="189">
        <f t="shared" si="87"/>
        <v>0</v>
      </c>
      <c r="K204" s="189">
        <f t="shared" si="87"/>
        <v>0</v>
      </c>
      <c r="L204" s="189">
        <f t="shared" si="87"/>
        <v>0</v>
      </c>
      <c r="M204" s="189">
        <f t="shared" si="87"/>
        <v>0</v>
      </c>
      <c r="N204" s="189">
        <f t="shared" si="87"/>
        <v>0</v>
      </c>
      <c r="O204" s="189">
        <f t="shared" si="87"/>
        <v>0</v>
      </c>
      <c r="P204" s="189">
        <f t="shared" si="87"/>
        <v>0</v>
      </c>
      <c r="Q204" s="189">
        <f t="shared" si="87"/>
        <v>0</v>
      </c>
      <c r="R204" s="189">
        <f t="shared" si="87"/>
        <v>0</v>
      </c>
      <c r="S204" s="189">
        <f t="shared" si="87"/>
        <v>0</v>
      </c>
      <c r="T204" s="189">
        <f t="shared" si="87"/>
        <v>0</v>
      </c>
      <c r="U204" s="189">
        <f t="shared" si="87"/>
        <v>0</v>
      </c>
      <c r="V204" s="189">
        <f t="shared" si="87"/>
        <v>0</v>
      </c>
      <c r="W204" s="189">
        <f t="shared" si="87"/>
        <v>0</v>
      </c>
      <c r="X204" s="189">
        <f t="shared" si="87"/>
        <v>0</v>
      </c>
      <c r="Y204" s="189">
        <f t="shared" si="87"/>
        <v>0</v>
      </c>
      <c r="Z204" s="189">
        <f t="shared" si="87"/>
        <v>0</v>
      </c>
      <c r="AA204" s="189">
        <f t="shared" si="87"/>
        <v>0</v>
      </c>
      <c r="AB204" s="189">
        <f t="shared" si="87"/>
        <v>0</v>
      </c>
      <c r="AC204" s="189">
        <f t="shared" si="87"/>
        <v>0</v>
      </c>
    </row>
    <row r="205" spans="1:29" ht="13.5" customHeight="1">
      <c r="A205" s="397"/>
      <c r="B205" s="187" t="s">
        <v>152</v>
      </c>
      <c r="C205" s="189">
        <f t="shared" ref="C205:AC205" si="88">C148/10000</f>
        <v>1142.3273859999999</v>
      </c>
      <c r="D205" s="189">
        <f t="shared" si="88"/>
        <v>0</v>
      </c>
      <c r="E205" s="189">
        <f t="shared" si="88"/>
        <v>615.61556700000006</v>
      </c>
      <c r="F205" s="189">
        <f t="shared" si="88"/>
        <v>494.55495999999994</v>
      </c>
      <c r="G205" s="189">
        <f t="shared" si="88"/>
        <v>0</v>
      </c>
      <c r="H205" s="189">
        <f t="shared" si="88"/>
        <v>11.208619000000001</v>
      </c>
      <c r="I205" s="189">
        <f t="shared" si="88"/>
        <v>1.9875290000000001</v>
      </c>
      <c r="J205" s="189">
        <f t="shared" si="88"/>
        <v>7.2335609999999999</v>
      </c>
      <c r="K205" s="189">
        <f t="shared" si="88"/>
        <v>1.9875290000000001</v>
      </c>
      <c r="L205" s="189">
        <f t="shared" si="88"/>
        <v>10.038372000000001</v>
      </c>
      <c r="M205" s="189">
        <f t="shared" si="88"/>
        <v>2.8836569999999999</v>
      </c>
      <c r="N205" s="189">
        <f t="shared" si="88"/>
        <v>3.1796570000000002</v>
      </c>
      <c r="O205" s="189">
        <f t="shared" si="88"/>
        <v>1.9875290000000001</v>
      </c>
      <c r="P205" s="189">
        <f t="shared" si="88"/>
        <v>1.9875290000000001</v>
      </c>
      <c r="Q205" s="189">
        <f t="shared" si="88"/>
        <v>10.909867999999999</v>
      </c>
      <c r="R205" s="189">
        <f t="shared" si="88"/>
        <v>0</v>
      </c>
      <c r="S205" s="189">
        <f t="shared" si="88"/>
        <v>10.909867999999999</v>
      </c>
      <c r="T205" s="189">
        <f t="shared" si="88"/>
        <v>16.784777999999999</v>
      </c>
      <c r="U205" s="189">
        <f t="shared" si="88"/>
        <v>0</v>
      </c>
      <c r="V205" s="189">
        <f t="shared" si="88"/>
        <v>0</v>
      </c>
      <c r="W205" s="189">
        <f t="shared" si="88"/>
        <v>0</v>
      </c>
      <c r="X205" s="189">
        <f t="shared" si="88"/>
        <v>0</v>
      </c>
      <c r="Y205" s="189">
        <f t="shared" si="88"/>
        <v>0</v>
      </c>
      <c r="Z205" s="189">
        <f t="shared" si="88"/>
        <v>0</v>
      </c>
      <c r="AA205" s="189">
        <f t="shared" si="88"/>
        <v>0</v>
      </c>
      <c r="AB205" s="189">
        <f t="shared" si="88"/>
        <v>0</v>
      </c>
      <c r="AC205" s="189">
        <f t="shared" si="88"/>
        <v>0</v>
      </c>
    </row>
    <row r="206" spans="1:29">
      <c r="A206" s="397"/>
      <c r="B206" s="187" t="s">
        <v>153</v>
      </c>
      <c r="C206" s="189">
        <f t="shared" ref="C206:AC206" si="89">C149/10000</f>
        <v>360.57195199999995</v>
      </c>
      <c r="D206" s="189">
        <f t="shared" si="89"/>
        <v>0</v>
      </c>
      <c r="E206" s="189">
        <f t="shared" si="89"/>
        <v>74.326195999999996</v>
      </c>
      <c r="F206" s="189">
        <f t="shared" si="89"/>
        <v>251.04959199999999</v>
      </c>
      <c r="G206" s="189">
        <f t="shared" si="89"/>
        <v>0</v>
      </c>
      <c r="H206" s="189">
        <f t="shared" si="89"/>
        <v>22.232263</v>
      </c>
      <c r="I206" s="189">
        <f t="shared" si="89"/>
        <v>1.1137729999999999</v>
      </c>
      <c r="J206" s="189">
        <f t="shared" si="89"/>
        <v>20.453395999999998</v>
      </c>
      <c r="K206" s="189">
        <f t="shared" si="89"/>
        <v>0.66509399999999996</v>
      </c>
      <c r="L206" s="189">
        <f t="shared" si="89"/>
        <v>11.584657</v>
      </c>
      <c r="M206" s="189">
        <f t="shared" si="89"/>
        <v>3.588565</v>
      </c>
      <c r="N206" s="189">
        <f t="shared" si="89"/>
        <v>3.588565</v>
      </c>
      <c r="O206" s="189">
        <f t="shared" si="89"/>
        <v>1.1137729999999999</v>
      </c>
      <c r="P206" s="189">
        <f t="shared" si="89"/>
        <v>3.2937540000000003</v>
      </c>
      <c r="Q206" s="189">
        <f t="shared" si="89"/>
        <v>1.279244</v>
      </c>
      <c r="R206" s="189">
        <f t="shared" si="89"/>
        <v>0.68962200000000007</v>
      </c>
      <c r="S206" s="189">
        <f t="shared" si="89"/>
        <v>0.58962199999999998</v>
      </c>
      <c r="T206" s="189">
        <f t="shared" si="89"/>
        <v>2.5000000000000001E-3</v>
      </c>
      <c r="U206" s="189">
        <f t="shared" si="89"/>
        <v>0.1</v>
      </c>
      <c r="V206" s="189">
        <f t="shared" si="89"/>
        <v>0</v>
      </c>
      <c r="W206" s="189">
        <f t="shared" si="89"/>
        <v>0</v>
      </c>
      <c r="X206" s="189">
        <f t="shared" si="89"/>
        <v>0.1</v>
      </c>
      <c r="Y206" s="189">
        <f t="shared" si="89"/>
        <v>0</v>
      </c>
      <c r="Z206" s="189">
        <f t="shared" si="89"/>
        <v>0</v>
      </c>
      <c r="AA206" s="189">
        <f t="shared" si="89"/>
        <v>0</v>
      </c>
      <c r="AB206" s="189">
        <f t="shared" si="89"/>
        <v>0.2</v>
      </c>
      <c r="AC206" s="189">
        <f t="shared" si="89"/>
        <v>0</v>
      </c>
    </row>
    <row r="207" spans="1:29">
      <c r="A207" s="397"/>
      <c r="B207" s="187" t="s">
        <v>154</v>
      </c>
      <c r="C207" s="189">
        <f t="shared" ref="C207:AC207" si="90">C150/10000</f>
        <v>4542.939253999999</v>
      </c>
      <c r="D207" s="189">
        <f t="shared" si="90"/>
        <v>6.5500000000000003E-2</v>
      </c>
      <c r="E207" s="189">
        <f t="shared" si="90"/>
        <v>1331.8151250000001</v>
      </c>
      <c r="F207" s="189">
        <f t="shared" si="90"/>
        <v>2575.2671049999999</v>
      </c>
      <c r="G207" s="189">
        <f t="shared" si="90"/>
        <v>0</v>
      </c>
      <c r="H207" s="189">
        <f t="shared" si="90"/>
        <v>136.30896200000001</v>
      </c>
      <c r="I207" s="189">
        <f t="shared" si="90"/>
        <v>0</v>
      </c>
      <c r="J207" s="189">
        <f t="shared" si="90"/>
        <v>51.108146999999995</v>
      </c>
      <c r="K207" s="189">
        <f t="shared" si="90"/>
        <v>85.200815000000006</v>
      </c>
      <c r="L207" s="189">
        <f t="shared" si="90"/>
        <v>220.49669699999998</v>
      </c>
      <c r="M207" s="189">
        <f t="shared" si="90"/>
        <v>63.797843000000007</v>
      </c>
      <c r="N207" s="189">
        <f t="shared" si="90"/>
        <v>63.797843000000007</v>
      </c>
      <c r="O207" s="189">
        <f t="shared" si="90"/>
        <v>55.670735000000001</v>
      </c>
      <c r="P207" s="189">
        <f t="shared" si="90"/>
        <v>37.230276000000003</v>
      </c>
      <c r="Q207" s="189">
        <f t="shared" si="90"/>
        <v>92.077207999999999</v>
      </c>
      <c r="R207" s="189">
        <f t="shared" si="90"/>
        <v>46.038603999999999</v>
      </c>
      <c r="S207" s="189">
        <f t="shared" si="90"/>
        <v>46.038603999999999</v>
      </c>
      <c r="T207" s="189">
        <f t="shared" si="90"/>
        <v>1027.5412229999999</v>
      </c>
      <c r="U207" s="189">
        <f t="shared" si="90"/>
        <v>186.90865700000001</v>
      </c>
      <c r="V207" s="189">
        <f t="shared" si="90"/>
        <v>61.770366000000003</v>
      </c>
      <c r="W207" s="189">
        <f t="shared" si="90"/>
        <v>25.036446999999999</v>
      </c>
      <c r="X207" s="189">
        <f t="shared" si="90"/>
        <v>0</v>
      </c>
      <c r="Y207" s="189">
        <f t="shared" si="90"/>
        <v>0</v>
      </c>
      <c r="Z207" s="189">
        <f t="shared" si="90"/>
        <v>61.850292000000003</v>
      </c>
      <c r="AA207" s="189">
        <f t="shared" si="90"/>
        <v>38.251552000000004</v>
      </c>
      <c r="AB207" s="189">
        <f t="shared" si="90"/>
        <v>19.295774999999999</v>
      </c>
      <c r="AC207" s="189">
        <f t="shared" si="90"/>
        <v>34.489167999999999</v>
      </c>
    </row>
    <row r="208" spans="1:29">
      <c r="A208" s="397"/>
      <c r="B208" s="187" t="s">
        <v>155</v>
      </c>
      <c r="C208" s="189">
        <f t="shared" ref="C208:AC208" si="91">C151/10000</f>
        <v>1535.0552599999999</v>
      </c>
      <c r="D208" s="189">
        <f t="shared" si="91"/>
        <v>-916.66666699999996</v>
      </c>
      <c r="E208" s="189">
        <f t="shared" si="91"/>
        <v>1147.3343579999998</v>
      </c>
      <c r="F208" s="189">
        <f t="shared" si="91"/>
        <v>1285.227445</v>
      </c>
      <c r="G208" s="189">
        <f t="shared" si="91"/>
        <v>0</v>
      </c>
      <c r="H208" s="189">
        <f t="shared" si="91"/>
        <v>6.5359809999999996</v>
      </c>
      <c r="I208" s="189">
        <f t="shared" si="91"/>
        <v>0</v>
      </c>
      <c r="J208" s="189">
        <f t="shared" si="91"/>
        <v>1.3263309999999999</v>
      </c>
      <c r="K208" s="189">
        <f t="shared" si="91"/>
        <v>5.2096499999999999</v>
      </c>
      <c r="L208" s="189">
        <f t="shared" si="91"/>
        <v>9.4648059999999994</v>
      </c>
      <c r="M208" s="189">
        <f t="shared" si="91"/>
        <v>3.1569639999999999</v>
      </c>
      <c r="N208" s="189">
        <f t="shared" si="91"/>
        <v>2.369265</v>
      </c>
      <c r="O208" s="189">
        <f t="shared" si="91"/>
        <v>1.135456</v>
      </c>
      <c r="P208" s="189">
        <f t="shared" si="91"/>
        <v>2.803121</v>
      </c>
      <c r="Q208" s="189">
        <f t="shared" si="91"/>
        <v>3.1593369999999998</v>
      </c>
      <c r="R208" s="189">
        <f t="shared" si="91"/>
        <v>0.97036800000000001</v>
      </c>
      <c r="S208" s="189">
        <f t="shared" si="91"/>
        <v>2.1889689999999997</v>
      </c>
      <c r="T208" s="189">
        <f t="shared" si="91"/>
        <v>47.538587</v>
      </c>
      <c r="U208" s="189">
        <f t="shared" si="91"/>
        <v>0</v>
      </c>
      <c r="V208" s="189">
        <f t="shared" si="91"/>
        <v>0</v>
      </c>
      <c r="W208" s="189">
        <f t="shared" si="91"/>
        <v>0</v>
      </c>
      <c r="X208" s="189">
        <f t="shared" si="91"/>
        <v>0</v>
      </c>
      <c r="Y208" s="189">
        <f t="shared" si="91"/>
        <v>0</v>
      </c>
      <c r="Z208" s="189">
        <f t="shared" si="91"/>
        <v>0</v>
      </c>
      <c r="AA208" s="189">
        <f t="shared" si="91"/>
        <v>0</v>
      </c>
      <c r="AB208" s="189">
        <f t="shared" si="91"/>
        <v>0</v>
      </c>
      <c r="AC208" s="189">
        <f t="shared" si="91"/>
        <v>0</v>
      </c>
    </row>
    <row r="209" spans="1:29">
      <c r="A209" s="397"/>
      <c r="B209" s="187" t="s">
        <v>156</v>
      </c>
      <c r="C209" s="189">
        <f t="shared" ref="C209:AC209" si="92">C152/10000</f>
        <v>1208.7488700000001</v>
      </c>
      <c r="D209" s="189">
        <f t="shared" si="92"/>
        <v>0</v>
      </c>
      <c r="E209" s="189">
        <f t="shared" si="92"/>
        <v>1142.6920810000001</v>
      </c>
      <c r="F209" s="189">
        <f t="shared" si="92"/>
        <v>53.778688000000002</v>
      </c>
      <c r="G209" s="189">
        <f t="shared" si="92"/>
        <v>0</v>
      </c>
      <c r="H209" s="189">
        <f t="shared" si="92"/>
        <v>0</v>
      </c>
      <c r="I209" s="189">
        <f t="shared" si="92"/>
        <v>0</v>
      </c>
      <c r="J209" s="189">
        <f t="shared" si="92"/>
        <v>0</v>
      </c>
      <c r="K209" s="189">
        <f t="shared" si="92"/>
        <v>0</v>
      </c>
      <c r="L209" s="189">
        <f t="shared" si="92"/>
        <v>12.278100999999999</v>
      </c>
      <c r="M209" s="189">
        <f t="shared" si="92"/>
        <v>12.278100999999999</v>
      </c>
      <c r="N209" s="189">
        <f t="shared" si="92"/>
        <v>0</v>
      </c>
      <c r="O209" s="189">
        <f t="shared" si="92"/>
        <v>0</v>
      </c>
      <c r="P209" s="189">
        <f t="shared" si="92"/>
        <v>0</v>
      </c>
      <c r="Q209" s="189">
        <f t="shared" si="92"/>
        <v>0</v>
      </c>
      <c r="R209" s="189">
        <f t="shared" si="92"/>
        <v>0</v>
      </c>
      <c r="S209" s="189">
        <f t="shared" si="92"/>
        <v>0</v>
      </c>
      <c r="T209" s="189">
        <f t="shared" si="92"/>
        <v>0</v>
      </c>
      <c r="U209" s="189">
        <f t="shared" si="92"/>
        <v>0</v>
      </c>
      <c r="V209" s="189">
        <f t="shared" si="92"/>
        <v>0</v>
      </c>
      <c r="W209" s="189">
        <f t="shared" si="92"/>
        <v>0</v>
      </c>
      <c r="X209" s="189">
        <f t="shared" si="92"/>
        <v>0</v>
      </c>
      <c r="Y209" s="189">
        <f t="shared" si="92"/>
        <v>0</v>
      </c>
      <c r="Z209" s="189">
        <f t="shared" si="92"/>
        <v>0</v>
      </c>
      <c r="AA209" s="189">
        <f t="shared" si="92"/>
        <v>0</v>
      </c>
      <c r="AB209" s="189">
        <f t="shared" si="92"/>
        <v>0</v>
      </c>
      <c r="AC209" s="189">
        <f t="shared" si="92"/>
        <v>0.69183400000000006</v>
      </c>
    </row>
    <row r="210" spans="1:29">
      <c r="A210" s="397"/>
      <c r="B210" s="187" t="s">
        <v>157</v>
      </c>
      <c r="C210" s="189">
        <f t="shared" ref="C210:AC210" si="93">C153/10000</f>
        <v>667.05277600000011</v>
      </c>
      <c r="D210" s="189">
        <f t="shared" si="93"/>
        <v>0</v>
      </c>
      <c r="E210" s="189">
        <f t="shared" si="93"/>
        <v>220.47333200000003</v>
      </c>
      <c r="F210" s="189">
        <f t="shared" si="93"/>
        <v>425.42438999999996</v>
      </c>
      <c r="G210" s="189">
        <f t="shared" si="93"/>
        <v>1.1306350000000001</v>
      </c>
      <c r="H210" s="189">
        <f t="shared" si="93"/>
        <v>4.5735039999999998</v>
      </c>
      <c r="I210" s="189">
        <f t="shared" si="93"/>
        <v>0</v>
      </c>
      <c r="J210" s="189">
        <f t="shared" si="93"/>
        <v>2.5787900000000001</v>
      </c>
      <c r="K210" s="189">
        <f t="shared" si="93"/>
        <v>1.9947139999999999</v>
      </c>
      <c r="L210" s="189">
        <f t="shared" si="93"/>
        <v>8.7045860000000008</v>
      </c>
      <c r="M210" s="189">
        <f t="shared" si="93"/>
        <v>2.1164499999999999</v>
      </c>
      <c r="N210" s="189">
        <f t="shared" si="93"/>
        <v>2.2508020000000002</v>
      </c>
      <c r="O210" s="189">
        <f t="shared" si="93"/>
        <v>2.3426209999999998</v>
      </c>
      <c r="P210" s="189">
        <f t="shared" si="93"/>
        <v>1.9947130000000002</v>
      </c>
      <c r="Q210" s="189">
        <f t="shared" si="93"/>
        <v>3.9894279999999998</v>
      </c>
      <c r="R210" s="189">
        <f t="shared" si="93"/>
        <v>1.9947139999999999</v>
      </c>
      <c r="S210" s="189">
        <f t="shared" si="93"/>
        <v>1.9947139999999999</v>
      </c>
      <c r="T210" s="189">
        <f t="shared" si="93"/>
        <v>5.7707290000000002</v>
      </c>
      <c r="U210" s="189">
        <f t="shared" si="93"/>
        <v>3.8875359999999999</v>
      </c>
      <c r="V210" s="189">
        <f t="shared" si="93"/>
        <v>0.74787300000000001</v>
      </c>
      <c r="W210" s="189">
        <f t="shared" si="93"/>
        <v>1.5593709999999998</v>
      </c>
      <c r="X210" s="189">
        <f t="shared" si="93"/>
        <v>0</v>
      </c>
      <c r="Y210" s="189">
        <f t="shared" si="93"/>
        <v>0</v>
      </c>
      <c r="Z210" s="189">
        <f t="shared" si="93"/>
        <v>0.83967599999999998</v>
      </c>
      <c r="AA210" s="189">
        <f t="shared" si="93"/>
        <v>0.74061599999999994</v>
      </c>
      <c r="AB210" s="189">
        <f t="shared" si="93"/>
        <v>0.32542399999999999</v>
      </c>
      <c r="AC210" s="189">
        <f t="shared" si="93"/>
        <v>12.023747999999999</v>
      </c>
    </row>
    <row r="211" spans="1:29">
      <c r="A211" s="397"/>
      <c r="B211" s="187" t="s">
        <v>158</v>
      </c>
      <c r="C211" s="189">
        <f t="shared" ref="C211:AC211" si="94">C154/10000</f>
        <v>77.136765999999994</v>
      </c>
      <c r="D211" s="189">
        <f t="shared" si="94"/>
        <v>0</v>
      </c>
      <c r="E211" s="189">
        <f t="shared" si="94"/>
        <v>12.971698999999999</v>
      </c>
      <c r="F211" s="189">
        <f t="shared" si="94"/>
        <v>36.254934000000006</v>
      </c>
      <c r="G211" s="189">
        <f t="shared" si="94"/>
        <v>0</v>
      </c>
      <c r="H211" s="189">
        <f t="shared" si="94"/>
        <v>0</v>
      </c>
      <c r="I211" s="189">
        <f t="shared" si="94"/>
        <v>0</v>
      </c>
      <c r="J211" s="189">
        <f t="shared" si="94"/>
        <v>0</v>
      </c>
      <c r="K211" s="189">
        <f t="shared" si="94"/>
        <v>0</v>
      </c>
      <c r="L211" s="189">
        <f t="shared" si="94"/>
        <v>3.7735999999999999E-2</v>
      </c>
      <c r="M211" s="189">
        <f t="shared" si="94"/>
        <v>0</v>
      </c>
      <c r="N211" s="189">
        <f t="shared" si="94"/>
        <v>0</v>
      </c>
      <c r="O211" s="189">
        <f t="shared" si="94"/>
        <v>3.7735999999999999E-2</v>
      </c>
      <c r="P211" s="189">
        <f t="shared" si="94"/>
        <v>0</v>
      </c>
      <c r="Q211" s="189">
        <f t="shared" si="94"/>
        <v>27.872396999999996</v>
      </c>
      <c r="R211" s="189">
        <f t="shared" si="94"/>
        <v>0</v>
      </c>
      <c r="S211" s="189">
        <f t="shared" si="94"/>
        <v>27.872396999999996</v>
      </c>
      <c r="T211" s="189">
        <f t="shared" si="94"/>
        <v>0</v>
      </c>
      <c r="U211" s="189">
        <f t="shared" si="94"/>
        <v>0</v>
      </c>
      <c r="V211" s="189">
        <f t="shared" si="94"/>
        <v>0</v>
      </c>
      <c r="W211" s="189">
        <f t="shared" si="94"/>
        <v>0</v>
      </c>
      <c r="X211" s="189">
        <f t="shared" si="94"/>
        <v>0</v>
      </c>
      <c r="Y211" s="189">
        <f t="shared" si="94"/>
        <v>0</v>
      </c>
      <c r="Z211" s="189">
        <f t="shared" si="94"/>
        <v>0</v>
      </c>
      <c r="AA211" s="189">
        <f t="shared" si="94"/>
        <v>0</v>
      </c>
      <c r="AB211" s="189">
        <f t="shared" si="94"/>
        <v>0</v>
      </c>
      <c r="AC211" s="189">
        <f t="shared" si="94"/>
        <v>0</v>
      </c>
    </row>
    <row r="212" spans="1:29">
      <c r="A212" s="398"/>
      <c r="B212" s="192" t="s">
        <v>121</v>
      </c>
      <c r="C212" s="194">
        <f t="shared" ref="C212:AC212" si="95">C155/10000</f>
        <v>10842.124308999999</v>
      </c>
      <c r="D212" s="194">
        <f t="shared" si="95"/>
        <v>-914.90024700000004</v>
      </c>
      <c r="E212" s="194">
        <f t="shared" si="95"/>
        <v>5059.4814249999999</v>
      </c>
      <c r="F212" s="194">
        <f t="shared" si="95"/>
        <v>5774.2800939999997</v>
      </c>
      <c r="G212" s="194">
        <f t="shared" si="95"/>
        <v>10.023522</v>
      </c>
      <c r="H212" s="194">
        <f t="shared" si="95"/>
        <v>185.55068800000004</v>
      </c>
      <c r="I212" s="194">
        <f t="shared" si="95"/>
        <v>3.5032679999999998</v>
      </c>
      <c r="J212" s="194">
        <f t="shared" si="95"/>
        <v>85.214769000000004</v>
      </c>
      <c r="K212" s="194">
        <f t="shared" si="95"/>
        <v>96.832650999999998</v>
      </c>
      <c r="L212" s="194">
        <f t="shared" si="95"/>
        <v>358.08948799999996</v>
      </c>
      <c r="M212" s="194">
        <f t="shared" si="95"/>
        <v>89.780531000000011</v>
      </c>
      <c r="N212" s="194">
        <f t="shared" si="95"/>
        <v>153.420546</v>
      </c>
      <c r="O212" s="194">
        <f t="shared" si="95"/>
        <v>64.963090000000008</v>
      </c>
      <c r="P212" s="194">
        <f t="shared" si="95"/>
        <v>49.925321000000004</v>
      </c>
      <c r="Q212" s="194">
        <f t="shared" si="95"/>
        <v>151.51076</v>
      </c>
      <c r="R212" s="194">
        <f t="shared" si="95"/>
        <v>59.595826000000002</v>
      </c>
      <c r="S212" s="194">
        <f t="shared" si="95"/>
        <v>91.914934000000002</v>
      </c>
      <c r="T212" s="194">
        <f t="shared" si="95"/>
        <v>1134.9564399999999</v>
      </c>
      <c r="U212" s="194">
        <f t="shared" si="95"/>
        <v>228.11210099999997</v>
      </c>
      <c r="V212" s="194">
        <f t="shared" si="95"/>
        <v>90.798463999999996</v>
      </c>
      <c r="W212" s="194">
        <f t="shared" si="95"/>
        <v>30.907720000000001</v>
      </c>
      <c r="X212" s="194">
        <f t="shared" si="95"/>
        <v>2.0637089999999998</v>
      </c>
      <c r="Y212" s="194">
        <f t="shared" si="95"/>
        <v>0.48521300000000001</v>
      </c>
      <c r="Z212" s="194">
        <f t="shared" si="95"/>
        <v>64.518416999999999</v>
      </c>
      <c r="AA212" s="194">
        <f t="shared" si="95"/>
        <v>39.338577999999998</v>
      </c>
      <c r="AB212" s="194">
        <f t="shared" si="95"/>
        <v>21.117359999999998</v>
      </c>
      <c r="AC212" s="189">
        <f t="shared" si="95"/>
        <v>59.067225999999998</v>
      </c>
    </row>
    <row r="213" spans="1:29" ht="14.25" thickBot="1">
      <c r="A213" s="183"/>
      <c r="B213" s="195" t="s">
        <v>2</v>
      </c>
      <c r="C213" s="196">
        <f t="shared" ref="C213:AC213" si="96">C156/10000</f>
        <v>55265.82848199999</v>
      </c>
      <c r="D213" s="196">
        <f t="shared" si="96"/>
        <v>-925.86667822500021</v>
      </c>
      <c r="E213" s="196">
        <f t="shared" si="96"/>
        <v>16388.639219570003</v>
      </c>
      <c r="F213" s="196">
        <f t="shared" si="96"/>
        <v>30293.476630864996</v>
      </c>
      <c r="G213" s="196">
        <f t="shared" si="96"/>
        <v>482.39642595499998</v>
      </c>
      <c r="H213" s="196">
        <f t="shared" si="96"/>
        <v>531.40788597500011</v>
      </c>
      <c r="I213" s="196">
        <f t="shared" si="96"/>
        <v>-303.23329640500003</v>
      </c>
      <c r="J213" s="196">
        <f t="shared" si="96"/>
        <v>326.2593773700001</v>
      </c>
      <c r="K213" s="196">
        <f t="shared" si="96"/>
        <v>508.38180501000005</v>
      </c>
      <c r="L213" s="196">
        <f t="shared" si="96"/>
        <v>1868.4687537050002</v>
      </c>
      <c r="M213" s="196">
        <f t="shared" si="96"/>
        <v>398.72315093000003</v>
      </c>
      <c r="N213" s="196">
        <f t="shared" si="96"/>
        <v>521.15840811999999</v>
      </c>
      <c r="O213" s="196">
        <f t="shared" si="96"/>
        <v>749.80394476499998</v>
      </c>
      <c r="P213" s="196">
        <f t="shared" si="96"/>
        <v>198.78324988999998</v>
      </c>
      <c r="Q213" s="196">
        <f t="shared" si="96"/>
        <v>638.15983035499994</v>
      </c>
      <c r="R213" s="196">
        <f t="shared" si="96"/>
        <v>240.32096953500002</v>
      </c>
      <c r="S213" s="196">
        <f t="shared" si="96"/>
        <v>397.83886081999998</v>
      </c>
      <c r="T213" s="196">
        <f t="shared" si="96"/>
        <v>1430.0778359999999</v>
      </c>
      <c r="U213" s="196">
        <f t="shared" si="96"/>
        <v>6471.5428397550004</v>
      </c>
      <c r="V213" s="196">
        <f t="shared" si="96"/>
        <v>3133.5806110349999</v>
      </c>
      <c r="W213" s="196">
        <f t="shared" si="96"/>
        <v>1154.0318219799999</v>
      </c>
      <c r="X213" s="196">
        <f t="shared" si="96"/>
        <v>723.98053696500006</v>
      </c>
      <c r="Y213" s="196">
        <f t="shared" si="96"/>
        <v>277.87563177499993</v>
      </c>
      <c r="Z213" s="196">
        <f t="shared" si="96"/>
        <v>721.10457699999995</v>
      </c>
      <c r="AA213" s="196">
        <f t="shared" si="96"/>
        <v>460.96966099999992</v>
      </c>
      <c r="AB213" s="196">
        <f t="shared" si="96"/>
        <v>672.70113399999991</v>
      </c>
      <c r="AC213" s="189">
        <f t="shared" si="96"/>
        <v>1047.9914760000001</v>
      </c>
    </row>
    <row r="215" spans="1:29">
      <c r="J215" s="167">
        <f>J213-J178</f>
        <v>332.68823100000009</v>
      </c>
    </row>
  </sheetData>
  <mergeCells count="16">
    <mergeCell ref="A165:A175"/>
    <mergeCell ref="A176:A181"/>
    <mergeCell ref="A182:A195"/>
    <mergeCell ref="A196:A212"/>
    <mergeCell ref="A4:A14"/>
    <mergeCell ref="A15:A20"/>
    <mergeCell ref="A21:A34"/>
    <mergeCell ref="A35:A51"/>
    <mergeCell ref="A56:A66"/>
    <mergeCell ref="A125:A138"/>
    <mergeCell ref="A139:A155"/>
    <mergeCell ref="A67:A72"/>
    <mergeCell ref="A73:A86"/>
    <mergeCell ref="A87:A103"/>
    <mergeCell ref="A108:A118"/>
    <mergeCell ref="A119:A124"/>
  </mergeCells>
  <phoneticPr fontId="52"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E60" activePane="bottomRight" state="frozen"/>
      <selection pane="topRight"/>
      <selection pane="bottomLeft"/>
      <selection pane="bottomRight" activeCell="K70" sqref="K70"/>
    </sheetView>
  </sheetViews>
  <sheetFormatPr defaultColWidth="14" defaultRowHeight="13.5"/>
  <cols>
    <col min="1" max="1" width="29.25" style="12" customWidth="1"/>
    <col min="2" max="2" width="18.625" style="12" customWidth="1"/>
    <col min="3" max="39" width="12.75" style="12" customWidth="1"/>
    <col min="40" max="16384" width="14" style="12"/>
  </cols>
  <sheetData>
    <row r="1" spans="1:39" ht="16.350000000000001" customHeight="1">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3"/>
      <c r="AM1" s="13"/>
    </row>
    <row r="2" spans="1:39" ht="16.350000000000001" customHeight="1">
      <c r="A2" s="160"/>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3"/>
      <c r="AM2" s="13"/>
    </row>
    <row r="3" spans="1:39" ht="16.350000000000001" customHeight="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ht="16.350000000000001" customHeight="1">
      <c r="A4" s="156"/>
      <c r="B4" s="161"/>
      <c r="C4" s="161"/>
      <c r="D4" s="156"/>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ht="16.350000000000001" customHeight="1">
      <c r="A5" s="162" t="s">
        <v>1</v>
      </c>
      <c r="B5" s="162" t="s">
        <v>4</v>
      </c>
      <c r="C5" s="162" t="s">
        <v>162</v>
      </c>
      <c r="D5" s="162" t="s">
        <v>163</v>
      </c>
      <c r="E5" s="162" t="s">
        <v>164</v>
      </c>
      <c r="F5" s="162" t="s">
        <v>165</v>
      </c>
      <c r="G5" s="162" t="s">
        <v>166</v>
      </c>
      <c r="H5" s="162" t="s">
        <v>167</v>
      </c>
      <c r="I5" s="162" t="s">
        <v>168</v>
      </c>
      <c r="J5" s="162" t="s">
        <v>29</v>
      </c>
      <c r="K5" s="162" t="s">
        <v>5</v>
      </c>
      <c r="L5" s="162" t="s">
        <v>19</v>
      </c>
      <c r="M5" s="162" t="s">
        <v>12</v>
      </c>
      <c r="N5" s="162" t="s">
        <v>13</v>
      </c>
      <c r="O5" s="162" t="s">
        <v>10</v>
      </c>
      <c r="P5" s="162" t="s">
        <v>18</v>
      </c>
      <c r="Q5" s="162" t="s">
        <v>17</v>
      </c>
      <c r="R5" s="162" t="s">
        <v>15</v>
      </c>
      <c r="S5" s="162" t="s">
        <v>27</v>
      </c>
      <c r="T5" s="162" t="s">
        <v>21</v>
      </c>
      <c r="U5" s="162" t="s">
        <v>22</v>
      </c>
      <c r="V5" s="162" t="s">
        <v>23</v>
      </c>
      <c r="W5" s="162" t="s">
        <v>24</v>
      </c>
      <c r="X5" s="162" t="s">
        <v>25</v>
      </c>
      <c r="Y5" s="162" t="s">
        <v>26</v>
      </c>
      <c r="Z5" s="162" t="s">
        <v>169</v>
      </c>
      <c r="AA5" s="162" t="s">
        <v>9</v>
      </c>
      <c r="AB5" s="162" t="s">
        <v>6</v>
      </c>
      <c r="AC5" s="162" t="s">
        <v>8</v>
      </c>
      <c r="AD5" s="162" t="s">
        <v>14</v>
      </c>
      <c r="AE5" s="162" t="s">
        <v>28</v>
      </c>
      <c r="AF5" s="162"/>
      <c r="AG5" s="162"/>
      <c r="AH5" s="162"/>
      <c r="AI5" s="162"/>
      <c r="AJ5" s="162"/>
      <c r="AK5" s="162"/>
    </row>
    <row r="6" spans="1:39" ht="16.350000000000001" customHeight="1">
      <c r="A6" s="163" t="s">
        <v>170</v>
      </c>
      <c r="B6" s="164">
        <v>-259570788.72</v>
      </c>
      <c r="C6" s="164">
        <v>2777964.27</v>
      </c>
      <c r="D6" s="164">
        <v>0</v>
      </c>
      <c r="E6" s="164">
        <v>198141623.40666601</v>
      </c>
      <c r="F6" s="164">
        <v>286553300.49000001</v>
      </c>
      <c r="G6" s="164">
        <v>-226951805.826666</v>
      </c>
      <c r="H6" s="164">
        <v>1662746.98</v>
      </c>
      <c r="I6" s="164">
        <v>402.83</v>
      </c>
      <c r="J6" s="164">
        <v>0</v>
      </c>
      <c r="K6" s="164">
        <v>771363399.29999995</v>
      </c>
      <c r="L6" s="164">
        <v>6803.33</v>
      </c>
      <c r="M6" s="164">
        <v>56386605.693333298</v>
      </c>
      <c r="N6" s="164">
        <v>22399529.039999999</v>
      </c>
      <c r="O6" s="164">
        <v>105269567.033333</v>
      </c>
      <c r="P6" s="164">
        <v>-3956278.67</v>
      </c>
      <c r="Q6" s="164">
        <v>13346506.08</v>
      </c>
      <c r="R6" s="164">
        <v>4688890.9000000004</v>
      </c>
      <c r="S6" s="164">
        <v>582641.5</v>
      </c>
      <c r="T6" s="164">
        <v>236070586.90000001</v>
      </c>
      <c r="U6" s="164">
        <v>29357289.359999999</v>
      </c>
      <c r="V6" s="164">
        <v>17088537.43</v>
      </c>
      <c r="W6" s="164">
        <v>3454245.3</v>
      </c>
      <c r="X6" s="164">
        <v>0</v>
      </c>
      <c r="Y6" s="164">
        <v>0</v>
      </c>
      <c r="Z6" s="164">
        <v>0</v>
      </c>
      <c r="AA6" s="164">
        <v>-3848092.6</v>
      </c>
      <c r="AB6" s="164">
        <v>8977533.1699999999</v>
      </c>
      <c r="AC6" s="164">
        <v>-243767873.36000001</v>
      </c>
      <c r="AD6" s="164">
        <v>11686626.963333299</v>
      </c>
      <c r="AE6" s="164">
        <v>0</v>
      </c>
      <c r="AF6" s="164"/>
      <c r="AG6" s="164"/>
      <c r="AH6" s="164"/>
      <c r="AI6" s="164"/>
      <c r="AJ6" s="164"/>
      <c r="AK6" s="164"/>
    </row>
    <row r="7" spans="1:39" ht="16.350000000000001" customHeight="1">
      <c r="A7" s="163" t="s">
        <v>171</v>
      </c>
      <c r="B7" s="164">
        <v>-2891588.67</v>
      </c>
      <c r="C7" s="164">
        <v>-50</v>
      </c>
      <c r="D7" s="164">
        <v>0</v>
      </c>
      <c r="E7" s="164">
        <v>3988273.95</v>
      </c>
      <c r="F7" s="164">
        <v>283729684.72000003</v>
      </c>
      <c r="G7" s="164">
        <v>53887761.799999997</v>
      </c>
      <c r="H7" s="164">
        <v>1615280.77</v>
      </c>
      <c r="I7" s="164">
        <v>-200</v>
      </c>
      <c r="J7" s="164">
        <v>0</v>
      </c>
      <c r="K7" s="164">
        <v>313408446.81999999</v>
      </c>
      <c r="L7" s="164">
        <v>-2672</v>
      </c>
      <c r="M7" s="164">
        <v>-1597669.44</v>
      </c>
      <c r="N7" s="164">
        <v>1219180.78</v>
      </c>
      <c r="O7" s="164">
        <v>176670.51</v>
      </c>
      <c r="P7" s="164">
        <v>-14269.82</v>
      </c>
      <c r="Q7" s="164">
        <v>0</v>
      </c>
      <c r="R7" s="164">
        <v>4207033.92</v>
      </c>
      <c r="S7" s="164">
        <v>582641.5</v>
      </c>
      <c r="T7" s="164">
        <v>233369551.31</v>
      </c>
      <c r="U7" s="164">
        <v>29196622.690000001</v>
      </c>
      <c r="V7" s="164">
        <v>17126623.920000002</v>
      </c>
      <c r="W7" s="164">
        <v>3454245.3</v>
      </c>
      <c r="X7" s="164">
        <v>0</v>
      </c>
      <c r="Y7" s="164">
        <v>0</v>
      </c>
      <c r="Z7" s="164">
        <v>0</v>
      </c>
      <c r="AA7" s="164">
        <v>2683620.59</v>
      </c>
      <c r="AB7" s="164">
        <v>8735228.9000000004</v>
      </c>
      <c r="AC7" s="164">
        <v>34188977.75</v>
      </c>
      <c r="AD7" s="164">
        <v>8279934.5599999996</v>
      </c>
      <c r="AE7" s="164">
        <v>0</v>
      </c>
      <c r="AF7" s="164"/>
      <c r="AG7" s="164"/>
      <c r="AH7" s="164"/>
      <c r="AI7" s="164"/>
      <c r="AJ7" s="164"/>
      <c r="AK7" s="164"/>
    </row>
    <row r="8" spans="1:39" ht="16.350000000000001" customHeight="1">
      <c r="A8" s="163" t="s">
        <v>172</v>
      </c>
      <c r="B8" s="164">
        <v>-1701899.25</v>
      </c>
      <c r="C8" s="164">
        <v>-50</v>
      </c>
      <c r="D8" s="164">
        <v>0</v>
      </c>
      <c r="E8" s="164">
        <v>1362812.06</v>
      </c>
      <c r="F8" s="164">
        <v>0</v>
      </c>
      <c r="G8" s="164">
        <v>561831.15</v>
      </c>
      <c r="H8" s="164">
        <v>0</v>
      </c>
      <c r="I8" s="164">
        <v>0</v>
      </c>
      <c r="J8" s="164">
        <v>0</v>
      </c>
      <c r="K8" s="164">
        <v>309280003.87</v>
      </c>
      <c r="L8" s="164">
        <v>0</v>
      </c>
      <c r="M8" s="164">
        <v>0</v>
      </c>
      <c r="N8" s="164">
        <v>1200411.3700000001</v>
      </c>
      <c r="O8" s="164">
        <v>176670.51</v>
      </c>
      <c r="P8" s="164">
        <v>-14269.82</v>
      </c>
      <c r="Q8" s="164">
        <v>0</v>
      </c>
      <c r="R8" s="164">
        <v>0</v>
      </c>
      <c r="S8" s="164">
        <v>0</v>
      </c>
      <c r="T8" s="164">
        <v>0</v>
      </c>
      <c r="U8" s="164">
        <v>0</v>
      </c>
      <c r="V8" s="164">
        <v>0</v>
      </c>
      <c r="W8" s="164">
        <v>0</v>
      </c>
      <c r="X8" s="164">
        <v>0</v>
      </c>
      <c r="Y8" s="164">
        <v>0</v>
      </c>
      <c r="Z8" s="164">
        <v>0</v>
      </c>
      <c r="AA8" s="164">
        <v>530868.75</v>
      </c>
      <c r="AB8" s="164">
        <v>30962.400000000001</v>
      </c>
      <c r="AC8" s="164">
        <v>0</v>
      </c>
      <c r="AD8" s="164">
        <v>0</v>
      </c>
      <c r="AE8" s="164">
        <v>0</v>
      </c>
      <c r="AF8" s="164"/>
      <c r="AG8" s="164"/>
      <c r="AH8" s="164"/>
      <c r="AI8" s="164"/>
      <c r="AJ8" s="164"/>
      <c r="AK8" s="164"/>
    </row>
    <row r="9" spans="1:39" ht="16.350000000000001" customHeight="1">
      <c r="A9" s="163" t="s">
        <v>173</v>
      </c>
      <c r="B9" s="164">
        <v>-726933.96</v>
      </c>
      <c r="C9" s="164">
        <v>0</v>
      </c>
      <c r="D9" s="164">
        <v>0</v>
      </c>
      <c r="E9" s="164">
        <v>0</v>
      </c>
      <c r="F9" s="164">
        <v>285984024.33999997</v>
      </c>
      <c r="G9" s="164">
        <v>0</v>
      </c>
      <c r="H9" s="164">
        <v>0</v>
      </c>
      <c r="I9" s="164">
        <v>0</v>
      </c>
      <c r="J9" s="164">
        <v>0</v>
      </c>
      <c r="K9" s="164">
        <v>726933.96</v>
      </c>
      <c r="L9" s="164">
        <v>0</v>
      </c>
      <c r="M9" s="164">
        <v>0</v>
      </c>
      <c r="N9" s="164">
        <v>0</v>
      </c>
      <c r="O9" s="164">
        <v>0</v>
      </c>
      <c r="P9" s="164">
        <v>0</v>
      </c>
      <c r="Q9" s="164">
        <v>0</v>
      </c>
      <c r="R9" s="164">
        <v>0</v>
      </c>
      <c r="S9" s="164">
        <v>566037.73</v>
      </c>
      <c r="T9" s="164">
        <v>233369551.31</v>
      </c>
      <c r="U9" s="164">
        <v>29260396.27</v>
      </c>
      <c r="V9" s="164">
        <v>19333793.73</v>
      </c>
      <c r="W9" s="164">
        <v>3454245.3</v>
      </c>
      <c r="X9" s="164">
        <v>0</v>
      </c>
      <c r="Y9" s="164">
        <v>0</v>
      </c>
      <c r="Z9" s="164">
        <v>0</v>
      </c>
      <c r="AA9" s="164">
        <v>0</v>
      </c>
      <c r="AB9" s="164">
        <v>0</v>
      </c>
      <c r="AC9" s="164">
        <v>0</v>
      </c>
      <c r="AD9" s="164">
        <v>0</v>
      </c>
      <c r="AE9" s="164">
        <v>0</v>
      </c>
      <c r="AF9" s="164"/>
      <c r="AG9" s="164"/>
      <c r="AH9" s="164"/>
      <c r="AI9" s="164"/>
      <c r="AJ9" s="164"/>
      <c r="AK9" s="164"/>
    </row>
    <row r="10" spans="1:39" ht="16.350000000000001" customHeight="1">
      <c r="A10" s="163" t="s">
        <v>174</v>
      </c>
      <c r="B10" s="164">
        <v>0</v>
      </c>
      <c r="C10" s="164">
        <v>0</v>
      </c>
      <c r="D10" s="164">
        <v>0</v>
      </c>
      <c r="E10" s="164">
        <v>2079343.66</v>
      </c>
      <c r="F10" s="164">
        <v>0</v>
      </c>
      <c r="G10" s="164">
        <v>53333895.920000002</v>
      </c>
      <c r="H10" s="164">
        <v>433962.26</v>
      </c>
      <c r="I10" s="164">
        <v>0</v>
      </c>
      <c r="J10" s="164">
        <v>0</v>
      </c>
      <c r="K10" s="164">
        <v>1560530.95</v>
      </c>
      <c r="L10" s="164">
        <v>0</v>
      </c>
      <c r="M10" s="164">
        <v>0</v>
      </c>
      <c r="N10" s="164">
        <v>0</v>
      </c>
      <c r="O10" s="164">
        <v>0</v>
      </c>
      <c r="P10" s="164">
        <v>0</v>
      </c>
      <c r="Q10" s="164">
        <v>0</v>
      </c>
      <c r="R10" s="164">
        <v>2079343.66</v>
      </c>
      <c r="S10" s="164">
        <v>0</v>
      </c>
      <c r="T10" s="164">
        <v>0</v>
      </c>
      <c r="U10" s="164">
        <v>0</v>
      </c>
      <c r="V10" s="164">
        <v>0</v>
      </c>
      <c r="W10" s="164">
        <v>0</v>
      </c>
      <c r="X10" s="164">
        <v>0</v>
      </c>
      <c r="Y10" s="164">
        <v>0</v>
      </c>
      <c r="Z10" s="164">
        <v>0</v>
      </c>
      <c r="AA10" s="164">
        <v>2152751.84</v>
      </c>
      <c r="AB10" s="164">
        <v>8712231.7699999996</v>
      </c>
      <c r="AC10" s="164">
        <v>34188977.75</v>
      </c>
      <c r="AD10" s="164">
        <v>8279934.5599999996</v>
      </c>
      <c r="AE10" s="164">
        <v>0</v>
      </c>
      <c r="AF10" s="164"/>
      <c r="AG10" s="164"/>
      <c r="AH10" s="164"/>
      <c r="AI10" s="164"/>
      <c r="AJ10" s="164"/>
      <c r="AK10" s="164"/>
    </row>
    <row r="11" spans="1:39" ht="16.350000000000001" customHeight="1">
      <c r="A11" s="163" t="s">
        <v>175</v>
      </c>
      <c r="B11" s="164">
        <v>-260253506.5</v>
      </c>
      <c r="C11" s="164">
        <v>2778014.27</v>
      </c>
      <c r="D11" s="164">
        <v>0</v>
      </c>
      <c r="E11" s="164">
        <v>25274684.91</v>
      </c>
      <c r="F11" s="164">
        <v>2861702.26</v>
      </c>
      <c r="G11" s="164">
        <v>2665089.2400000002</v>
      </c>
      <c r="H11" s="164">
        <v>1798.5</v>
      </c>
      <c r="I11" s="164">
        <v>602.83000000000004</v>
      </c>
      <c r="J11" s="164">
        <v>0</v>
      </c>
      <c r="K11" s="164">
        <v>443309387.31</v>
      </c>
      <c r="L11" s="164">
        <v>9475.33</v>
      </c>
      <c r="M11" s="164">
        <v>173627.16</v>
      </c>
      <c r="N11" s="164">
        <v>-37605.35</v>
      </c>
      <c r="O11" s="164">
        <v>24577330.73</v>
      </c>
      <c r="P11" s="164">
        <v>551857.04</v>
      </c>
      <c r="Q11" s="164">
        <v>0</v>
      </c>
      <c r="R11" s="164">
        <v>0</v>
      </c>
      <c r="S11" s="164">
        <v>0</v>
      </c>
      <c r="T11" s="164">
        <v>2701035.59</v>
      </c>
      <c r="U11" s="164">
        <v>160666.67000000001</v>
      </c>
      <c r="V11" s="164">
        <v>0</v>
      </c>
      <c r="W11" s="164">
        <v>0</v>
      </c>
      <c r="X11" s="164">
        <v>0</v>
      </c>
      <c r="Y11" s="164">
        <v>0</v>
      </c>
      <c r="Z11" s="164">
        <v>0</v>
      </c>
      <c r="AA11" s="164">
        <v>2330320.96</v>
      </c>
      <c r="AB11" s="164">
        <v>260019.63</v>
      </c>
      <c r="AC11" s="164">
        <v>74748.649999999994</v>
      </c>
      <c r="AD11" s="164">
        <v>0</v>
      </c>
      <c r="AE11" s="164">
        <v>0</v>
      </c>
      <c r="AF11" s="164"/>
      <c r="AG11" s="164"/>
      <c r="AH11" s="164"/>
      <c r="AI11" s="164"/>
      <c r="AJ11" s="164"/>
      <c r="AK11" s="164"/>
    </row>
    <row r="12" spans="1:39" ht="16.350000000000001" customHeight="1">
      <c r="A12" s="163" t="s">
        <v>176</v>
      </c>
      <c r="B12" s="164">
        <v>6074832.4100000001</v>
      </c>
      <c r="C12" s="164">
        <v>0</v>
      </c>
      <c r="D12" s="164">
        <v>0</v>
      </c>
      <c r="E12" s="164">
        <v>157664555.28</v>
      </c>
      <c r="F12" s="164">
        <v>-65308.9</v>
      </c>
      <c r="G12" s="164">
        <v>-89727518.620000005</v>
      </c>
      <c r="H12" s="164">
        <v>0</v>
      </c>
      <c r="I12" s="164">
        <v>0</v>
      </c>
      <c r="J12" s="164">
        <v>0</v>
      </c>
      <c r="K12" s="164">
        <v>170142.06</v>
      </c>
      <c r="L12" s="164">
        <v>0</v>
      </c>
      <c r="M12" s="164">
        <v>65689308.810000002</v>
      </c>
      <c r="N12" s="164">
        <v>62921946.880000003</v>
      </c>
      <c r="O12" s="164">
        <v>11671984.09</v>
      </c>
      <c r="P12" s="164">
        <v>3406060.77</v>
      </c>
      <c r="Q12" s="164">
        <v>12212486.85</v>
      </c>
      <c r="R12" s="164">
        <v>1762767.88</v>
      </c>
      <c r="S12" s="164">
        <v>0</v>
      </c>
      <c r="T12" s="164">
        <v>0</v>
      </c>
      <c r="U12" s="164">
        <v>0</v>
      </c>
      <c r="V12" s="164">
        <v>-65308.9</v>
      </c>
      <c r="W12" s="164">
        <v>0</v>
      </c>
      <c r="X12" s="164">
        <v>0</v>
      </c>
      <c r="Y12" s="164">
        <v>0</v>
      </c>
      <c r="Z12" s="164">
        <v>0</v>
      </c>
      <c r="AA12" s="164">
        <v>-5284573.09</v>
      </c>
      <c r="AB12" s="164">
        <v>157225.87</v>
      </c>
      <c r="AC12" s="164">
        <v>-84624194.590000004</v>
      </c>
      <c r="AD12" s="164">
        <v>24023.19</v>
      </c>
      <c r="AE12" s="164">
        <v>0</v>
      </c>
      <c r="AF12" s="164"/>
      <c r="AG12" s="164"/>
      <c r="AH12" s="164"/>
      <c r="AI12" s="164"/>
      <c r="AJ12" s="164"/>
      <c r="AK12" s="164"/>
    </row>
    <row r="13" spans="1:39" ht="16.350000000000001" customHeight="1">
      <c r="A13" s="163" t="s">
        <v>177</v>
      </c>
      <c r="B13" s="164">
        <v>0</v>
      </c>
      <c r="C13" s="164">
        <v>0</v>
      </c>
      <c r="D13" s="164">
        <v>0</v>
      </c>
      <c r="E13" s="164">
        <v>0</v>
      </c>
      <c r="F13" s="164">
        <v>0</v>
      </c>
      <c r="G13" s="164">
        <v>0</v>
      </c>
      <c r="H13" s="164">
        <v>0</v>
      </c>
      <c r="I13" s="164">
        <v>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c r="AG13" s="164"/>
      <c r="AH13" s="164"/>
      <c r="AI13" s="164"/>
      <c r="AJ13" s="164"/>
      <c r="AK13" s="164"/>
    </row>
    <row r="14" spans="1:39" ht="16.350000000000001" customHeight="1">
      <c r="A14" s="163" t="s">
        <v>178</v>
      </c>
      <c r="B14" s="164">
        <v>-1741309.6</v>
      </c>
      <c r="C14" s="164">
        <v>0</v>
      </c>
      <c r="D14" s="164">
        <v>0</v>
      </c>
      <c r="E14" s="164">
        <v>11214109.2666666</v>
      </c>
      <c r="F14" s="164">
        <v>27222.41</v>
      </c>
      <c r="G14" s="164">
        <v>-193777138.24666601</v>
      </c>
      <c r="H14" s="164">
        <v>0</v>
      </c>
      <c r="I14" s="164">
        <v>0</v>
      </c>
      <c r="J14" s="164">
        <v>0</v>
      </c>
      <c r="K14" s="164">
        <v>1719664.4</v>
      </c>
      <c r="L14" s="164">
        <v>0</v>
      </c>
      <c r="M14" s="164">
        <v>-7878660.8366666697</v>
      </c>
      <c r="N14" s="164">
        <v>-41703993.270000003</v>
      </c>
      <c r="O14" s="164">
        <v>68843581.703333303</v>
      </c>
      <c r="P14" s="164">
        <v>-7899926.6600000001</v>
      </c>
      <c r="Q14" s="164">
        <v>1134019.23</v>
      </c>
      <c r="R14" s="164">
        <v>-1280910.8999999999</v>
      </c>
      <c r="S14" s="164">
        <v>0</v>
      </c>
      <c r="T14" s="164">
        <v>0</v>
      </c>
      <c r="U14" s="164">
        <v>0</v>
      </c>
      <c r="V14" s="164">
        <v>27222.41</v>
      </c>
      <c r="W14" s="164">
        <v>0</v>
      </c>
      <c r="X14" s="164">
        <v>0</v>
      </c>
      <c r="Y14" s="164">
        <v>0</v>
      </c>
      <c r="Z14" s="164">
        <v>0</v>
      </c>
      <c r="AA14" s="164">
        <v>-3577461.06</v>
      </c>
      <c r="AB14" s="164">
        <v>-174941.23</v>
      </c>
      <c r="AC14" s="164">
        <v>-193407405.16999999</v>
      </c>
      <c r="AD14" s="164">
        <v>3382669.2133333301</v>
      </c>
      <c r="AE14" s="164">
        <v>0</v>
      </c>
      <c r="AF14" s="164"/>
      <c r="AG14" s="164"/>
      <c r="AH14" s="164"/>
      <c r="AI14" s="164"/>
      <c r="AJ14" s="164"/>
      <c r="AK14" s="164"/>
    </row>
    <row r="15" spans="1:39" ht="16.350000000000001" customHeight="1">
      <c r="A15" s="163" t="s">
        <v>179</v>
      </c>
      <c r="B15" s="164">
        <v>85751.09</v>
      </c>
      <c r="C15" s="164">
        <v>0</v>
      </c>
      <c r="D15" s="164">
        <v>0</v>
      </c>
      <c r="E15" s="164">
        <v>0</v>
      </c>
      <c r="F15" s="164">
        <v>0</v>
      </c>
      <c r="G15" s="164">
        <v>0</v>
      </c>
      <c r="H15" s="164">
        <v>0</v>
      </c>
      <c r="I15" s="164">
        <v>0</v>
      </c>
      <c r="J15" s="164">
        <v>0</v>
      </c>
      <c r="K15" s="164">
        <v>-821658.26</v>
      </c>
      <c r="L15" s="164">
        <v>0</v>
      </c>
      <c r="M15" s="164">
        <v>0</v>
      </c>
      <c r="N15" s="164">
        <v>0</v>
      </c>
      <c r="O15" s="164">
        <v>0</v>
      </c>
      <c r="P15" s="164">
        <v>0</v>
      </c>
      <c r="Q15" s="164">
        <v>0</v>
      </c>
      <c r="R15" s="164">
        <v>0</v>
      </c>
      <c r="S15" s="164">
        <v>0</v>
      </c>
      <c r="T15" s="164">
        <v>0</v>
      </c>
      <c r="U15" s="164">
        <v>0</v>
      </c>
      <c r="V15" s="164">
        <v>0</v>
      </c>
      <c r="W15" s="164">
        <v>0</v>
      </c>
      <c r="X15" s="164">
        <v>0</v>
      </c>
      <c r="Y15" s="164">
        <v>0</v>
      </c>
      <c r="Z15" s="164">
        <v>0</v>
      </c>
      <c r="AA15" s="164">
        <v>0</v>
      </c>
      <c r="AB15" s="164">
        <v>0</v>
      </c>
      <c r="AC15" s="164">
        <v>0</v>
      </c>
      <c r="AD15" s="164">
        <v>0</v>
      </c>
      <c r="AE15" s="164">
        <v>0</v>
      </c>
      <c r="AF15" s="164"/>
      <c r="AG15" s="164"/>
      <c r="AH15" s="164"/>
      <c r="AI15" s="164"/>
      <c r="AJ15" s="164"/>
      <c r="AK15" s="164"/>
    </row>
    <row r="16" spans="1:39" ht="16.350000000000001" customHeight="1">
      <c r="A16" s="163" t="s">
        <v>180</v>
      </c>
      <c r="B16" s="164">
        <v>-844967.45</v>
      </c>
      <c r="C16" s="164">
        <v>0</v>
      </c>
      <c r="D16" s="164">
        <v>0</v>
      </c>
      <c r="E16" s="164">
        <v>0</v>
      </c>
      <c r="F16" s="164">
        <v>0</v>
      </c>
      <c r="G16" s="164">
        <v>0</v>
      </c>
      <c r="H16" s="164">
        <v>45667.71</v>
      </c>
      <c r="I16" s="164">
        <v>0</v>
      </c>
      <c r="J16" s="164">
        <v>0</v>
      </c>
      <c r="K16" s="164">
        <v>13577416.970000001</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c r="AG16" s="164"/>
      <c r="AH16" s="164"/>
      <c r="AI16" s="164"/>
      <c r="AJ16" s="164"/>
      <c r="AK16" s="164"/>
    </row>
    <row r="17" spans="1:37" ht="16.350000000000001" customHeight="1">
      <c r="A17" s="163" t="s">
        <v>181</v>
      </c>
      <c r="B17" s="164">
        <v>135197944.70820501</v>
      </c>
      <c r="C17" s="164">
        <v>45861.1</v>
      </c>
      <c r="D17" s="164">
        <v>0</v>
      </c>
      <c r="E17" s="164">
        <v>33474954.447914999</v>
      </c>
      <c r="F17" s="164">
        <v>142218307.53373101</v>
      </c>
      <c r="G17" s="164">
        <v>16849169.050124999</v>
      </c>
      <c r="H17" s="164">
        <v>5347657.2255560001</v>
      </c>
      <c r="I17" s="164">
        <v>2836146.67</v>
      </c>
      <c r="J17" s="164">
        <v>0</v>
      </c>
      <c r="K17" s="164">
        <v>277720666.79046798</v>
      </c>
      <c r="L17" s="164">
        <v>9202410.0500000007</v>
      </c>
      <c r="M17" s="164">
        <v>4428664.2836459996</v>
      </c>
      <c r="N17" s="164">
        <v>4071359.7056519999</v>
      </c>
      <c r="O17" s="164">
        <v>7094478.7300389996</v>
      </c>
      <c r="P17" s="164">
        <v>3569146.615371</v>
      </c>
      <c r="Q17" s="164">
        <v>3439326.187655</v>
      </c>
      <c r="R17" s="164">
        <v>1669568.875552</v>
      </c>
      <c r="S17" s="164">
        <v>5439052.9831189997</v>
      </c>
      <c r="T17" s="164">
        <v>97480193.653274998</v>
      </c>
      <c r="U17" s="164">
        <v>24679986.039299</v>
      </c>
      <c r="V17" s="164">
        <v>9616071.2980380002</v>
      </c>
      <c r="W17" s="164">
        <v>2842495.61</v>
      </c>
      <c r="X17" s="164">
        <v>1654934.91</v>
      </c>
      <c r="Y17" s="164">
        <v>410798.39</v>
      </c>
      <c r="Z17" s="164">
        <v>94774.65</v>
      </c>
      <c r="AA17" s="164">
        <v>5783473.8391340002</v>
      </c>
      <c r="AB17" s="164">
        <v>4289107.4224739997</v>
      </c>
      <c r="AC17" s="164">
        <v>3478701.281825</v>
      </c>
      <c r="AD17" s="164">
        <v>3297886.5066920002</v>
      </c>
      <c r="AE17" s="164">
        <v>10252851.859999999</v>
      </c>
      <c r="AF17" s="164"/>
      <c r="AG17" s="164"/>
      <c r="AH17" s="164"/>
      <c r="AI17" s="164"/>
      <c r="AJ17" s="164"/>
      <c r="AK17" s="164"/>
    </row>
    <row r="18" spans="1:37" ht="16.350000000000001" customHeight="1">
      <c r="A18" s="163" t="s">
        <v>182</v>
      </c>
      <c r="B18" s="164">
        <v>-1123811.23092</v>
      </c>
      <c r="C18" s="164">
        <v>0</v>
      </c>
      <c r="D18" s="164">
        <v>0</v>
      </c>
      <c r="E18" s="164">
        <v>2409547.7484400002</v>
      </c>
      <c r="F18" s="164">
        <v>2023326.430656</v>
      </c>
      <c r="G18" s="164">
        <v>348110.87780000002</v>
      </c>
      <c r="H18" s="164">
        <v>23723.254656000001</v>
      </c>
      <c r="I18" s="164">
        <v>0</v>
      </c>
      <c r="J18" s="164">
        <v>0</v>
      </c>
      <c r="K18" s="164">
        <v>5299763.0475679999</v>
      </c>
      <c r="L18" s="164">
        <v>0</v>
      </c>
      <c r="M18" s="164">
        <v>1687326.8234959999</v>
      </c>
      <c r="N18" s="164">
        <v>570711.13295200001</v>
      </c>
      <c r="O18" s="164">
        <v>20592.687864</v>
      </c>
      <c r="P18" s="164">
        <v>23444.955296</v>
      </c>
      <c r="Q18" s="164">
        <v>67734.004079999999</v>
      </c>
      <c r="R18" s="164">
        <v>39738.144752</v>
      </c>
      <c r="S18" s="164">
        <v>-3252.2628559999998</v>
      </c>
      <c r="T18" s="164">
        <v>1671856.62</v>
      </c>
      <c r="U18" s="164">
        <v>208005.44022399999</v>
      </c>
      <c r="V18" s="164">
        <v>122249.023288</v>
      </c>
      <c r="W18" s="164">
        <v>24761.11</v>
      </c>
      <c r="X18" s="164">
        <v>-200.92</v>
      </c>
      <c r="Y18" s="164">
        <v>-92.58</v>
      </c>
      <c r="Z18" s="164">
        <v>0</v>
      </c>
      <c r="AA18" s="164">
        <v>-30446.816416000001</v>
      </c>
      <c r="AB18" s="164">
        <v>73467.498823999995</v>
      </c>
      <c r="AC18" s="164">
        <v>245561.84</v>
      </c>
      <c r="AD18" s="164">
        <v>59528.355391999998</v>
      </c>
      <c r="AE18" s="164">
        <v>-810</v>
      </c>
      <c r="AF18" s="164"/>
      <c r="AG18" s="164"/>
      <c r="AH18" s="164"/>
      <c r="AI18" s="164"/>
      <c r="AJ18" s="164"/>
      <c r="AK18" s="164"/>
    </row>
    <row r="19" spans="1:37" ht="16.350000000000001" customHeight="1">
      <c r="A19" s="163" t="s">
        <v>183</v>
      </c>
      <c r="B19" s="164">
        <v>136321755.939125</v>
      </c>
      <c r="C19" s="164">
        <v>45861.1</v>
      </c>
      <c r="D19" s="164">
        <v>0</v>
      </c>
      <c r="E19" s="164">
        <v>31065406.699475002</v>
      </c>
      <c r="F19" s="164">
        <v>140194981.103075</v>
      </c>
      <c r="G19" s="164">
        <v>16501058.172325</v>
      </c>
      <c r="H19" s="164">
        <v>5323933.9709000001</v>
      </c>
      <c r="I19" s="164">
        <v>2836146.67</v>
      </c>
      <c r="J19" s="164">
        <v>0</v>
      </c>
      <c r="K19" s="164">
        <v>268553240.06290001</v>
      </c>
      <c r="L19" s="164">
        <v>9202410.0500000007</v>
      </c>
      <c r="M19" s="164">
        <v>2741337.4601500002</v>
      </c>
      <c r="N19" s="164">
        <v>3500648.5726999999</v>
      </c>
      <c r="O19" s="164">
        <v>7073886.0421749996</v>
      </c>
      <c r="P19" s="164">
        <v>3545701.660075</v>
      </c>
      <c r="Q19" s="164">
        <v>3371592.1835750001</v>
      </c>
      <c r="R19" s="164">
        <v>1629830.7308</v>
      </c>
      <c r="S19" s="164">
        <v>5442305.2459749999</v>
      </c>
      <c r="T19" s="164">
        <v>95808337.033274993</v>
      </c>
      <c r="U19" s="164">
        <v>24471980.599075001</v>
      </c>
      <c r="V19" s="164">
        <v>9493822.2747499999</v>
      </c>
      <c r="W19" s="164">
        <v>2817734.5</v>
      </c>
      <c r="X19" s="164">
        <v>1655135.83</v>
      </c>
      <c r="Y19" s="164">
        <v>410890.97</v>
      </c>
      <c r="Z19" s="164">
        <v>94774.65</v>
      </c>
      <c r="AA19" s="164">
        <v>5813920.6555500003</v>
      </c>
      <c r="AB19" s="164">
        <v>4215639.9236500002</v>
      </c>
      <c r="AC19" s="164">
        <v>3233139.4418250001</v>
      </c>
      <c r="AD19" s="164">
        <v>3238358.1513</v>
      </c>
      <c r="AE19" s="164">
        <v>10253661.859999999</v>
      </c>
      <c r="AF19" s="164"/>
      <c r="AG19" s="164"/>
      <c r="AH19" s="164"/>
      <c r="AI19" s="164"/>
      <c r="AJ19" s="164"/>
      <c r="AK19" s="164"/>
    </row>
    <row r="20" spans="1:37" ht="16.350000000000001" customHeight="1">
      <c r="A20" s="163" t="s">
        <v>184</v>
      </c>
      <c r="B20" s="164">
        <v>0</v>
      </c>
      <c r="C20" s="164">
        <v>0</v>
      </c>
      <c r="D20" s="164">
        <v>0</v>
      </c>
      <c r="E20" s="164">
        <v>0</v>
      </c>
      <c r="F20" s="164">
        <v>0</v>
      </c>
      <c r="G20" s="164">
        <v>0</v>
      </c>
      <c r="H20" s="164">
        <v>0</v>
      </c>
      <c r="I20" s="164">
        <v>0</v>
      </c>
      <c r="J20" s="164">
        <v>0</v>
      </c>
      <c r="K20" s="164">
        <v>0</v>
      </c>
      <c r="L20" s="164">
        <v>0</v>
      </c>
      <c r="M20" s="164">
        <v>0</v>
      </c>
      <c r="N20" s="164">
        <v>0</v>
      </c>
      <c r="O20" s="164">
        <v>0</v>
      </c>
      <c r="P20" s="164">
        <v>0</v>
      </c>
      <c r="Q20" s="164">
        <v>0</v>
      </c>
      <c r="R20" s="164">
        <v>0</v>
      </c>
      <c r="S20" s="164">
        <v>0</v>
      </c>
      <c r="T20" s="164">
        <v>0</v>
      </c>
      <c r="U20" s="164">
        <v>0</v>
      </c>
      <c r="V20" s="164">
        <v>0</v>
      </c>
      <c r="W20" s="164">
        <v>0</v>
      </c>
      <c r="X20" s="164">
        <v>0</v>
      </c>
      <c r="Y20" s="164">
        <v>0</v>
      </c>
      <c r="Z20" s="164">
        <v>0</v>
      </c>
      <c r="AA20" s="164">
        <v>0</v>
      </c>
      <c r="AB20" s="164">
        <v>0</v>
      </c>
      <c r="AC20" s="164">
        <v>0</v>
      </c>
      <c r="AD20" s="164">
        <v>0</v>
      </c>
      <c r="AE20" s="164">
        <v>0</v>
      </c>
      <c r="AF20" s="164"/>
      <c r="AG20" s="164"/>
      <c r="AH20" s="164"/>
      <c r="AI20" s="164"/>
      <c r="AJ20" s="164"/>
      <c r="AK20" s="164"/>
    </row>
    <row r="21" spans="1:37" ht="16.350000000000001" customHeight="1">
      <c r="A21" s="163" t="s">
        <v>185</v>
      </c>
      <c r="B21" s="164">
        <v>0</v>
      </c>
      <c r="C21" s="164">
        <v>0</v>
      </c>
      <c r="D21" s="164">
        <v>0</v>
      </c>
      <c r="E21" s="164">
        <v>0</v>
      </c>
      <c r="F21" s="164">
        <v>0</v>
      </c>
      <c r="G21" s="164">
        <v>0</v>
      </c>
      <c r="H21" s="164">
        <v>0</v>
      </c>
      <c r="I21" s="164">
        <v>0</v>
      </c>
      <c r="J21" s="164">
        <v>0</v>
      </c>
      <c r="K21" s="164">
        <v>3867663.68</v>
      </c>
      <c r="L21" s="164">
        <v>0</v>
      </c>
      <c r="M21" s="164">
        <v>0</v>
      </c>
      <c r="N21" s="164">
        <v>0</v>
      </c>
      <c r="O21" s="164">
        <v>0</v>
      </c>
      <c r="P21" s="164">
        <v>0</v>
      </c>
      <c r="Q21" s="164">
        <v>0</v>
      </c>
      <c r="R21" s="164">
        <v>0</v>
      </c>
      <c r="S21" s="164">
        <v>0</v>
      </c>
      <c r="T21" s="164">
        <v>0</v>
      </c>
      <c r="U21" s="164">
        <v>0</v>
      </c>
      <c r="V21" s="164">
        <v>0</v>
      </c>
      <c r="W21" s="164">
        <v>0</v>
      </c>
      <c r="X21" s="164">
        <v>0</v>
      </c>
      <c r="Y21" s="164">
        <v>0</v>
      </c>
      <c r="Z21" s="164">
        <v>0</v>
      </c>
      <c r="AA21" s="164">
        <v>0</v>
      </c>
      <c r="AB21" s="164">
        <v>0</v>
      </c>
      <c r="AC21" s="164">
        <v>0</v>
      </c>
      <c r="AD21" s="164">
        <v>0</v>
      </c>
      <c r="AE21" s="164">
        <v>0</v>
      </c>
      <c r="AF21" s="164"/>
      <c r="AG21" s="164"/>
      <c r="AH21" s="164"/>
      <c r="AI21" s="164"/>
      <c r="AJ21" s="164"/>
      <c r="AK21" s="164"/>
    </row>
    <row r="22" spans="1:37" ht="16.350000000000001" customHeight="1">
      <c r="A22" s="163" t="s">
        <v>186</v>
      </c>
      <c r="B22" s="164">
        <v>-394768733.42820501</v>
      </c>
      <c r="C22" s="164">
        <v>2732103.17</v>
      </c>
      <c r="D22" s="164">
        <v>0</v>
      </c>
      <c r="E22" s="164">
        <v>164666668.95875099</v>
      </c>
      <c r="F22" s="164">
        <v>144334992.956269</v>
      </c>
      <c r="G22" s="164">
        <v>-243800974.876791</v>
      </c>
      <c r="H22" s="164">
        <v>-3684910.2455560002</v>
      </c>
      <c r="I22" s="164">
        <v>-2835743.84</v>
      </c>
      <c r="J22" s="164">
        <v>0</v>
      </c>
      <c r="K22" s="164">
        <v>493642732.50953197</v>
      </c>
      <c r="L22" s="164">
        <v>-9195606.7200000007</v>
      </c>
      <c r="M22" s="164">
        <v>51957941.409687303</v>
      </c>
      <c r="N22" s="164">
        <v>18328169.334348001</v>
      </c>
      <c r="O22" s="164">
        <v>98175088.303294301</v>
      </c>
      <c r="P22" s="164">
        <v>-7525425.2853709999</v>
      </c>
      <c r="Q22" s="164">
        <v>9907179.8923450001</v>
      </c>
      <c r="R22" s="164">
        <v>3019322.0244479999</v>
      </c>
      <c r="S22" s="164">
        <v>-4856411.4831189997</v>
      </c>
      <c r="T22" s="164">
        <v>138590393.24672499</v>
      </c>
      <c r="U22" s="164">
        <v>4677303.3207010003</v>
      </c>
      <c r="V22" s="164">
        <v>7472466.1319620004</v>
      </c>
      <c r="W22" s="164">
        <v>611749.68999999994</v>
      </c>
      <c r="X22" s="164">
        <v>-1654934.91</v>
      </c>
      <c r="Y22" s="164">
        <v>-410798.39</v>
      </c>
      <c r="Z22" s="164">
        <v>-94774.65</v>
      </c>
      <c r="AA22" s="164">
        <v>-9631566.4391339999</v>
      </c>
      <c r="AB22" s="164">
        <v>4688425.7475260003</v>
      </c>
      <c r="AC22" s="164">
        <v>-247246574.64182499</v>
      </c>
      <c r="AD22" s="164">
        <v>8388740.4566413295</v>
      </c>
      <c r="AE22" s="164">
        <v>-10252851.859999999</v>
      </c>
      <c r="AF22" s="164"/>
      <c r="AG22" s="164"/>
      <c r="AH22" s="164"/>
      <c r="AI22" s="164"/>
      <c r="AJ22" s="164"/>
      <c r="AK22" s="164"/>
    </row>
    <row r="23" spans="1:37" ht="16.350000000000001" customHeight="1">
      <c r="A23" s="163" t="s">
        <v>187</v>
      </c>
      <c r="B23" s="164">
        <v>1675785.48</v>
      </c>
      <c r="C23" s="164">
        <v>666421.88</v>
      </c>
      <c r="D23" s="164">
        <v>0</v>
      </c>
      <c r="E23" s="164">
        <v>0</v>
      </c>
      <c r="F23" s="164">
        <v>0</v>
      </c>
      <c r="G23" s="164">
        <v>10290.959999999999</v>
      </c>
      <c r="H23" s="164">
        <v>86471.38</v>
      </c>
      <c r="I23" s="164">
        <v>0</v>
      </c>
      <c r="J23" s="164">
        <v>0</v>
      </c>
      <c r="K23" s="164">
        <v>318883.81</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10290.959999999999</v>
      </c>
      <c r="AC23" s="164">
        <v>0</v>
      </c>
      <c r="AD23" s="164">
        <v>0</v>
      </c>
      <c r="AE23" s="164">
        <v>0</v>
      </c>
      <c r="AF23" s="164"/>
      <c r="AG23" s="164"/>
      <c r="AH23" s="164"/>
      <c r="AI23" s="164"/>
      <c r="AJ23" s="164"/>
      <c r="AK23" s="164"/>
    </row>
    <row r="24" spans="1:37" ht="16.350000000000001" customHeight="1">
      <c r="A24" s="163" t="s">
        <v>188</v>
      </c>
      <c r="B24" s="164">
        <v>1300901.67</v>
      </c>
      <c r="C24" s="164">
        <v>0</v>
      </c>
      <c r="D24" s="164">
        <v>0</v>
      </c>
      <c r="E24" s="164">
        <v>2822.67</v>
      </c>
      <c r="F24" s="164">
        <v>0</v>
      </c>
      <c r="G24" s="164">
        <v>837.5</v>
      </c>
      <c r="H24" s="164">
        <v>717.74</v>
      </c>
      <c r="I24" s="164">
        <v>0</v>
      </c>
      <c r="J24" s="164">
        <v>0</v>
      </c>
      <c r="K24" s="164">
        <v>772969.67</v>
      </c>
      <c r="L24" s="164">
        <v>2822.67</v>
      </c>
      <c r="M24" s="164">
        <v>0</v>
      </c>
      <c r="N24" s="164">
        <v>0</v>
      </c>
      <c r="O24" s="164">
        <v>0</v>
      </c>
      <c r="P24" s="164">
        <v>0</v>
      </c>
      <c r="Q24" s="164">
        <v>0</v>
      </c>
      <c r="R24" s="164">
        <v>0</v>
      </c>
      <c r="S24" s="164">
        <v>0</v>
      </c>
      <c r="T24" s="164">
        <v>0</v>
      </c>
      <c r="U24" s="164">
        <v>0</v>
      </c>
      <c r="V24" s="164">
        <v>0</v>
      </c>
      <c r="W24" s="164">
        <v>0</v>
      </c>
      <c r="X24" s="164">
        <v>0</v>
      </c>
      <c r="Y24" s="164">
        <v>0</v>
      </c>
      <c r="Z24" s="164">
        <v>0</v>
      </c>
      <c r="AA24" s="164">
        <v>837.5</v>
      </c>
      <c r="AB24" s="164">
        <v>0</v>
      </c>
      <c r="AC24" s="164">
        <v>0</v>
      </c>
      <c r="AD24" s="164">
        <v>0</v>
      </c>
      <c r="AE24" s="164">
        <v>0</v>
      </c>
      <c r="AF24" s="164"/>
      <c r="AG24" s="164"/>
      <c r="AH24" s="164"/>
      <c r="AI24" s="164"/>
      <c r="AJ24" s="164"/>
      <c r="AK24" s="164"/>
    </row>
    <row r="25" spans="1:37" ht="16.350000000000001" customHeight="1">
      <c r="A25" s="163" t="s">
        <v>189</v>
      </c>
      <c r="B25" s="164">
        <v>-394393849.61820501</v>
      </c>
      <c r="C25" s="164">
        <v>3398525.05</v>
      </c>
      <c r="D25" s="164">
        <v>0</v>
      </c>
      <c r="E25" s="164">
        <v>164663846.28875101</v>
      </c>
      <c r="F25" s="164">
        <v>144334992.956269</v>
      </c>
      <c r="G25" s="164">
        <v>-243791521.41679099</v>
      </c>
      <c r="H25" s="164">
        <v>-3599156.605556</v>
      </c>
      <c r="I25" s="164">
        <v>-2835743.84</v>
      </c>
      <c r="J25" s="164">
        <v>0</v>
      </c>
      <c r="K25" s="164">
        <v>493188646.64953202</v>
      </c>
      <c r="L25" s="164">
        <v>-9198429.3900000006</v>
      </c>
      <c r="M25" s="164">
        <v>51957941.409687303</v>
      </c>
      <c r="N25" s="164">
        <v>18328169.334348001</v>
      </c>
      <c r="O25" s="164">
        <v>98175088.303294301</v>
      </c>
      <c r="P25" s="164">
        <v>-7525425.2853709999</v>
      </c>
      <c r="Q25" s="164">
        <v>9907179.8923450001</v>
      </c>
      <c r="R25" s="164">
        <v>3019322.0244479999</v>
      </c>
      <c r="S25" s="164">
        <v>-4856411.4831189997</v>
      </c>
      <c r="T25" s="164">
        <v>138590393.24672499</v>
      </c>
      <c r="U25" s="164">
        <v>4677303.3207010003</v>
      </c>
      <c r="V25" s="164">
        <v>7472466.1319620004</v>
      </c>
      <c r="W25" s="164">
        <v>611749.68999999994</v>
      </c>
      <c r="X25" s="164">
        <v>-1654934.91</v>
      </c>
      <c r="Y25" s="164">
        <v>-410798.39</v>
      </c>
      <c r="Z25" s="164">
        <v>-94774.65</v>
      </c>
      <c r="AA25" s="164">
        <v>-9632403.9391339999</v>
      </c>
      <c r="AB25" s="164">
        <v>4698716.7075260002</v>
      </c>
      <c r="AC25" s="164">
        <v>-247246574.64182499</v>
      </c>
      <c r="AD25" s="164">
        <v>8388740.4566413295</v>
      </c>
      <c r="AE25" s="164">
        <v>-10252851.859999999</v>
      </c>
      <c r="AF25" s="164"/>
      <c r="AG25" s="164"/>
      <c r="AH25" s="164"/>
      <c r="AI25" s="164"/>
      <c r="AJ25" s="164"/>
      <c r="AK25" s="164"/>
    </row>
    <row r="26" spans="1:37" ht="16.350000000000001" customHeight="1">
      <c r="A26" s="163" t="s">
        <v>190</v>
      </c>
      <c r="B26" s="164">
        <v>103167857.59</v>
      </c>
      <c r="C26" s="164">
        <v>0</v>
      </c>
      <c r="D26" s="164">
        <v>0</v>
      </c>
      <c r="E26" s="164">
        <v>0</v>
      </c>
      <c r="F26" s="164">
        <v>0</v>
      </c>
      <c r="G26" s="164">
        <v>0</v>
      </c>
      <c r="H26" s="164">
        <v>0</v>
      </c>
      <c r="I26" s="164">
        <v>0</v>
      </c>
      <c r="J26" s="164">
        <v>0</v>
      </c>
      <c r="K26" s="164">
        <v>793.9</v>
      </c>
      <c r="L26" s="164">
        <v>0</v>
      </c>
      <c r="M26" s="164">
        <v>0</v>
      </c>
      <c r="N26" s="164">
        <v>0</v>
      </c>
      <c r="O26" s="164">
        <v>0</v>
      </c>
      <c r="P26" s="164">
        <v>0</v>
      </c>
      <c r="Q26" s="164">
        <v>0</v>
      </c>
      <c r="R26" s="164">
        <v>0</v>
      </c>
      <c r="S26" s="164">
        <v>0</v>
      </c>
      <c r="T26" s="164">
        <v>0</v>
      </c>
      <c r="U26" s="164">
        <v>0</v>
      </c>
      <c r="V26" s="164">
        <v>0</v>
      </c>
      <c r="W26" s="164">
        <v>0</v>
      </c>
      <c r="X26" s="164">
        <v>0</v>
      </c>
      <c r="Y26" s="164">
        <v>0</v>
      </c>
      <c r="Z26" s="164">
        <v>0</v>
      </c>
      <c r="AA26" s="164">
        <v>0</v>
      </c>
      <c r="AB26" s="164">
        <v>0</v>
      </c>
      <c r="AC26" s="164">
        <v>0</v>
      </c>
      <c r="AD26" s="164">
        <v>0</v>
      </c>
      <c r="AE26" s="164">
        <v>0</v>
      </c>
      <c r="AF26" s="164"/>
      <c r="AG26" s="164"/>
      <c r="AH26" s="164"/>
      <c r="AI26" s="164"/>
      <c r="AJ26" s="164"/>
      <c r="AK26" s="164"/>
    </row>
    <row r="27" spans="1:37" ht="16.350000000000001" customHeight="1">
      <c r="A27" s="163" t="s">
        <v>191</v>
      </c>
      <c r="B27" s="164">
        <v>-497561707.20820498</v>
      </c>
      <c r="C27" s="164">
        <v>3398525.05</v>
      </c>
      <c r="D27" s="164">
        <v>0</v>
      </c>
      <c r="E27" s="164">
        <v>164663846.28875101</v>
      </c>
      <c r="F27" s="164">
        <v>144334992.956269</v>
      </c>
      <c r="G27" s="164">
        <v>-243791521.41679099</v>
      </c>
      <c r="H27" s="164">
        <v>-3599156.605556</v>
      </c>
      <c r="I27" s="164">
        <v>-2835743.84</v>
      </c>
      <c r="J27" s="164">
        <v>0</v>
      </c>
      <c r="K27" s="164">
        <v>493187852.74953198</v>
      </c>
      <c r="L27" s="164">
        <v>-9198429.3900000006</v>
      </c>
      <c r="M27" s="164">
        <v>51957941.409687303</v>
      </c>
      <c r="N27" s="164">
        <v>18328169.334348001</v>
      </c>
      <c r="O27" s="164">
        <v>98175088.303294301</v>
      </c>
      <c r="P27" s="164">
        <v>-7525425.2853709999</v>
      </c>
      <c r="Q27" s="164">
        <v>9907179.8923450001</v>
      </c>
      <c r="R27" s="164">
        <v>3019322.0244479999</v>
      </c>
      <c r="S27" s="164">
        <v>-4856411.4831189997</v>
      </c>
      <c r="T27" s="164">
        <v>138590393.24672499</v>
      </c>
      <c r="U27" s="164">
        <v>4677303.3207010003</v>
      </c>
      <c r="V27" s="164">
        <v>7472466.1319620004</v>
      </c>
      <c r="W27" s="164">
        <v>611749.68999999994</v>
      </c>
      <c r="X27" s="164">
        <v>-1654934.91</v>
      </c>
      <c r="Y27" s="164">
        <v>-410798.39</v>
      </c>
      <c r="Z27" s="164">
        <v>-94774.65</v>
      </c>
      <c r="AA27" s="164">
        <v>-9632403.9391339999</v>
      </c>
      <c r="AB27" s="164">
        <v>4698716.7075260002</v>
      </c>
      <c r="AC27" s="164">
        <v>-247246574.64182499</v>
      </c>
      <c r="AD27" s="164">
        <v>8388740.4566413295</v>
      </c>
      <c r="AE27" s="164">
        <v>-10252851.859999999</v>
      </c>
      <c r="AF27" s="164"/>
      <c r="AG27" s="164"/>
      <c r="AH27" s="164"/>
      <c r="AI27" s="164"/>
      <c r="AJ27" s="164"/>
      <c r="AK27" s="164"/>
    </row>
    <row r="28" spans="1:37" ht="16.350000000000001" customHeight="1">
      <c r="A28" s="163" t="s">
        <v>192</v>
      </c>
      <c r="B28" s="164">
        <v>0</v>
      </c>
      <c r="C28" s="164">
        <v>0</v>
      </c>
      <c r="D28" s="164">
        <v>0</v>
      </c>
      <c r="E28" s="164">
        <v>0</v>
      </c>
      <c r="F28" s="164">
        <v>0</v>
      </c>
      <c r="G28" s="164">
        <v>0</v>
      </c>
      <c r="H28" s="164">
        <v>0</v>
      </c>
      <c r="I28" s="164">
        <v>0</v>
      </c>
      <c r="J28" s="164">
        <v>0</v>
      </c>
      <c r="K28" s="164">
        <v>0</v>
      </c>
      <c r="L28" s="164">
        <v>0</v>
      </c>
      <c r="M28" s="164">
        <v>0</v>
      </c>
      <c r="N28" s="164">
        <v>0</v>
      </c>
      <c r="O28" s="164">
        <v>0</v>
      </c>
      <c r="P28" s="164">
        <v>0</v>
      </c>
      <c r="Q28" s="164">
        <v>0</v>
      </c>
      <c r="R28" s="164">
        <v>0</v>
      </c>
      <c r="S28" s="164">
        <v>0</v>
      </c>
      <c r="T28" s="164">
        <v>0</v>
      </c>
      <c r="U28" s="164">
        <v>0</v>
      </c>
      <c r="V28" s="164">
        <v>0</v>
      </c>
      <c r="W28" s="164">
        <v>0</v>
      </c>
      <c r="X28" s="164">
        <v>0</v>
      </c>
      <c r="Y28" s="164">
        <v>0</v>
      </c>
      <c r="Z28" s="164">
        <v>0</v>
      </c>
      <c r="AA28" s="164">
        <v>0</v>
      </c>
      <c r="AB28" s="164">
        <v>0</v>
      </c>
      <c r="AC28" s="164">
        <v>0</v>
      </c>
      <c r="AD28" s="164">
        <v>0</v>
      </c>
      <c r="AE28" s="164">
        <v>0</v>
      </c>
      <c r="AF28" s="164"/>
      <c r="AG28" s="164"/>
      <c r="AH28" s="164"/>
      <c r="AI28" s="164"/>
      <c r="AJ28" s="164"/>
      <c r="AK28" s="164"/>
    </row>
    <row r="29" spans="1:37" ht="16.350000000000001" customHeight="1">
      <c r="A29" s="163" t="s">
        <v>193</v>
      </c>
      <c r="B29" s="164">
        <v>-497561707.20820498</v>
      </c>
      <c r="C29" s="164">
        <v>3398525.05</v>
      </c>
      <c r="D29" s="164">
        <v>0</v>
      </c>
      <c r="E29" s="164">
        <v>164663846.28875101</v>
      </c>
      <c r="F29" s="164">
        <v>144334992.956269</v>
      </c>
      <c r="G29" s="164">
        <v>-243791521.41679099</v>
      </c>
      <c r="H29" s="164">
        <v>-3599156.605556</v>
      </c>
      <c r="I29" s="164">
        <v>-2835743.84</v>
      </c>
      <c r="J29" s="164">
        <v>0</v>
      </c>
      <c r="K29" s="164">
        <v>493187852.74953198</v>
      </c>
      <c r="L29" s="164">
        <v>-9198429.3900000006</v>
      </c>
      <c r="M29" s="164">
        <v>51957941.409687303</v>
      </c>
      <c r="N29" s="164">
        <v>18328169.334348001</v>
      </c>
      <c r="O29" s="164">
        <v>98175088.303294301</v>
      </c>
      <c r="P29" s="164">
        <v>-7525425.2853709999</v>
      </c>
      <c r="Q29" s="164">
        <v>9907179.8923450001</v>
      </c>
      <c r="R29" s="164">
        <v>3019322.0244479999</v>
      </c>
      <c r="S29" s="164">
        <v>-4856411.4831189997</v>
      </c>
      <c r="T29" s="164">
        <v>138590393.24672499</v>
      </c>
      <c r="U29" s="164">
        <v>4677303.3207010003</v>
      </c>
      <c r="V29" s="164">
        <v>7472466.1319620004</v>
      </c>
      <c r="W29" s="164">
        <v>611749.68999999994</v>
      </c>
      <c r="X29" s="164">
        <v>-1654934.91</v>
      </c>
      <c r="Y29" s="164">
        <v>-410798.39</v>
      </c>
      <c r="Z29" s="164">
        <v>-94774.65</v>
      </c>
      <c r="AA29" s="164">
        <v>-9632403.9391339999</v>
      </c>
      <c r="AB29" s="164">
        <v>4698716.7075260002</v>
      </c>
      <c r="AC29" s="164">
        <v>-247246574.64182499</v>
      </c>
      <c r="AD29" s="164">
        <v>8388740.4566413295</v>
      </c>
      <c r="AE29" s="164">
        <v>-10252851.859999999</v>
      </c>
      <c r="AF29" s="164"/>
      <c r="AG29" s="164"/>
      <c r="AH29" s="164"/>
      <c r="AI29" s="164"/>
      <c r="AJ29" s="164"/>
      <c r="AK29" s="164"/>
    </row>
    <row r="30" spans="1:37" ht="16.350000000000001" customHeight="1">
      <c r="A30" s="163" t="s">
        <v>194</v>
      </c>
      <c r="B30" s="164">
        <v>0</v>
      </c>
      <c r="C30" s="164">
        <v>0</v>
      </c>
      <c r="D30" s="164">
        <v>0</v>
      </c>
      <c r="E30" s="164">
        <v>0</v>
      </c>
      <c r="F30" s="164">
        <v>0</v>
      </c>
      <c r="G30" s="164">
        <v>0</v>
      </c>
      <c r="H30" s="164">
        <v>0</v>
      </c>
      <c r="I30" s="164">
        <v>0</v>
      </c>
      <c r="J30" s="164">
        <v>0</v>
      </c>
      <c r="K30" s="164">
        <v>0</v>
      </c>
      <c r="L30" s="164">
        <v>0</v>
      </c>
      <c r="M30" s="164">
        <v>0</v>
      </c>
      <c r="N30" s="164">
        <v>0</v>
      </c>
      <c r="O30" s="164">
        <v>0</v>
      </c>
      <c r="P30" s="164">
        <v>0</v>
      </c>
      <c r="Q30" s="164">
        <v>0</v>
      </c>
      <c r="R30" s="164">
        <v>0</v>
      </c>
      <c r="S30" s="164">
        <v>0</v>
      </c>
      <c r="T30" s="164">
        <v>0</v>
      </c>
      <c r="U30" s="164">
        <v>0</v>
      </c>
      <c r="V30" s="164">
        <v>0</v>
      </c>
      <c r="W30" s="164">
        <v>0</v>
      </c>
      <c r="X30" s="164">
        <v>0</v>
      </c>
      <c r="Y30" s="164">
        <v>0</v>
      </c>
      <c r="Z30" s="164">
        <v>0</v>
      </c>
      <c r="AA30" s="164">
        <v>0</v>
      </c>
      <c r="AB30" s="164">
        <v>0</v>
      </c>
      <c r="AC30" s="164">
        <v>0</v>
      </c>
      <c r="AD30" s="164">
        <v>0</v>
      </c>
      <c r="AE30" s="164">
        <v>0</v>
      </c>
      <c r="AF30" s="164"/>
      <c r="AG30" s="164"/>
      <c r="AH30" s="164"/>
      <c r="AI30" s="164"/>
      <c r="AJ30" s="164"/>
      <c r="AK30" s="164"/>
    </row>
    <row r="31" spans="1:37" ht="16.350000000000001" customHeight="1">
      <c r="A31" s="163" t="s">
        <v>195</v>
      </c>
      <c r="B31" s="164">
        <v>-497561707.20820498</v>
      </c>
      <c r="C31" s="164">
        <v>3398525.05</v>
      </c>
      <c r="D31" s="164">
        <v>0</v>
      </c>
      <c r="E31" s="164">
        <v>164663846.28875101</v>
      </c>
      <c r="F31" s="164">
        <v>144334992.956269</v>
      </c>
      <c r="G31" s="164">
        <v>-243791521.41679099</v>
      </c>
      <c r="H31" s="164">
        <v>-3599156.605556</v>
      </c>
      <c r="I31" s="164">
        <v>-2835743.84</v>
      </c>
      <c r="J31" s="164">
        <v>0</v>
      </c>
      <c r="K31" s="164">
        <v>493187852.74953198</v>
      </c>
      <c r="L31" s="164">
        <v>-9198429.3900000006</v>
      </c>
      <c r="M31" s="164">
        <v>51957941.409687303</v>
      </c>
      <c r="N31" s="164">
        <v>18328169.334348001</v>
      </c>
      <c r="O31" s="164">
        <v>98175088.303294301</v>
      </c>
      <c r="P31" s="164">
        <v>-7525425.2853709999</v>
      </c>
      <c r="Q31" s="164">
        <v>9907179.8923450001</v>
      </c>
      <c r="R31" s="164">
        <v>3019322.0244479999</v>
      </c>
      <c r="S31" s="164">
        <v>-4856411.4831189997</v>
      </c>
      <c r="T31" s="164">
        <v>138590393.24672499</v>
      </c>
      <c r="U31" s="164">
        <v>4677303.3207010003</v>
      </c>
      <c r="V31" s="164">
        <v>7472466.1319620004</v>
      </c>
      <c r="W31" s="164">
        <v>611749.68999999994</v>
      </c>
      <c r="X31" s="164">
        <v>-1654934.91</v>
      </c>
      <c r="Y31" s="164">
        <v>-410798.39</v>
      </c>
      <c r="Z31" s="164">
        <v>-94774.65</v>
      </c>
      <c r="AA31" s="164">
        <v>-9632403.9391339999</v>
      </c>
      <c r="AB31" s="164">
        <v>4698716.7075260002</v>
      </c>
      <c r="AC31" s="164">
        <v>-247246574.64182499</v>
      </c>
      <c r="AD31" s="164">
        <v>8388740.4566413295</v>
      </c>
      <c r="AE31" s="164">
        <v>-10252851.859999999</v>
      </c>
      <c r="AF31" s="164"/>
      <c r="AG31" s="164"/>
      <c r="AH31" s="164"/>
      <c r="AI31" s="164"/>
      <c r="AJ31" s="164"/>
      <c r="AK31" s="164"/>
    </row>
    <row r="32" spans="1:37" ht="16.350000000000001" customHeight="1">
      <c r="A32" s="163" t="s">
        <v>196</v>
      </c>
      <c r="B32" s="164">
        <v>-250239666.68000001</v>
      </c>
      <c r="C32" s="164">
        <v>2654003.09</v>
      </c>
      <c r="D32" s="164">
        <v>0</v>
      </c>
      <c r="E32" s="164">
        <v>-31003984.760000002</v>
      </c>
      <c r="F32" s="164">
        <v>125461476.09999999</v>
      </c>
      <c r="G32" s="164">
        <v>-431835205.88999999</v>
      </c>
      <c r="H32" s="164">
        <v>594.79</v>
      </c>
      <c r="I32" s="164">
        <v>90441.3</v>
      </c>
      <c r="J32" s="164">
        <v>-0.11</v>
      </c>
      <c r="K32" s="164">
        <v>773667138.13999999</v>
      </c>
      <c r="L32" s="164">
        <v>1134.4100000000001</v>
      </c>
      <c r="M32" s="164">
        <v>104645615.56999999</v>
      </c>
      <c r="N32" s="164">
        <v>79510754.780000001</v>
      </c>
      <c r="O32" s="164">
        <v>-88664073.989999995</v>
      </c>
      <c r="P32" s="164">
        <v>-5078595.93</v>
      </c>
      <c r="Q32" s="164">
        <v>-123407981.27</v>
      </c>
      <c r="R32" s="164">
        <v>1989161.67</v>
      </c>
      <c r="S32" s="164">
        <v>15000</v>
      </c>
      <c r="T32" s="164">
        <v>98296615.75</v>
      </c>
      <c r="U32" s="164">
        <v>3565000</v>
      </c>
      <c r="V32" s="164">
        <v>9133055.5999999996</v>
      </c>
      <c r="W32" s="164">
        <v>1271741.82</v>
      </c>
      <c r="X32" s="164">
        <v>6366382.0800000001</v>
      </c>
      <c r="Y32" s="164">
        <v>6813680.8499999996</v>
      </c>
      <c r="Z32" s="164">
        <v>0</v>
      </c>
      <c r="AA32" s="164">
        <v>-3736582.69</v>
      </c>
      <c r="AB32" s="164">
        <v>8060185.5099999998</v>
      </c>
      <c r="AC32" s="164">
        <v>-478190709.13999999</v>
      </c>
      <c r="AD32" s="164">
        <v>42031900.43</v>
      </c>
      <c r="AE32" s="164">
        <v>0</v>
      </c>
      <c r="AF32" s="164"/>
      <c r="AG32" s="164"/>
      <c r="AH32" s="164"/>
      <c r="AI32" s="164"/>
      <c r="AJ32" s="164"/>
      <c r="AK32" s="164"/>
    </row>
    <row r="33" spans="1:37" ht="16.350000000000001" customHeight="1">
      <c r="A33" s="163" t="s">
        <v>197</v>
      </c>
      <c r="B33" s="164">
        <v>-1808637.37</v>
      </c>
      <c r="C33" s="164">
        <v>0</v>
      </c>
      <c r="D33" s="164">
        <v>0</v>
      </c>
      <c r="E33" s="164">
        <v>279294.74</v>
      </c>
      <c r="F33" s="164">
        <v>125461315.06</v>
      </c>
      <c r="G33" s="164">
        <v>69097135.209999993</v>
      </c>
      <c r="H33" s="164">
        <v>-1021.5</v>
      </c>
      <c r="I33" s="164">
        <v>89491.32</v>
      </c>
      <c r="J33" s="164">
        <v>0</v>
      </c>
      <c r="K33" s="164">
        <v>330688045.49000001</v>
      </c>
      <c r="L33" s="164">
        <v>-4212</v>
      </c>
      <c r="M33" s="164">
        <v>-1236894.6200000001</v>
      </c>
      <c r="N33" s="164">
        <v>-450428.96</v>
      </c>
      <c r="O33" s="164">
        <v>0</v>
      </c>
      <c r="P33" s="164">
        <v>-7240.72</v>
      </c>
      <c r="Q33" s="164">
        <v>0</v>
      </c>
      <c r="R33" s="164">
        <v>1978071.04</v>
      </c>
      <c r="S33" s="164">
        <v>15000</v>
      </c>
      <c r="T33" s="164">
        <v>98296456.310000002</v>
      </c>
      <c r="U33" s="164">
        <v>3565000</v>
      </c>
      <c r="V33" s="164">
        <v>9133055.5999999996</v>
      </c>
      <c r="W33" s="164">
        <v>1271741.82</v>
      </c>
      <c r="X33" s="164">
        <v>6366382.0800000001</v>
      </c>
      <c r="Y33" s="164">
        <v>6813679.25</v>
      </c>
      <c r="Z33" s="164">
        <v>0</v>
      </c>
      <c r="AA33" s="164">
        <v>3200785.15</v>
      </c>
      <c r="AB33" s="164">
        <v>7260201.71</v>
      </c>
      <c r="AC33" s="164">
        <v>21881591.149999999</v>
      </c>
      <c r="AD33" s="164">
        <v>36754557.200000003</v>
      </c>
      <c r="AE33" s="164">
        <v>0</v>
      </c>
      <c r="AF33" s="164"/>
      <c r="AG33" s="164"/>
      <c r="AH33" s="164"/>
      <c r="AI33" s="164"/>
      <c r="AJ33" s="164"/>
      <c r="AK33" s="164"/>
    </row>
    <row r="34" spans="1:37" ht="16.350000000000001" customHeight="1">
      <c r="A34" s="163" t="s">
        <v>198</v>
      </c>
      <c r="B34" s="164">
        <v>-1313485.29</v>
      </c>
      <c r="C34" s="164">
        <v>0</v>
      </c>
      <c r="D34" s="164">
        <v>0</v>
      </c>
      <c r="E34" s="164">
        <v>-7240.72</v>
      </c>
      <c r="F34" s="164">
        <v>0</v>
      </c>
      <c r="G34" s="164">
        <v>202664.9</v>
      </c>
      <c r="H34" s="164">
        <v>0</v>
      </c>
      <c r="I34" s="164">
        <v>89891.32</v>
      </c>
      <c r="J34" s="164">
        <v>0</v>
      </c>
      <c r="K34" s="164">
        <v>328139799.04000002</v>
      </c>
      <c r="L34" s="164">
        <v>0</v>
      </c>
      <c r="M34" s="164">
        <v>0</v>
      </c>
      <c r="N34" s="164">
        <v>0</v>
      </c>
      <c r="O34" s="164">
        <v>0</v>
      </c>
      <c r="P34" s="164">
        <v>-7240.72</v>
      </c>
      <c r="Q34" s="164">
        <v>0</v>
      </c>
      <c r="R34" s="164">
        <v>0</v>
      </c>
      <c r="S34" s="164">
        <v>0</v>
      </c>
      <c r="T34" s="164">
        <v>0</v>
      </c>
      <c r="U34" s="164">
        <v>0</v>
      </c>
      <c r="V34" s="164">
        <v>0</v>
      </c>
      <c r="W34" s="164">
        <v>0</v>
      </c>
      <c r="X34" s="164">
        <v>0</v>
      </c>
      <c r="Y34" s="164">
        <v>0</v>
      </c>
      <c r="Z34" s="164">
        <v>0</v>
      </c>
      <c r="AA34" s="164">
        <v>76911.429999999993</v>
      </c>
      <c r="AB34" s="164">
        <v>125753.47</v>
      </c>
      <c r="AC34" s="164">
        <v>0</v>
      </c>
      <c r="AD34" s="164">
        <v>0</v>
      </c>
      <c r="AE34" s="164">
        <v>0</v>
      </c>
      <c r="AF34" s="164"/>
      <c r="AG34" s="164"/>
      <c r="AH34" s="164"/>
      <c r="AI34" s="164"/>
      <c r="AJ34" s="164"/>
      <c r="AK34" s="164"/>
    </row>
    <row r="35" spans="1:37" ht="16.350000000000001" customHeight="1">
      <c r="A35" s="163" t="s">
        <v>199</v>
      </c>
      <c r="B35" s="164">
        <v>0</v>
      </c>
      <c r="C35" s="164">
        <v>0</v>
      </c>
      <c r="D35" s="164">
        <v>0</v>
      </c>
      <c r="E35" s="164">
        <v>0</v>
      </c>
      <c r="F35" s="164">
        <v>125461315.06</v>
      </c>
      <c r="G35" s="164">
        <v>0</v>
      </c>
      <c r="H35" s="164">
        <v>0</v>
      </c>
      <c r="I35" s="164">
        <v>0</v>
      </c>
      <c r="J35" s="164">
        <v>0</v>
      </c>
      <c r="K35" s="164">
        <v>0</v>
      </c>
      <c r="L35" s="164">
        <v>0</v>
      </c>
      <c r="M35" s="164">
        <v>0</v>
      </c>
      <c r="N35" s="164">
        <v>0</v>
      </c>
      <c r="O35" s="164">
        <v>0</v>
      </c>
      <c r="P35" s="164">
        <v>0</v>
      </c>
      <c r="Q35" s="164">
        <v>0</v>
      </c>
      <c r="R35" s="164">
        <v>0</v>
      </c>
      <c r="S35" s="164">
        <v>15000</v>
      </c>
      <c r="T35" s="164">
        <v>98296456.310000002</v>
      </c>
      <c r="U35" s="164">
        <v>3565000</v>
      </c>
      <c r="V35" s="164">
        <v>9133055.5999999996</v>
      </c>
      <c r="W35" s="164">
        <v>1271741.82</v>
      </c>
      <c r="X35" s="164">
        <v>6366382.0800000001</v>
      </c>
      <c r="Y35" s="164">
        <v>6813679.25</v>
      </c>
      <c r="Z35" s="164">
        <v>0</v>
      </c>
      <c r="AA35" s="164">
        <v>0</v>
      </c>
      <c r="AB35" s="164">
        <v>0</v>
      </c>
      <c r="AC35" s="164">
        <v>0</v>
      </c>
      <c r="AD35" s="164">
        <v>0</v>
      </c>
      <c r="AE35" s="164">
        <v>0</v>
      </c>
      <c r="AF35" s="164"/>
      <c r="AG35" s="164"/>
      <c r="AH35" s="164"/>
      <c r="AI35" s="164"/>
      <c r="AJ35" s="164"/>
      <c r="AK35" s="164"/>
    </row>
    <row r="36" spans="1:37" ht="16.350000000000001" customHeight="1">
      <c r="A36" s="163" t="s">
        <v>200</v>
      </c>
      <c r="B36" s="164">
        <v>0</v>
      </c>
      <c r="C36" s="164">
        <v>0</v>
      </c>
      <c r="D36" s="164">
        <v>0</v>
      </c>
      <c r="E36" s="164">
        <v>0</v>
      </c>
      <c r="F36" s="164">
        <v>0</v>
      </c>
      <c r="G36" s="164">
        <v>68897388.409999996</v>
      </c>
      <c r="H36" s="164">
        <v>0</v>
      </c>
      <c r="I36" s="164">
        <v>0</v>
      </c>
      <c r="J36" s="164">
        <v>0</v>
      </c>
      <c r="K36" s="164">
        <v>0</v>
      </c>
      <c r="L36" s="164">
        <v>0</v>
      </c>
      <c r="M36" s="164">
        <v>0</v>
      </c>
      <c r="N36" s="164">
        <v>0</v>
      </c>
      <c r="O36" s="164">
        <v>0</v>
      </c>
      <c r="P36" s="164">
        <v>0</v>
      </c>
      <c r="Q36" s="164">
        <v>0</v>
      </c>
      <c r="R36" s="164">
        <v>0</v>
      </c>
      <c r="S36" s="164">
        <v>0</v>
      </c>
      <c r="T36" s="164">
        <v>0</v>
      </c>
      <c r="U36" s="164">
        <v>0</v>
      </c>
      <c r="V36" s="164">
        <v>0</v>
      </c>
      <c r="W36" s="164">
        <v>0</v>
      </c>
      <c r="X36" s="164">
        <v>0</v>
      </c>
      <c r="Y36" s="164">
        <v>0</v>
      </c>
      <c r="Z36" s="164">
        <v>0</v>
      </c>
      <c r="AA36" s="164">
        <v>3123878.71</v>
      </c>
      <c r="AB36" s="164">
        <v>7137361.3499999996</v>
      </c>
      <c r="AC36" s="164">
        <v>21881591.149999999</v>
      </c>
      <c r="AD36" s="164">
        <v>36754557.200000003</v>
      </c>
      <c r="AE36" s="164">
        <v>0</v>
      </c>
      <c r="AF36" s="164"/>
      <c r="AG36" s="164"/>
      <c r="AH36" s="164"/>
      <c r="AI36" s="164"/>
      <c r="AJ36" s="164"/>
      <c r="AK36" s="164"/>
    </row>
    <row r="37" spans="1:37" ht="16.350000000000001" customHeight="1">
      <c r="A37" s="163" t="s">
        <v>201</v>
      </c>
      <c r="B37" s="164">
        <v>-274596140.13999999</v>
      </c>
      <c r="C37" s="164">
        <v>2654003.09</v>
      </c>
      <c r="D37" s="164">
        <v>0</v>
      </c>
      <c r="E37" s="164">
        <v>21588345.850000001</v>
      </c>
      <c r="F37" s="164">
        <v>161.04</v>
      </c>
      <c r="G37" s="164">
        <v>258604.89</v>
      </c>
      <c r="H37" s="164">
        <v>1616.29</v>
      </c>
      <c r="I37" s="164">
        <v>949.98</v>
      </c>
      <c r="J37" s="164">
        <v>0</v>
      </c>
      <c r="K37" s="164">
        <v>425483211.08999997</v>
      </c>
      <c r="L37" s="164">
        <v>5346.41</v>
      </c>
      <c r="M37" s="164">
        <v>-1395960.29</v>
      </c>
      <c r="N37" s="164">
        <v>-5201592.16</v>
      </c>
      <c r="O37" s="164">
        <v>26673624.579999998</v>
      </c>
      <c r="P37" s="164">
        <v>1506927.31</v>
      </c>
      <c r="Q37" s="164">
        <v>0</v>
      </c>
      <c r="R37" s="164">
        <v>0</v>
      </c>
      <c r="S37" s="164">
        <v>0</v>
      </c>
      <c r="T37" s="164">
        <v>159.44</v>
      </c>
      <c r="U37" s="164">
        <v>0</v>
      </c>
      <c r="V37" s="164">
        <v>0</v>
      </c>
      <c r="W37" s="164">
        <v>0</v>
      </c>
      <c r="X37" s="164">
        <v>0</v>
      </c>
      <c r="Y37" s="164">
        <v>1.6</v>
      </c>
      <c r="Z37" s="164">
        <v>0</v>
      </c>
      <c r="AA37" s="164">
        <v>11899.17</v>
      </c>
      <c r="AB37" s="164">
        <v>246705.72</v>
      </c>
      <c r="AC37" s="164">
        <v>0</v>
      </c>
      <c r="AD37" s="164">
        <v>0</v>
      </c>
      <c r="AE37" s="164">
        <v>0</v>
      </c>
      <c r="AF37" s="164"/>
      <c r="AG37" s="164"/>
      <c r="AH37" s="164"/>
      <c r="AI37" s="164"/>
      <c r="AJ37" s="164"/>
      <c r="AK37" s="164"/>
    </row>
    <row r="38" spans="1:37" ht="16.350000000000001" customHeight="1">
      <c r="A38" s="163" t="s">
        <v>202</v>
      </c>
      <c r="B38" s="164">
        <v>26259398.91</v>
      </c>
      <c r="C38" s="164">
        <v>0</v>
      </c>
      <c r="D38" s="164">
        <v>0</v>
      </c>
      <c r="E38" s="164">
        <v>-30442511.030000001</v>
      </c>
      <c r="F38" s="164">
        <v>0</v>
      </c>
      <c r="G38" s="164">
        <v>-501190945.99000001</v>
      </c>
      <c r="H38" s="164">
        <v>0</v>
      </c>
      <c r="I38" s="164">
        <v>0</v>
      </c>
      <c r="J38" s="164">
        <v>0</v>
      </c>
      <c r="K38" s="164">
        <v>104150.94</v>
      </c>
      <c r="L38" s="164">
        <v>0</v>
      </c>
      <c r="M38" s="164">
        <v>91970202.480000004</v>
      </c>
      <c r="N38" s="164">
        <v>19309275.460000001</v>
      </c>
      <c r="O38" s="164">
        <v>-120115803.04000001</v>
      </c>
      <c r="P38" s="164">
        <v>-9044390.6099999994</v>
      </c>
      <c r="Q38" s="164">
        <v>-12572885.949999999</v>
      </c>
      <c r="R38" s="164">
        <v>11090.63</v>
      </c>
      <c r="S38" s="164">
        <v>0</v>
      </c>
      <c r="T38" s="164">
        <v>0</v>
      </c>
      <c r="U38" s="164">
        <v>0</v>
      </c>
      <c r="V38" s="164">
        <v>0</v>
      </c>
      <c r="W38" s="164">
        <v>0</v>
      </c>
      <c r="X38" s="164">
        <v>0</v>
      </c>
      <c r="Y38" s="164">
        <v>0</v>
      </c>
      <c r="Z38" s="164">
        <v>0</v>
      </c>
      <c r="AA38" s="164">
        <v>-6949267.0099999998</v>
      </c>
      <c r="AB38" s="164">
        <v>553278.07999999996</v>
      </c>
      <c r="AC38" s="164">
        <v>-500072300.29000002</v>
      </c>
      <c r="AD38" s="164">
        <v>5277343.2300000004</v>
      </c>
      <c r="AE38" s="164">
        <v>0</v>
      </c>
      <c r="AF38" s="164"/>
      <c r="AG38" s="164"/>
      <c r="AH38" s="164"/>
      <c r="AI38" s="164"/>
      <c r="AJ38" s="164"/>
      <c r="AK38" s="164"/>
    </row>
    <row r="39" spans="1:37" ht="16.350000000000001" customHeight="1">
      <c r="A39" s="163" t="s">
        <v>203</v>
      </c>
      <c r="B39" s="164">
        <v>0</v>
      </c>
      <c r="C39" s="164">
        <v>0</v>
      </c>
      <c r="D39" s="164">
        <v>0</v>
      </c>
      <c r="E39" s="164">
        <v>0</v>
      </c>
      <c r="F39" s="164">
        <v>0</v>
      </c>
      <c r="G39" s="164">
        <v>0</v>
      </c>
      <c r="H39" s="164">
        <v>0</v>
      </c>
      <c r="I39" s="164">
        <v>0</v>
      </c>
      <c r="J39" s="164">
        <v>0</v>
      </c>
      <c r="K39" s="164">
        <v>0</v>
      </c>
      <c r="L39" s="164">
        <v>0</v>
      </c>
      <c r="M39" s="164">
        <v>0</v>
      </c>
      <c r="N39" s="164">
        <v>0</v>
      </c>
      <c r="O39" s="164">
        <v>0</v>
      </c>
      <c r="P39" s="164">
        <v>0</v>
      </c>
      <c r="Q39" s="164">
        <v>0</v>
      </c>
      <c r="R39" s="164">
        <v>0</v>
      </c>
      <c r="S39" s="164">
        <v>0</v>
      </c>
      <c r="T39" s="164">
        <v>0</v>
      </c>
      <c r="U39" s="164">
        <v>0</v>
      </c>
      <c r="V39" s="164">
        <v>0</v>
      </c>
      <c r="W39" s="164">
        <v>0</v>
      </c>
      <c r="X39" s="164">
        <v>0</v>
      </c>
      <c r="Y39" s="164">
        <v>0</v>
      </c>
      <c r="Z39" s="164">
        <v>0</v>
      </c>
      <c r="AA39" s="164">
        <v>0</v>
      </c>
      <c r="AB39" s="164">
        <v>0</v>
      </c>
      <c r="AC39" s="164">
        <v>0</v>
      </c>
      <c r="AD39" s="164">
        <v>0</v>
      </c>
      <c r="AE39" s="164">
        <v>0</v>
      </c>
      <c r="AF39" s="164"/>
      <c r="AG39" s="164"/>
      <c r="AH39" s="164"/>
      <c r="AI39" s="164"/>
      <c r="AJ39" s="164"/>
      <c r="AK39" s="164"/>
    </row>
    <row r="40" spans="1:37" ht="16.350000000000001" customHeight="1">
      <c r="A40" s="163" t="s">
        <v>204</v>
      </c>
      <c r="B40" s="164">
        <v>0</v>
      </c>
      <c r="C40" s="164">
        <v>0</v>
      </c>
      <c r="D40" s="164">
        <v>0</v>
      </c>
      <c r="E40" s="164">
        <v>-22429114.32</v>
      </c>
      <c r="F40" s="164">
        <v>0</v>
      </c>
      <c r="G40" s="164">
        <v>0</v>
      </c>
      <c r="H40" s="164">
        <v>0</v>
      </c>
      <c r="I40" s="164">
        <v>0</v>
      </c>
      <c r="J40" s="164">
        <v>0</v>
      </c>
      <c r="K40" s="164">
        <v>0</v>
      </c>
      <c r="L40" s="164">
        <v>0</v>
      </c>
      <c r="M40" s="164">
        <v>15308268</v>
      </c>
      <c r="N40" s="164">
        <v>65853500.439999998</v>
      </c>
      <c r="O40" s="164">
        <v>4778104.47</v>
      </c>
      <c r="P40" s="164">
        <v>2466108.09</v>
      </c>
      <c r="Q40" s="164">
        <v>-110835095.31999999</v>
      </c>
      <c r="R40" s="164">
        <v>0</v>
      </c>
      <c r="S40" s="164">
        <v>0</v>
      </c>
      <c r="T40" s="164">
        <v>0</v>
      </c>
      <c r="U40" s="164">
        <v>0</v>
      </c>
      <c r="V40" s="164">
        <v>0</v>
      </c>
      <c r="W40" s="164">
        <v>0</v>
      </c>
      <c r="X40" s="164">
        <v>0</v>
      </c>
      <c r="Y40" s="164">
        <v>0</v>
      </c>
      <c r="Z40" s="164">
        <v>0</v>
      </c>
      <c r="AA40" s="164">
        <v>0</v>
      </c>
      <c r="AB40" s="164">
        <v>0</v>
      </c>
      <c r="AC40" s="164">
        <v>0</v>
      </c>
      <c r="AD40" s="164">
        <v>0</v>
      </c>
      <c r="AE40" s="164">
        <v>0</v>
      </c>
      <c r="AF40" s="164"/>
      <c r="AG40" s="164"/>
      <c r="AH40" s="164"/>
      <c r="AI40" s="164"/>
      <c r="AJ40" s="164"/>
      <c r="AK40" s="164"/>
    </row>
    <row r="41" spans="1:37" ht="16.350000000000001" customHeight="1">
      <c r="A41" s="163" t="s">
        <v>205</v>
      </c>
      <c r="B41" s="164">
        <v>-94288.08</v>
      </c>
      <c r="C41" s="164">
        <v>0</v>
      </c>
      <c r="D41" s="164">
        <v>0</v>
      </c>
      <c r="E41" s="164">
        <v>0</v>
      </c>
      <c r="F41" s="164">
        <v>0</v>
      </c>
      <c r="G41" s="164">
        <v>0</v>
      </c>
      <c r="H41" s="164">
        <v>0</v>
      </c>
      <c r="I41" s="164">
        <v>0</v>
      </c>
      <c r="J41" s="164">
        <v>-0.11</v>
      </c>
      <c r="K41" s="164">
        <v>938554.92</v>
      </c>
      <c r="L41" s="164">
        <v>0</v>
      </c>
      <c r="M41" s="164">
        <v>0</v>
      </c>
      <c r="N41" s="164">
        <v>0</v>
      </c>
      <c r="O41" s="164">
        <v>0</v>
      </c>
      <c r="P41" s="164">
        <v>0</v>
      </c>
      <c r="Q41" s="164">
        <v>0</v>
      </c>
      <c r="R41" s="164">
        <v>0</v>
      </c>
      <c r="S41" s="164">
        <v>0</v>
      </c>
      <c r="T41" s="164">
        <v>0</v>
      </c>
      <c r="U41" s="164">
        <v>0</v>
      </c>
      <c r="V41" s="164">
        <v>0</v>
      </c>
      <c r="W41" s="164">
        <v>0</v>
      </c>
      <c r="X41" s="164">
        <v>0</v>
      </c>
      <c r="Y41" s="164">
        <v>0</v>
      </c>
      <c r="Z41" s="164">
        <v>0</v>
      </c>
      <c r="AA41" s="164">
        <v>0</v>
      </c>
      <c r="AB41" s="164">
        <v>0</v>
      </c>
      <c r="AC41" s="164">
        <v>0</v>
      </c>
      <c r="AD41" s="164">
        <v>0</v>
      </c>
      <c r="AE41" s="164">
        <v>0</v>
      </c>
      <c r="AF41" s="164"/>
      <c r="AG41" s="164"/>
      <c r="AH41" s="164"/>
      <c r="AI41" s="164"/>
      <c r="AJ41" s="164"/>
      <c r="AK41" s="164"/>
    </row>
    <row r="42" spans="1:37" ht="16.350000000000001" customHeight="1">
      <c r="A42" s="163" t="s">
        <v>206</v>
      </c>
      <c r="B42" s="164">
        <v>0</v>
      </c>
      <c r="C42" s="164">
        <v>0</v>
      </c>
      <c r="D42" s="164">
        <v>0</v>
      </c>
      <c r="E42" s="164">
        <v>0</v>
      </c>
      <c r="F42" s="164">
        <v>0</v>
      </c>
      <c r="G42" s="164">
        <v>0</v>
      </c>
      <c r="H42" s="164">
        <v>0</v>
      </c>
      <c r="I42" s="164">
        <v>0</v>
      </c>
      <c r="J42" s="164">
        <v>0</v>
      </c>
      <c r="K42" s="164">
        <v>16453175.699999999</v>
      </c>
      <c r="L42" s="164">
        <v>0</v>
      </c>
      <c r="M42" s="164">
        <v>0</v>
      </c>
      <c r="N42" s="164">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c r="AG42" s="164"/>
      <c r="AH42" s="164"/>
      <c r="AI42" s="164"/>
      <c r="AJ42" s="164"/>
      <c r="AK42" s="164"/>
    </row>
    <row r="43" spans="1:37" ht="16.350000000000001" customHeight="1">
      <c r="A43" s="163" t="s">
        <v>207</v>
      </c>
      <c r="B43" s="164">
        <v>377605.62</v>
      </c>
      <c r="C43" s="164">
        <v>0</v>
      </c>
      <c r="D43" s="164">
        <v>0</v>
      </c>
      <c r="E43" s="164">
        <v>237.5</v>
      </c>
      <c r="F43" s="164">
        <v>0</v>
      </c>
      <c r="G43" s="164">
        <v>0</v>
      </c>
      <c r="H43" s="164">
        <v>0</v>
      </c>
      <c r="I43" s="164">
        <v>0</v>
      </c>
      <c r="J43" s="164">
        <v>0</v>
      </c>
      <c r="K43" s="164">
        <v>-1170.8</v>
      </c>
      <c r="L43" s="164">
        <v>237.5</v>
      </c>
      <c r="M43" s="164">
        <v>0</v>
      </c>
      <c r="N43" s="164">
        <v>0</v>
      </c>
      <c r="O43" s="164">
        <v>0</v>
      </c>
      <c r="P43" s="164">
        <v>0</v>
      </c>
      <c r="Q43" s="164">
        <v>0</v>
      </c>
      <c r="R43" s="164">
        <v>0</v>
      </c>
      <c r="S43" s="164">
        <v>0</v>
      </c>
      <c r="T43" s="164">
        <v>0</v>
      </c>
      <c r="U43" s="164">
        <v>0</v>
      </c>
      <c r="V43" s="164">
        <v>0</v>
      </c>
      <c r="W43" s="164">
        <v>0</v>
      </c>
      <c r="X43" s="164">
        <v>0</v>
      </c>
      <c r="Y43" s="164">
        <v>0</v>
      </c>
      <c r="Z43" s="164">
        <v>0</v>
      </c>
      <c r="AA43" s="164">
        <v>0</v>
      </c>
      <c r="AB43" s="164">
        <v>0</v>
      </c>
      <c r="AC43" s="164">
        <v>0</v>
      </c>
      <c r="AD43" s="164">
        <v>0</v>
      </c>
      <c r="AE43" s="164">
        <v>0</v>
      </c>
      <c r="AF43" s="164"/>
      <c r="AG43" s="164"/>
      <c r="AH43" s="164"/>
      <c r="AI43" s="164"/>
      <c r="AJ43" s="164"/>
      <c r="AK43" s="164"/>
    </row>
    <row r="44" spans="1:37" ht="16.350000000000001" customHeight="1">
      <c r="A44" s="163" t="s">
        <v>208</v>
      </c>
      <c r="B44" s="164">
        <v>0</v>
      </c>
      <c r="C44" s="164">
        <v>0</v>
      </c>
      <c r="D44" s="164">
        <v>0</v>
      </c>
      <c r="E44" s="164">
        <v>0</v>
      </c>
      <c r="F44" s="164">
        <v>0</v>
      </c>
      <c r="G44" s="164">
        <v>0</v>
      </c>
      <c r="H44" s="164">
        <v>0</v>
      </c>
      <c r="I44" s="164">
        <v>0</v>
      </c>
      <c r="J44" s="164">
        <v>0</v>
      </c>
      <c r="K44" s="164">
        <v>0</v>
      </c>
      <c r="L44" s="164">
        <v>0</v>
      </c>
      <c r="M44" s="164">
        <v>0</v>
      </c>
      <c r="N44" s="164">
        <v>0</v>
      </c>
      <c r="O44" s="164">
        <v>0</v>
      </c>
      <c r="P44" s="164">
        <v>0</v>
      </c>
      <c r="Q44" s="164">
        <v>0</v>
      </c>
      <c r="R44" s="164">
        <v>0</v>
      </c>
      <c r="S44" s="164">
        <v>0</v>
      </c>
      <c r="T44" s="164">
        <v>0</v>
      </c>
      <c r="U44" s="164">
        <v>0</v>
      </c>
      <c r="V44" s="164">
        <v>0</v>
      </c>
      <c r="W44" s="164">
        <v>0</v>
      </c>
      <c r="X44" s="164">
        <v>0</v>
      </c>
      <c r="Y44" s="164">
        <v>0</v>
      </c>
      <c r="Z44" s="164">
        <v>0</v>
      </c>
      <c r="AA44" s="164">
        <v>0</v>
      </c>
      <c r="AB44" s="164">
        <v>0</v>
      </c>
      <c r="AC44" s="164">
        <v>0</v>
      </c>
      <c r="AD44" s="164">
        <v>0</v>
      </c>
      <c r="AE44" s="164">
        <v>0</v>
      </c>
      <c r="AF44" s="164"/>
      <c r="AG44" s="164"/>
      <c r="AH44" s="164"/>
      <c r="AI44" s="164"/>
      <c r="AJ44" s="164"/>
      <c r="AK44" s="164"/>
    </row>
    <row r="45" spans="1:37" ht="16.350000000000001" customHeight="1">
      <c r="A45" s="163" t="s">
        <v>209</v>
      </c>
      <c r="B45" s="164">
        <v>135332374.69</v>
      </c>
      <c r="C45" s="164">
        <v>37556.559999999998</v>
      </c>
      <c r="D45" s="164">
        <v>0</v>
      </c>
      <c r="E45" s="164">
        <v>36924445.670000002</v>
      </c>
      <c r="F45" s="164">
        <v>72989354.329999998</v>
      </c>
      <c r="G45" s="164">
        <v>10462276.9</v>
      </c>
      <c r="H45" s="164">
        <v>4401135.6900000004</v>
      </c>
      <c r="I45" s="164">
        <v>3558320.89</v>
      </c>
      <c r="J45" s="164">
        <v>0</v>
      </c>
      <c r="K45" s="164">
        <v>294402281.76999998</v>
      </c>
      <c r="L45" s="164">
        <v>14147132.67</v>
      </c>
      <c r="M45" s="164">
        <v>5520066.0700000003</v>
      </c>
      <c r="N45" s="164">
        <v>5528216.0499999998</v>
      </c>
      <c r="O45" s="164">
        <v>4308747.6900000004</v>
      </c>
      <c r="P45" s="164">
        <v>3937608.91</v>
      </c>
      <c r="Q45" s="164">
        <v>1545583.36</v>
      </c>
      <c r="R45" s="164">
        <v>1937090.92</v>
      </c>
      <c r="S45" s="164">
        <v>6712616.3300000001</v>
      </c>
      <c r="T45" s="164">
        <v>31999227.809999999</v>
      </c>
      <c r="U45" s="164">
        <v>11598787.460000001</v>
      </c>
      <c r="V45" s="164">
        <v>7973932.2000000002</v>
      </c>
      <c r="W45" s="164">
        <v>2790321.55</v>
      </c>
      <c r="X45" s="164">
        <v>7255892.8799999999</v>
      </c>
      <c r="Y45" s="164">
        <v>4658576.0999999996</v>
      </c>
      <c r="Z45" s="164">
        <v>0</v>
      </c>
      <c r="AA45" s="164">
        <v>3260053.08</v>
      </c>
      <c r="AB45" s="164">
        <v>5033614.0999999996</v>
      </c>
      <c r="AC45" s="164">
        <v>-2811486.68</v>
      </c>
      <c r="AD45" s="164">
        <v>4980096.4000000004</v>
      </c>
      <c r="AE45" s="164">
        <v>10358773.199999999</v>
      </c>
      <c r="AF45" s="164"/>
      <c r="AG45" s="164"/>
      <c r="AH45" s="164"/>
      <c r="AI45" s="164"/>
      <c r="AJ45" s="164"/>
      <c r="AK45" s="164"/>
    </row>
    <row r="46" spans="1:37" ht="16.350000000000001" customHeight="1">
      <c r="A46" s="163" t="s">
        <v>210</v>
      </c>
      <c r="B46" s="164">
        <v>-805588.09</v>
      </c>
      <c r="C46" s="164">
        <v>0</v>
      </c>
      <c r="D46" s="164">
        <v>0</v>
      </c>
      <c r="E46" s="164">
        <v>476237.95</v>
      </c>
      <c r="F46" s="164">
        <v>879406.85</v>
      </c>
      <c r="G46" s="164">
        <v>502414.89</v>
      </c>
      <c r="H46" s="164">
        <v>18401.63</v>
      </c>
      <c r="I46" s="164">
        <v>15</v>
      </c>
      <c r="J46" s="164">
        <v>0</v>
      </c>
      <c r="K46" s="164">
        <v>5198990.53</v>
      </c>
      <c r="L46" s="164">
        <v>-153645.69</v>
      </c>
      <c r="M46" s="164">
        <v>1219200.5900000001</v>
      </c>
      <c r="N46" s="164">
        <v>477140.55</v>
      </c>
      <c r="O46" s="164">
        <v>-898142.91</v>
      </c>
      <c r="P46" s="164">
        <v>-74084.56</v>
      </c>
      <c r="Q46" s="164">
        <v>-108163.04</v>
      </c>
      <c r="R46" s="164">
        <v>13933.01</v>
      </c>
      <c r="S46" s="164">
        <v>-14395.01</v>
      </c>
      <c r="T46" s="164">
        <v>702945.58</v>
      </c>
      <c r="U46" s="164">
        <v>24791.41</v>
      </c>
      <c r="V46" s="164">
        <v>63957</v>
      </c>
      <c r="W46" s="164">
        <v>8381.27</v>
      </c>
      <c r="X46" s="164">
        <v>44847.11</v>
      </c>
      <c r="Y46" s="164">
        <v>48879.49</v>
      </c>
      <c r="Z46" s="164">
        <v>0</v>
      </c>
      <c r="AA46" s="164">
        <v>22637.69</v>
      </c>
      <c r="AB46" s="164">
        <v>51126.03</v>
      </c>
      <c r="AC46" s="164">
        <v>157376.28</v>
      </c>
      <c r="AD46" s="164">
        <v>271274.89</v>
      </c>
      <c r="AE46" s="164">
        <v>-904.08</v>
      </c>
      <c r="AF46" s="164"/>
      <c r="AG46" s="164"/>
      <c r="AH46" s="164"/>
      <c r="AI46" s="164"/>
      <c r="AJ46" s="164"/>
      <c r="AK46" s="164"/>
    </row>
    <row r="47" spans="1:37" ht="16.350000000000001" customHeight="1">
      <c r="A47" s="163" t="s">
        <v>211</v>
      </c>
      <c r="B47" s="164">
        <v>137823312.62</v>
      </c>
      <c r="C47" s="164">
        <v>37556.559999999998</v>
      </c>
      <c r="D47" s="164">
        <v>0</v>
      </c>
      <c r="E47" s="164">
        <v>36448207.719999999</v>
      </c>
      <c r="F47" s="164">
        <v>72109947.480000004</v>
      </c>
      <c r="G47" s="164">
        <v>9959862.0099999998</v>
      </c>
      <c r="H47" s="164">
        <v>4382734.0599999996</v>
      </c>
      <c r="I47" s="164">
        <v>3558305.89</v>
      </c>
      <c r="J47" s="164">
        <v>0</v>
      </c>
      <c r="K47" s="164">
        <v>285773839.23000002</v>
      </c>
      <c r="L47" s="164">
        <v>14300778.359999999</v>
      </c>
      <c r="M47" s="164">
        <v>4300865.4800000004</v>
      </c>
      <c r="N47" s="164">
        <v>5051075.5</v>
      </c>
      <c r="O47" s="164">
        <v>5206890.5999999996</v>
      </c>
      <c r="P47" s="164">
        <v>4011693.47</v>
      </c>
      <c r="Q47" s="164">
        <v>1653746.4</v>
      </c>
      <c r="R47" s="164">
        <v>1923157.91</v>
      </c>
      <c r="S47" s="164">
        <v>6727011.3399999999</v>
      </c>
      <c r="T47" s="164">
        <v>31296282.23</v>
      </c>
      <c r="U47" s="164">
        <v>11573996.050000001</v>
      </c>
      <c r="V47" s="164">
        <v>7909975.2000000002</v>
      </c>
      <c r="W47" s="164">
        <v>2781940.28</v>
      </c>
      <c r="X47" s="164">
        <v>7211045.7699999996</v>
      </c>
      <c r="Y47" s="164">
        <v>4609696.6100000003</v>
      </c>
      <c r="Z47" s="164">
        <v>0</v>
      </c>
      <c r="AA47" s="164">
        <v>3237415.39</v>
      </c>
      <c r="AB47" s="164">
        <v>4982488.07</v>
      </c>
      <c r="AC47" s="164">
        <v>-2968862.96</v>
      </c>
      <c r="AD47" s="164">
        <v>4708821.51</v>
      </c>
      <c r="AE47" s="164">
        <v>10359677.279999999</v>
      </c>
      <c r="AF47" s="164"/>
      <c r="AG47" s="164"/>
      <c r="AH47" s="164"/>
      <c r="AI47" s="164"/>
      <c r="AJ47" s="164"/>
      <c r="AK47" s="164"/>
    </row>
    <row r="48" spans="1:37" ht="16.350000000000001" customHeight="1">
      <c r="A48" s="163" t="s">
        <v>212</v>
      </c>
      <c r="B48" s="164">
        <v>-1685349.84</v>
      </c>
      <c r="C48" s="164">
        <v>0</v>
      </c>
      <c r="D48" s="164">
        <v>0</v>
      </c>
      <c r="E48" s="164">
        <v>0</v>
      </c>
      <c r="F48" s="164">
        <v>0</v>
      </c>
      <c r="G48" s="164">
        <v>0</v>
      </c>
      <c r="H48" s="164">
        <v>0</v>
      </c>
      <c r="I48" s="164">
        <v>0</v>
      </c>
      <c r="J48" s="164">
        <v>0</v>
      </c>
      <c r="K48" s="164">
        <v>-12300</v>
      </c>
      <c r="L48" s="164">
        <v>0</v>
      </c>
      <c r="M48" s="164">
        <v>0</v>
      </c>
      <c r="N48" s="164">
        <v>0</v>
      </c>
      <c r="O48" s="164">
        <v>0</v>
      </c>
      <c r="P48" s="164">
        <v>0</v>
      </c>
      <c r="Q48" s="164">
        <v>0</v>
      </c>
      <c r="R48" s="164">
        <v>0</v>
      </c>
      <c r="S48" s="164">
        <v>0</v>
      </c>
      <c r="T48" s="164">
        <v>0</v>
      </c>
      <c r="U48" s="164">
        <v>0</v>
      </c>
      <c r="V48" s="164">
        <v>0</v>
      </c>
      <c r="W48" s="164">
        <v>0</v>
      </c>
      <c r="X48" s="164">
        <v>0</v>
      </c>
      <c r="Y48" s="164">
        <v>0</v>
      </c>
      <c r="Z48" s="164">
        <v>0</v>
      </c>
      <c r="AA48" s="164">
        <v>0</v>
      </c>
      <c r="AB48" s="164">
        <v>0</v>
      </c>
      <c r="AC48" s="164">
        <v>0</v>
      </c>
      <c r="AD48" s="164">
        <v>0</v>
      </c>
      <c r="AE48" s="164">
        <v>0</v>
      </c>
      <c r="AF48" s="164"/>
      <c r="AG48" s="164"/>
      <c r="AH48" s="164"/>
      <c r="AI48" s="164"/>
      <c r="AJ48" s="164"/>
      <c r="AK48" s="164"/>
    </row>
    <row r="49" spans="1:37" ht="16.350000000000001" customHeight="1">
      <c r="A49" s="163" t="s">
        <v>213</v>
      </c>
      <c r="B49" s="164">
        <v>0</v>
      </c>
      <c r="C49" s="164">
        <v>0</v>
      </c>
      <c r="D49" s="164">
        <v>0</v>
      </c>
      <c r="E49" s="164">
        <v>0</v>
      </c>
      <c r="F49" s="164">
        <v>0</v>
      </c>
      <c r="G49" s="164">
        <v>0</v>
      </c>
      <c r="H49" s="164">
        <v>0</v>
      </c>
      <c r="I49" s="164">
        <v>0</v>
      </c>
      <c r="J49" s="164">
        <v>0</v>
      </c>
      <c r="K49" s="164">
        <v>3441752.01</v>
      </c>
      <c r="L49" s="164">
        <v>0</v>
      </c>
      <c r="M49" s="164">
        <v>0</v>
      </c>
      <c r="N49" s="164">
        <v>0</v>
      </c>
      <c r="O49" s="164">
        <v>0</v>
      </c>
      <c r="P49" s="164">
        <v>0</v>
      </c>
      <c r="Q49" s="164">
        <v>0</v>
      </c>
      <c r="R49" s="164">
        <v>0</v>
      </c>
      <c r="S49" s="164">
        <v>0</v>
      </c>
      <c r="T49" s="164">
        <v>0</v>
      </c>
      <c r="U49" s="164">
        <v>0</v>
      </c>
      <c r="V49" s="164">
        <v>0</v>
      </c>
      <c r="W49" s="164">
        <v>0</v>
      </c>
      <c r="X49" s="164">
        <v>0</v>
      </c>
      <c r="Y49" s="164">
        <v>0</v>
      </c>
      <c r="Z49" s="164">
        <v>0</v>
      </c>
      <c r="AA49" s="164">
        <v>0</v>
      </c>
      <c r="AB49" s="164">
        <v>0</v>
      </c>
      <c r="AC49" s="164">
        <v>0</v>
      </c>
      <c r="AD49" s="164">
        <v>0</v>
      </c>
      <c r="AE49" s="164">
        <v>0</v>
      </c>
      <c r="AF49" s="164"/>
      <c r="AG49" s="164"/>
      <c r="AH49" s="164"/>
      <c r="AI49" s="164"/>
      <c r="AJ49" s="164"/>
      <c r="AK49" s="164"/>
    </row>
    <row r="50" spans="1:37" ht="16.350000000000001" customHeight="1">
      <c r="A50" s="163" t="s">
        <v>214</v>
      </c>
      <c r="B50" s="164">
        <v>-385572041.37</v>
      </c>
      <c r="C50" s="164">
        <v>2616446.5299999998</v>
      </c>
      <c r="D50" s="164">
        <v>0</v>
      </c>
      <c r="E50" s="164">
        <v>-67928430.430000007</v>
      </c>
      <c r="F50" s="164">
        <v>52472121.770000003</v>
      </c>
      <c r="G50" s="164">
        <v>-442297482.79000002</v>
      </c>
      <c r="H50" s="164">
        <v>-4400540.9000000004</v>
      </c>
      <c r="I50" s="164">
        <v>-3467879.59</v>
      </c>
      <c r="J50" s="164">
        <v>-0.11</v>
      </c>
      <c r="K50" s="164">
        <v>479264856.37</v>
      </c>
      <c r="L50" s="164">
        <v>-14145998.26</v>
      </c>
      <c r="M50" s="164">
        <v>99125549.5</v>
      </c>
      <c r="N50" s="164">
        <v>73982538.730000004</v>
      </c>
      <c r="O50" s="164">
        <v>-92972821.680000007</v>
      </c>
      <c r="P50" s="164">
        <v>-9016204.8399999999</v>
      </c>
      <c r="Q50" s="164">
        <v>-124953564.63</v>
      </c>
      <c r="R50" s="164">
        <v>52070.75</v>
      </c>
      <c r="S50" s="164">
        <v>-6697616.3300000001</v>
      </c>
      <c r="T50" s="164">
        <v>66297387.939999998</v>
      </c>
      <c r="U50" s="164">
        <v>-8033787.46</v>
      </c>
      <c r="V50" s="164">
        <v>1159123.3999999999</v>
      </c>
      <c r="W50" s="164">
        <v>-1518579.73</v>
      </c>
      <c r="X50" s="164">
        <v>-889510.8</v>
      </c>
      <c r="Y50" s="164">
        <v>2155104.75</v>
      </c>
      <c r="Z50" s="164">
        <v>0</v>
      </c>
      <c r="AA50" s="164">
        <v>-6996635.7699999996</v>
      </c>
      <c r="AB50" s="164">
        <v>3026571.41</v>
      </c>
      <c r="AC50" s="164">
        <v>-475379222.45999998</v>
      </c>
      <c r="AD50" s="164">
        <v>37051804.030000001</v>
      </c>
      <c r="AE50" s="164">
        <v>-10358773.199999999</v>
      </c>
      <c r="AF50" s="164"/>
      <c r="AG50" s="164"/>
      <c r="AH50" s="164"/>
      <c r="AI50" s="164"/>
      <c r="AJ50" s="164"/>
      <c r="AK50" s="164"/>
    </row>
    <row r="51" spans="1:37" ht="16.350000000000001" customHeight="1">
      <c r="A51" s="163" t="s">
        <v>215</v>
      </c>
      <c r="B51" s="164">
        <v>1520282.59</v>
      </c>
      <c r="C51" s="164">
        <v>0</v>
      </c>
      <c r="D51" s="164">
        <v>0</v>
      </c>
      <c r="E51" s="164">
        <v>0</v>
      </c>
      <c r="F51" s="164">
        <v>20000</v>
      </c>
      <c r="G51" s="164">
        <v>200</v>
      </c>
      <c r="H51" s="164">
        <v>317982.48</v>
      </c>
      <c r="I51" s="164">
        <v>0</v>
      </c>
      <c r="J51" s="164">
        <v>0</v>
      </c>
      <c r="K51" s="164">
        <v>288105.56</v>
      </c>
      <c r="L51" s="164">
        <v>0</v>
      </c>
      <c r="M51" s="164">
        <v>0</v>
      </c>
      <c r="N51" s="164">
        <v>0</v>
      </c>
      <c r="O51" s="164">
        <v>0</v>
      </c>
      <c r="P51" s="164">
        <v>0</v>
      </c>
      <c r="Q51" s="164">
        <v>0</v>
      </c>
      <c r="R51" s="164">
        <v>0</v>
      </c>
      <c r="S51" s="164">
        <v>0</v>
      </c>
      <c r="T51" s="164">
        <v>20000</v>
      </c>
      <c r="U51" s="164">
        <v>0</v>
      </c>
      <c r="V51" s="164">
        <v>0</v>
      </c>
      <c r="W51" s="164">
        <v>0</v>
      </c>
      <c r="X51" s="164">
        <v>0</v>
      </c>
      <c r="Y51" s="164">
        <v>0</v>
      </c>
      <c r="Z51" s="164">
        <v>0</v>
      </c>
      <c r="AA51" s="164">
        <v>0</v>
      </c>
      <c r="AB51" s="164">
        <v>200</v>
      </c>
      <c r="AC51" s="164">
        <v>0</v>
      </c>
      <c r="AD51" s="164">
        <v>0</v>
      </c>
      <c r="AE51" s="164">
        <v>0</v>
      </c>
      <c r="AF51" s="164"/>
      <c r="AG51" s="164"/>
      <c r="AH51" s="164"/>
      <c r="AI51" s="164"/>
      <c r="AJ51" s="164"/>
      <c r="AK51" s="164"/>
    </row>
    <row r="52" spans="1:37" ht="16.350000000000001" customHeight="1">
      <c r="A52" s="163" t="s">
        <v>216</v>
      </c>
      <c r="B52" s="164">
        <v>1752559.61</v>
      </c>
      <c r="C52" s="164">
        <v>0</v>
      </c>
      <c r="D52" s="164">
        <v>0</v>
      </c>
      <c r="E52" s="164">
        <v>1700</v>
      </c>
      <c r="F52" s="164">
        <v>778.78</v>
      </c>
      <c r="G52" s="164">
        <v>225</v>
      </c>
      <c r="H52" s="164">
        <v>68077.679999999993</v>
      </c>
      <c r="I52" s="164">
        <v>0</v>
      </c>
      <c r="J52" s="164">
        <v>0</v>
      </c>
      <c r="K52" s="164">
        <v>782563.97</v>
      </c>
      <c r="L52" s="164">
        <v>450</v>
      </c>
      <c r="M52" s="164">
        <v>0</v>
      </c>
      <c r="N52" s="164">
        <v>0</v>
      </c>
      <c r="O52" s="164">
        <v>1250</v>
      </c>
      <c r="P52" s="164">
        <v>0</v>
      </c>
      <c r="Q52" s="164">
        <v>0</v>
      </c>
      <c r="R52" s="164">
        <v>0</v>
      </c>
      <c r="S52" s="164">
        <v>0</v>
      </c>
      <c r="T52" s="164">
        <v>778.78</v>
      </c>
      <c r="U52" s="164">
        <v>0</v>
      </c>
      <c r="V52" s="164">
        <v>0</v>
      </c>
      <c r="W52" s="164">
        <v>0</v>
      </c>
      <c r="X52" s="164">
        <v>0</v>
      </c>
      <c r="Y52" s="164">
        <v>0</v>
      </c>
      <c r="Z52" s="164">
        <v>0</v>
      </c>
      <c r="AA52" s="164">
        <v>225</v>
      </c>
      <c r="AB52" s="164">
        <v>0</v>
      </c>
      <c r="AC52" s="164">
        <v>0</v>
      </c>
      <c r="AD52" s="164">
        <v>0</v>
      </c>
      <c r="AE52" s="164">
        <v>0</v>
      </c>
      <c r="AF52" s="164"/>
      <c r="AG52" s="164"/>
      <c r="AH52" s="164"/>
      <c r="AI52" s="164"/>
      <c r="AJ52" s="164"/>
      <c r="AK52" s="164"/>
    </row>
    <row r="53" spans="1:37" ht="16.350000000000001" customHeight="1">
      <c r="A53" s="163" t="s">
        <v>217</v>
      </c>
      <c r="B53" s="164">
        <v>-385804318.38999999</v>
      </c>
      <c r="C53" s="164">
        <v>2616446.5299999998</v>
      </c>
      <c r="D53" s="164">
        <v>0</v>
      </c>
      <c r="E53" s="164">
        <v>-67930130.430000007</v>
      </c>
      <c r="F53" s="164">
        <v>52491342.990000002</v>
      </c>
      <c r="G53" s="164">
        <v>-442297507.79000002</v>
      </c>
      <c r="H53" s="164">
        <v>-4150636.1</v>
      </c>
      <c r="I53" s="164">
        <v>-3467879.59</v>
      </c>
      <c r="J53" s="164">
        <v>-0.11</v>
      </c>
      <c r="K53" s="164">
        <v>478770397.95999998</v>
      </c>
      <c r="L53" s="164">
        <v>-14146448.26</v>
      </c>
      <c r="M53" s="164">
        <v>99125549.5</v>
      </c>
      <c r="N53" s="164">
        <v>73982538.730000004</v>
      </c>
      <c r="O53" s="164">
        <v>-92974071.680000007</v>
      </c>
      <c r="P53" s="164">
        <v>-9016204.8399999999</v>
      </c>
      <c r="Q53" s="164">
        <v>-124953564.63</v>
      </c>
      <c r="R53" s="164">
        <v>52070.75</v>
      </c>
      <c r="S53" s="164">
        <v>-6697616.3300000001</v>
      </c>
      <c r="T53" s="164">
        <v>66316609.159999996</v>
      </c>
      <c r="U53" s="164">
        <v>-8033787.46</v>
      </c>
      <c r="V53" s="164">
        <v>1159123.3999999999</v>
      </c>
      <c r="W53" s="164">
        <v>-1518579.73</v>
      </c>
      <c r="X53" s="164">
        <v>-889510.8</v>
      </c>
      <c r="Y53" s="164">
        <v>2155104.75</v>
      </c>
      <c r="Z53" s="164">
        <v>0</v>
      </c>
      <c r="AA53" s="164">
        <v>-6996860.7699999996</v>
      </c>
      <c r="AB53" s="164">
        <v>3026771.41</v>
      </c>
      <c r="AC53" s="164">
        <v>-475379222.45999998</v>
      </c>
      <c r="AD53" s="164">
        <v>37051804.030000001</v>
      </c>
      <c r="AE53" s="164">
        <v>-10358773.199999999</v>
      </c>
      <c r="AF53" s="164"/>
      <c r="AG53" s="164"/>
      <c r="AH53" s="164"/>
      <c r="AI53" s="164"/>
      <c r="AJ53" s="164"/>
      <c r="AK53" s="164"/>
    </row>
    <row r="54" spans="1:37" ht="16.350000000000001" customHeight="1">
      <c r="A54" s="163" t="s">
        <v>218</v>
      </c>
      <c r="B54" s="164">
        <v>-81607576.180000007</v>
      </c>
      <c r="C54" s="164">
        <v>0</v>
      </c>
      <c r="D54" s="164">
        <v>0</v>
      </c>
      <c r="E54" s="164">
        <v>0</v>
      </c>
      <c r="F54" s="164">
        <v>0</v>
      </c>
      <c r="G54" s="164">
        <v>0</v>
      </c>
      <c r="H54" s="164">
        <v>0</v>
      </c>
      <c r="I54" s="164">
        <v>0</v>
      </c>
      <c r="J54" s="164">
        <v>0</v>
      </c>
      <c r="K54" s="164">
        <v>0</v>
      </c>
      <c r="L54" s="164">
        <v>0</v>
      </c>
      <c r="M54" s="164">
        <v>0</v>
      </c>
      <c r="N54" s="164">
        <v>0</v>
      </c>
      <c r="O54" s="164">
        <v>0</v>
      </c>
      <c r="P54" s="164">
        <v>0</v>
      </c>
      <c r="Q54" s="164">
        <v>0</v>
      </c>
      <c r="R54" s="164">
        <v>0</v>
      </c>
      <c r="S54" s="164">
        <v>0</v>
      </c>
      <c r="T54" s="164">
        <v>0</v>
      </c>
      <c r="U54" s="164">
        <v>0</v>
      </c>
      <c r="V54" s="164">
        <v>0</v>
      </c>
      <c r="W54" s="164">
        <v>0</v>
      </c>
      <c r="X54" s="164">
        <v>0</v>
      </c>
      <c r="Y54" s="164">
        <v>0</v>
      </c>
      <c r="Z54" s="164">
        <v>0</v>
      </c>
      <c r="AA54" s="164">
        <v>0</v>
      </c>
      <c r="AB54" s="164">
        <v>0</v>
      </c>
      <c r="AC54" s="164">
        <v>0</v>
      </c>
      <c r="AD54" s="164">
        <v>0</v>
      </c>
      <c r="AE54" s="164">
        <v>0</v>
      </c>
      <c r="AF54" s="164"/>
      <c r="AG54" s="164"/>
      <c r="AH54" s="164"/>
      <c r="AI54" s="164"/>
      <c r="AJ54" s="164"/>
      <c r="AK54" s="164"/>
    </row>
    <row r="55" spans="1:37" ht="16.350000000000001" customHeight="1">
      <c r="A55" s="163" t="s">
        <v>219</v>
      </c>
      <c r="B55" s="164">
        <v>-304196742.20999998</v>
      </c>
      <c r="C55" s="164">
        <v>2616446.5299999998</v>
      </c>
      <c r="D55" s="164">
        <v>0</v>
      </c>
      <c r="E55" s="164">
        <v>-67930130.430000007</v>
      </c>
      <c r="F55" s="164">
        <v>52491342.990000002</v>
      </c>
      <c r="G55" s="164">
        <v>-442297507.79000002</v>
      </c>
      <c r="H55" s="164">
        <v>-4150636.1</v>
      </c>
      <c r="I55" s="164">
        <v>-3467879.59</v>
      </c>
      <c r="J55" s="164">
        <v>-0.11</v>
      </c>
      <c r="K55" s="164">
        <v>478770397.95999998</v>
      </c>
      <c r="L55" s="164">
        <v>-14146448.26</v>
      </c>
      <c r="M55" s="164">
        <v>99125549.5</v>
      </c>
      <c r="N55" s="164">
        <v>73982538.730000004</v>
      </c>
      <c r="O55" s="164">
        <v>-92974071.680000007</v>
      </c>
      <c r="P55" s="164">
        <v>-9016204.8399999999</v>
      </c>
      <c r="Q55" s="164">
        <v>-124953564.63</v>
      </c>
      <c r="R55" s="164">
        <v>52070.75</v>
      </c>
      <c r="S55" s="164">
        <v>-6697616.3300000001</v>
      </c>
      <c r="T55" s="164">
        <v>66316609.159999996</v>
      </c>
      <c r="U55" s="164">
        <v>-8033787.46</v>
      </c>
      <c r="V55" s="164">
        <v>1159123.3999999999</v>
      </c>
      <c r="W55" s="164">
        <v>-1518579.73</v>
      </c>
      <c r="X55" s="164">
        <v>-889510.8</v>
      </c>
      <c r="Y55" s="164">
        <v>2155104.75</v>
      </c>
      <c r="Z55" s="164">
        <v>0</v>
      </c>
      <c r="AA55" s="164">
        <v>-6996860.7699999996</v>
      </c>
      <c r="AB55" s="164">
        <v>3026771.41</v>
      </c>
      <c r="AC55" s="164">
        <v>-475379222.45999998</v>
      </c>
      <c r="AD55" s="164">
        <v>37051804.030000001</v>
      </c>
      <c r="AE55" s="164">
        <v>-10358773.199999999</v>
      </c>
      <c r="AF55" s="164"/>
      <c r="AG55" s="164"/>
      <c r="AH55" s="164"/>
      <c r="AI55" s="164"/>
      <c r="AJ55" s="164"/>
      <c r="AK55" s="164"/>
    </row>
    <row r="56" spans="1:37" ht="16.350000000000001" customHeight="1">
      <c r="A56" s="163" t="s">
        <v>220</v>
      </c>
      <c r="B56" s="164">
        <v>0</v>
      </c>
      <c r="C56" s="164">
        <v>0</v>
      </c>
      <c r="D56" s="164">
        <v>0</v>
      </c>
      <c r="E56" s="164">
        <v>15509425.17</v>
      </c>
      <c r="F56" s="164">
        <v>0</v>
      </c>
      <c r="G56" s="164">
        <v>153254775.40000001</v>
      </c>
      <c r="H56" s="164">
        <v>0</v>
      </c>
      <c r="I56" s="164">
        <v>0</v>
      </c>
      <c r="J56" s="164">
        <v>0</v>
      </c>
      <c r="K56" s="164">
        <v>-1513800</v>
      </c>
      <c r="L56" s="164">
        <v>0</v>
      </c>
      <c r="M56" s="164">
        <v>22504638.960000001</v>
      </c>
      <c r="N56" s="164">
        <v>0</v>
      </c>
      <c r="O56" s="164">
        <v>-6995213.79</v>
      </c>
      <c r="P56" s="164">
        <v>0</v>
      </c>
      <c r="Q56" s="164">
        <v>0</v>
      </c>
      <c r="R56" s="164">
        <v>0</v>
      </c>
      <c r="S56" s="164">
        <v>0</v>
      </c>
      <c r="T56" s="164">
        <v>0</v>
      </c>
      <c r="U56" s="164">
        <v>0</v>
      </c>
      <c r="V56" s="164">
        <v>0</v>
      </c>
      <c r="W56" s="164">
        <v>0</v>
      </c>
      <c r="X56" s="164">
        <v>0</v>
      </c>
      <c r="Y56" s="164">
        <v>0</v>
      </c>
      <c r="Z56" s="164">
        <v>0</v>
      </c>
      <c r="AA56" s="164">
        <v>3027456.34</v>
      </c>
      <c r="AB56" s="164">
        <v>-33614.89</v>
      </c>
      <c r="AC56" s="164">
        <v>149742032.02000001</v>
      </c>
      <c r="AD56" s="164">
        <v>518901.93</v>
      </c>
      <c r="AE56" s="164">
        <v>0</v>
      </c>
      <c r="AF56" s="164"/>
      <c r="AG56" s="164"/>
      <c r="AH56" s="164"/>
      <c r="AI56" s="164"/>
      <c r="AJ56" s="164"/>
      <c r="AK56" s="164"/>
    </row>
    <row r="57" spans="1:37" ht="16.350000000000001" customHeight="1">
      <c r="A57" s="163" t="s">
        <v>221</v>
      </c>
      <c r="B57" s="164">
        <v>-304196742.20999998</v>
      </c>
      <c r="C57" s="164">
        <v>2616446.5299999998</v>
      </c>
      <c r="D57" s="164">
        <v>0</v>
      </c>
      <c r="E57" s="164">
        <v>-52420705.259999998</v>
      </c>
      <c r="F57" s="164">
        <v>52491342.990000002</v>
      </c>
      <c r="G57" s="164">
        <v>-289042732.38999999</v>
      </c>
      <c r="H57" s="164">
        <v>-4150636.1</v>
      </c>
      <c r="I57" s="164">
        <v>-3467879.59</v>
      </c>
      <c r="J57" s="164">
        <v>-0.11</v>
      </c>
      <c r="K57" s="164">
        <v>477256597.95999998</v>
      </c>
      <c r="L57" s="164">
        <v>-14146448.26</v>
      </c>
      <c r="M57" s="164">
        <v>121630188.45999999</v>
      </c>
      <c r="N57" s="164">
        <v>73982538.730000004</v>
      </c>
      <c r="O57" s="164">
        <v>-99969285.469999999</v>
      </c>
      <c r="P57" s="164">
        <v>-9016204.8399999999</v>
      </c>
      <c r="Q57" s="164">
        <v>-124953564.63</v>
      </c>
      <c r="R57" s="164">
        <v>52070.75</v>
      </c>
      <c r="S57" s="164">
        <v>-6697616.3300000001</v>
      </c>
      <c r="T57" s="164">
        <v>66316609.159999996</v>
      </c>
      <c r="U57" s="164">
        <v>-8033787.46</v>
      </c>
      <c r="V57" s="164">
        <v>1159123.3999999999</v>
      </c>
      <c r="W57" s="164">
        <v>-1518579.73</v>
      </c>
      <c r="X57" s="164">
        <v>-889510.8</v>
      </c>
      <c r="Y57" s="164">
        <v>2155104.75</v>
      </c>
      <c r="Z57" s="164">
        <v>0</v>
      </c>
      <c r="AA57" s="164">
        <v>-3969404.43</v>
      </c>
      <c r="AB57" s="164">
        <v>2993156.52</v>
      </c>
      <c r="AC57" s="164">
        <v>-325637190.44</v>
      </c>
      <c r="AD57" s="164">
        <v>37570705.960000001</v>
      </c>
      <c r="AE57" s="164">
        <v>-10358773.199999999</v>
      </c>
      <c r="AF57" s="164"/>
      <c r="AG57" s="164"/>
      <c r="AH57" s="164"/>
      <c r="AI57" s="164"/>
      <c r="AJ57" s="164"/>
      <c r="AK57" s="164"/>
    </row>
    <row r="58" spans="1:37" ht="16.350000000000001" customHeight="1">
      <c r="A58" s="163" t="s">
        <v>222</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0</v>
      </c>
      <c r="T58" s="164">
        <v>0</v>
      </c>
      <c r="U58" s="164">
        <v>0</v>
      </c>
      <c r="V58" s="164">
        <v>0</v>
      </c>
      <c r="W58" s="164">
        <v>0</v>
      </c>
      <c r="X58" s="164">
        <v>0</v>
      </c>
      <c r="Y58" s="164">
        <v>0</v>
      </c>
      <c r="Z58" s="164">
        <v>0</v>
      </c>
      <c r="AA58" s="164">
        <v>0</v>
      </c>
      <c r="AB58" s="164">
        <v>0</v>
      </c>
      <c r="AC58" s="164">
        <v>0</v>
      </c>
      <c r="AD58" s="164">
        <v>0</v>
      </c>
      <c r="AE58" s="164">
        <v>0</v>
      </c>
      <c r="AF58" s="164"/>
      <c r="AG58" s="164"/>
      <c r="AH58" s="164"/>
      <c r="AI58" s="164"/>
      <c r="AJ58" s="164"/>
      <c r="AK58" s="164"/>
    </row>
    <row r="59" spans="1:37" ht="16.350000000000001" customHeight="1">
      <c r="A59" s="163" t="s">
        <v>223</v>
      </c>
      <c r="B59" s="164">
        <v>-304196742.20999998</v>
      </c>
      <c r="C59" s="164">
        <v>2616446.5299999998</v>
      </c>
      <c r="D59" s="164">
        <v>0</v>
      </c>
      <c r="E59" s="164">
        <v>-52420705.259999998</v>
      </c>
      <c r="F59" s="164">
        <v>52491342.990000002</v>
      </c>
      <c r="G59" s="164">
        <v>-289042732.38999999</v>
      </c>
      <c r="H59" s="164">
        <v>-4150636.1</v>
      </c>
      <c r="I59" s="164">
        <v>-3467879.59</v>
      </c>
      <c r="J59" s="164">
        <v>-0.11</v>
      </c>
      <c r="K59" s="164">
        <v>477256597.95999998</v>
      </c>
      <c r="L59" s="164">
        <v>-14146448.26</v>
      </c>
      <c r="M59" s="164">
        <v>121630188.45999999</v>
      </c>
      <c r="N59" s="164">
        <v>73982538.730000004</v>
      </c>
      <c r="O59" s="164">
        <v>-99969285.469999999</v>
      </c>
      <c r="P59" s="164">
        <v>-9016204.8399999999</v>
      </c>
      <c r="Q59" s="164">
        <v>-124953564.63</v>
      </c>
      <c r="R59" s="164">
        <v>52070.75</v>
      </c>
      <c r="S59" s="164">
        <v>-6697616.3300000001</v>
      </c>
      <c r="T59" s="164">
        <v>66316609.159999996</v>
      </c>
      <c r="U59" s="164">
        <v>-8033787.46</v>
      </c>
      <c r="V59" s="164">
        <v>1159123.3999999999</v>
      </c>
      <c r="W59" s="164">
        <v>-1518579.73</v>
      </c>
      <c r="X59" s="164">
        <v>-889510.8</v>
      </c>
      <c r="Y59" s="164">
        <v>2155104.75</v>
      </c>
      <c r="Z59" s="164">
        <v>0</v>
      </c>
      <c r="AA59" s="164">
        <v>-3969404.43</v>
      </c>
      <c r="AB59" s="164">
        <v>2993156.52</v>
      </c>
      <c r="AC59" s="164">
        <v>-325637190.44</v>
      </c>
      <c r="AD59" s="164">
        <v>37570705.960000001</v>
      </c>
      <c r="AE59" s="164">
        <v>-10358773.199999999</v>
      </c>
      <c r="AF59" s="164"/>
      <c r="AG59" s="164"/>
      <c r="AH59" s="164"/>
      <c r="AI59" s="164"/>
      <c r="AJ59" s="164"/>
      <c r="AK59" s="164"/>
    </row>
    <row r="60" spans="1:37" ht="16.350000000000001" customHeight="1">
      <c r="A60" s="163" t="s">
        <v>224</v>
      </c>
      <c r="B60" s="164">
        <v>20554558.379999999</v>
      </c>
      <c r="C60" s="164">
        <v>0</v>
      </c>
      <c r="D60" s="164">
        <v>0</v>
      </c>
      <c r="E60" s="164">
        <v>55416480.020000003</v>
      </c>
      <c r="F60" s="164">
        <v>-463382.83</v>
      </c>
      <c r="G60" s="164">
        <v>193224384.04333299</v>
      </c>
      <c r="H60" s="164">
        <v>0</v>
      </c>
      <c r="I60" s="164">
        <v>0</v>
      </c>
      <c r="J60" s="164">
        <v>0</v>
      </c>
      <c r="K60" s="164">
        <v>30315691.34</v>
      </c>
      <c r="L60" s="164">
        <v>0</v>
      </c>
      <c r="M60" s="164">
        <v>18926823.120000001</v>
      </c>
      <c r="N60" s="164">
        <v>10700572.08</v>
      </c>
      <c r="O60" s="164">
        <v>-13791990.6</v>
      </c>
      <c r="P60" s="164">
        <v>-2220324.12</v>
      </c>
      <c r="Q60" s="164">
        <v>49964219.689999998</v>
      </c>
      <c r="R60" s="164">
        <v>-8162820.1500000004</v>
      </c>
      <c r="S60" s="164">
        <v>0</v>
      </c>
      <c r="T60" s="164">
        <v>1604258.69</v>
      </c>
      <c r="U60" s="164">
        <v>-2245188.6800000002</v>
      </c>
      <c r="V60" s="164">
        <v>389811.31</v>
      </c>
      <c r="W60" s="164">
        <v>-212264.15</v>
      </c>
      <c r="X60" s="164">
        <v>0</v>
      </c>
      <c r="Y60" s="164">
        <v>0</v>
      </c>
      <c r="Z60" s="164">
        <v>0</v>
      </c>
      <c r="AA60" s="164">
        <v>3275784.0333333299</v>
      </c>
      <c r="AB60" s="164">
        <v>4770506.11666667</v>
      </c>
      <c r="AC60" s="164">
        <v>191073167.92333299</v>
      </c>
      <c r="AD60" s="164">
        <v>-5895074.0300000003</v>
      </c>
      <c r="AE60" s="164">
        <v>0</v>
      </c>
      <c r="AF60" s="164"/>
      <c r="AG60" s="164"/>
      <c r="AH60" s="164"/>
      <c r="AI60" s="164"/>
      <c r="AJ60" s="164"/>
      <c r="AK60" s="164"/>
    </row>
    <row r="61" spans="1:37" ht="16.350000000000001" customHeight="1">
      <c r="A61" s="163" t="s">
        <v>225</v>
      </c>
      <c r="B61" s="164">
        <v>0</v>
      </c>
      <c r="C61" s="164">
        <v>0</v>
      </c>
      <c r="D61" s="164">
        <v>0</v>
      </c>
      <c r="E61" s="164">
        <v>-36539.22</v>
      </c>
      <c r="F61" s="164">
        <v>-1539339.63</v>
      </c>
      <c r="G61" s="164">
        <v>-4231570.2</v>
      </c>
      <c r="H61" s="164">
        <v>0</v>
      </c>
      <c r="I61" s="164">
        <v>0</v>
      </c>
      <c r="J61" s="164">
        <v>0</v>
      </c>
      <c r="K61" s="164">
        <v>3298104.8</v>
      </c>
      <c r="L61" s="164">
        <v>0</v>
      </c>
      <c r="M61" s="164">
        <v>-121950.33</v>
      </c>
      <c r="N61" s="164">
        <v>-50712.23</v>
      </c>
      <c r="O61" s="164">
        <v>-1727233.18</v>
      </c>
      <c r="P61" s="164">
        <v>-35721.18</v>
      </c>
      <c r="Q61" s="164">
        <v>-552923.17000000004</v>
      </c>
      <c r="R61" s="164">
        <v>2452000.87</v>
      </c>
      <c r="S61" s="164">
        <v>0</v>
      </c>
      <c r="T61" s="164">
        <v>528301.89</v>
      </c>
      <c r="U61" s="164">
        <v>-2245188.6800000002</v>
      </c>
      <c r="V61" s="164">
        <v>389811.31</v>
      </c>
      <c r="W61" s="164">
        <v>-212264.15</v>
      </c>
      <c r="X61" s="164">
        <v>0</v>
      </c>
      <c r="Y61" s="164">
        <v>0</v>
      </c>
      <c r="Z61" s="164">
        <v>0</v>
      </c>
      <c r="AA61" s="164">
        <v>-760824.42</v>
      </c>
      <c r="AB61" s="164">
        <v>4815325.97</v>
      </c>
      <c r="AC61" s="164">
        <v>-3118060.65</v>
      </c>
      <c r="AD61" s="164">
        <v>-5168011.0999999996</v>
      </c>
      <c r="AE61" s="164">
        <v>0</v>
      </c>
      <c r="AF61" s="164"/>
      <c r="AG61" s="164"/>
      <c r="AH61" s="164"/>
      <c r="AI61" s="164"/>
      <c r="AJ61" s="164"/>
      <c r="AK61" s="164"/>
    </row>
    <row r="62" spans="1:37" ht="16.350000000000001" customHeight="1">
      <c r="A62" s="163" t="s">
        <v>226</v>
      </c>
      <c r="B62" s="164">
        <v>0</v>
      </c>
      <c r="C62" s="164">
        <v>0</v>
      </c>
      <c r="D62" s="164">
        <v>0</v>
      </c>
      <c r="E62" s="164">
        <v>0</v>
      </c>
      <c r="F62" s="164">
        <v>0</v>
      </c>
      <c r="G62" s="164">
        <v>0</v>
      </c>
      <c r="H62" s="164">
        <v>0</v>
      </c>
      <c r="I62" s="164">
        <v>0</v>
      </c>
      <c r="J62" s="164">
        <v>0</v>
      </c>
      <c r="K62" s="164">
        <v>0</v>
      </c>
      <c r="L62" s="164">
        <v>0</v>
      </c>
      <c r="M62" s="164">
        <v>0</v>
      </c>
      <c r="N62" s="164">
        <v>0</v>
      </c>
      <c r="O62" s="164">
        <v>0</v>
      </c>
      <c r="P62" s="164">
        <v>0</v>
      </c>
      <c r="Q62" s="164">
        <v>0</v>
      </c>
      <c r="R62" s="164">
        <v>0</v>
      </c>
      <c r="S62" s="164">
        <v>0</v>
      </c>
      <c r="T62" s="164">
        <v>0</v>
      </c>
      <c r="U62" s="164">
        <v>0</v>
      </c>
      <c r="V62" s="164">
        <v>0</v>
      </c>
      <c r="W62" s="164">
        <v>0</v>
      </c>
      <c r="X62" s="164">
        <v>0</v>
      </c>
      <c r="Y62" s="164">
        <v>0</v>
      </c>
      <c r="Z62" s="164">
        <v>0</v>
      </c>
      <c r="AA62" s="164">
        <v>0</v>
      </c>
      <c r="AB62" s="164">
        <v>0</v>
      </c>
      <c r="AC62" s="164">
        <v>0</v>
      </c>
      <c r="AD62" s="164">
        <v>0</v>
      </c>
      <c r="AE62" s="164">
        <v>0</v>
      </c>
      <c r="AF62" s="164"/>
      <c r="AG62" s="164"/>
      <c r="AH62" s="164"/>
      <c r="AI62" s="164"/>
      <c r="AJ62" s="164"/>
      <c r="AK62" s="164"/>
    </row>
    <row r="63" spans="1:37" ht="16.350000000000001" customHeight="1">
      <c r="A63" s="163" t="s">
        <v>227</v>
      </c>
      <c r="B63" s="164">
        <v>0</v>
      </c>
      <c r="C63" s="164">
        <v>0</v>
      </c>
      <c r="D63" s="164">
        <v>0</v>
      </c>
      <c r="E63" s="164">
        <v>0</v>
      </c>
      <c r="F63" s="164">
        <v>-2067641.52</v>
      </c>
      <c r="G63" s="164">
        <v>0</v>
      </c>
      <c r="H63" s="164">
        <v>0</v>
      </c>
      <c r="I63" s="164">
        <v>0</v>
      </c>
      <c r="J63" s="164">
        <v>0</v>
      </c>
      <c r="K63" s="164">
        <v>31305.66</v>
      </c>
      <c r="L63" s="164">
        <v>0</v>
      </c>
      <c r="M63" s="164">
        <v>0</v>
      </c>
      <c r="N63" s="164">
        <v>0</v>
      </c>
      <c r="O63" s="164">
        <v>0</v>
      </c>
      <c r="P63" s="164">
        <v>0</v>
      </c>
      <c r="Q63" s="164">
        <v>0</v>
      </c>
      <c r="R63" s="164">
        <v>0</v>
      </c>
      <c r="S63" s="164">
        <v>0</v>
      </c>
      <c r="T63" s="164">
        <v>0</v>
      </c>
      <c r="U63" s="164">
        <v>-2245188.6800000002</v>
      </c>
      <c r="V63" s="164">
        <v>389811.31</v>
      </c>
      <c r="W63" s="164">
        <v>-212264.15</v>
      </c>
      <c r="X63" s="164">
        <v>0</v>
      </c>
      <c r="Y63" s="164">
        <v>0</v>
      </c>
      <c r="Z63" s="164">
        <v>0</v>
      </c>
      <c r="AA63" s="164">
        <v>0</v>
      </c>
      <c r="AB63" s="164">
        <v>0</v>
      </c>
      <c r="AC63" s="164">
        <v>0</v>
      </c>
      <c r="AD63" s="164">
        <v>0</v>
      </c>
      <c r="AE63" s="164">
        <v>0</v>
      </c>
      <c r="AF63" s="164"/>
      <c r="AG63" s="164"/>
      <c r="AH63" s="164"/>
      <c r="AI63" s="164"/>
      <c r="AJ63" s="164"/>
      <c r="AK63" s="164"/>
    </row>
    <row r="64" spans="1:37" ht="16.350000000000001" customHeight="1">
      <c r="A64" s="163" t="s">
        <v>228</v>
      </c>
      <c r="B64" s="164">
        <v>0</v>
      </c>
      <c r="C64" s="164">
        <v>0</v>
      </c>
      <c r="D64" s="164">
        <v>0</v>
      </c>
      <c r="E64" s="164">
        <v>77831.42</v>
      </c>
      <c r="F64" s="164">
        <v>528301.89</v>
      </c>
      <c r="G64" s="164">
        <v>-4231570.2</v>
      </c>
      <c r="H64" s="164">
        <v>0</v>
      </c>
      <c r="I64" s="164">
        <v>0</v>
      </c>
      <c r="J64" s="164">
        <v>0</v>
      </c>
      <c r="K64" s="164">
        <v>3152428.5</v>
      </c>
      <c r="L64" s="164">
        <v>0</v>
      </c>
      <c r="M64" s="164">
        <v>-121950.33</v>
      </c>
      <c r="N64" s="164">
        <v>-50712.23</v>
      </c>
      <c r="O64" s="164">
        <v>-1727233.18</v>
      </c>
      <c r="P64" s="164">
        <v>-35721.18</v>
      </c>
      <c r="Q64" s="164">
        <v>-552923.17000000004</v>
      </c>
      <c r="R64" s="164">
        <v>2566371.5099999998</v>
      </c>
      <c r="S64" s="164">
        <v>0</v>
      </c>
      <c r="T64" s="164">
        <v>528301.89</v>
      </c>
      <c r="U64" s="164">
        <v>0</v>
      </c>
      <c r="V64" s="164">
        <v>0</v>
      </c>
      <c r="W64" s="164">
        <v>0</v>
      </c>
      <c r="X64" s="164">
        <v>0</v>
      </c>
      <c r="Y64" s="164">
        <v>0</v>
      </c>
      <c r="Z64" s="164">
        <v>0</v>
      </c>
      <c r="AA64" s="164">
        <v>-760824.42</v>
      </c>
      <c r="AB64" s="164">
        <v>4815325.97</v>
      </c>
      <c r="AC64" s="164">
        <v>-3118060.65</v>
      </c>
      <c r="AD64" s="164">
        <v>-5168011.0999999996</v>
      </c>
      <c r="AE64" s="164">
        <v>0</v>
      </c>
      <c r="AF64" s="164"/>
      <c r="AG64" s="164"/>
      <c r="AH64" s="164"/>
      <c r="AI64" s="164"/>
      <c r="AJ64" s="164"/>
      <c r="AK64" s="164"/>
    </row>
    <row r="65" spans="1:37" ht="16.350000000000001" customHeight="1">
      <c r="A65" s="163" t="s">
        <v>229</v>
      </c>
      <c r="B65" s="164">
        <v>9363909.9000000004</v>
      </c>
      <c r="C65" s="164">
        <v>0</v>
      </c>
      <c r="D65" s="164">
        <v>0</v>
      </c>
      <c r="E65" s="164">
        <v>-10439866.699999999</v>
      </c>
      <c r="F65" s="164">
        <v>1075956.8</v>
      </c>
      <c r="G65" s="164">
        <v>0</v>
      </c>
      <c r="H65" s="164">
        <v>0</v>
      </c>
      <c r="I65" s="164">
        <v>0</v>
      </c>
      <c r="J65" s="164">
        <v>0</v>
      </c>
      <c r="K65" s="164">
        <v>22542547.57</v>
      </c>
      <c r="L65" s="164">
        <v>0</v>
      </c>
      <c r="M65" s="164">
        <v>0</v>
      </c>
      <c r="N65" s="164">
        <v>0</v>
      </c>
      <c r="O65" s="164">
        <v>-10439866.699999999</v>
      </c>
      <c r="P65" s="164">
        <v>0</v>
      </c>
      <c r="Q65" s="164">
        <v>0</v>
      </c>
      <c r="R65" s="164">
        <v>0</v>
      </c>
      <c r="S65" s="164">
        <v>0</v>
      </c>
      <c r="T65" s="164">
        <v>1075956.8</v>
      </c>
      <c r="U65" s="164">
        <v>0</v>
      </c>
      <c r="V65" s="164">
        <v>0</v>
      </c>
      <c r="W65" s="164">
        <v>0</v>
      </c>
      <c r="X65" s="164">
        <v>0</v>
      </c>
      <c r="Y65" s="164">
        <v>0</v>
      </c>
      <c r="Z65" s="164">
        <v>0</v>
      </c>
      <c r="AA65" s="164">
        <v>0</v>
      </c>
      <c r="AB65" s="164">
        <v>0</v>
      </c>
      <c r="AC65" s="164">
        <v>0</v>
      </c>
      <c r="AD65" s="164">
        <v>0</v>
      </c>
      <c r="AE65" s="164">
        <v>0</v>
      </c>
      <c r="AF65" s="164"/>
      <c r="AG65" s="164"/>
      <c r="AH65" s="164"/>
      <c r="AI65" s="164"/>
      <c r="AJ65" s="164"/>
      <c r="AK65" s="164"/>
    </row>
    <row r="66" spans="1:37" ht="16.350000000000001" customHeight="1">
      <c r="A66" s="163" t="s">
        <v>230</v>
      </c>
      <c r="B66" s="164">
        <v>8986464.5099999998</v>
      </c>
      <c r="C66" s="164">
        <v>0</v>
      </c>
      <c r="D66" s="164">
        <v>0</v>
      </c>
      <c r="E66" s="164">
        <v>-5825552.0199999996</v>
      </c>
      <c r="F66" s="164">
        <v>0</v>
      </c>
      <c r="G66" s="164">
        <v>-3159578.01</v>
      </c>
      <c r="H66" s="164">
        <v>0</v>
      </c>
      <c r="I66" s="164">
        <v>0</v>
      </c>
      <c r="J66" s="164">
        <v>0</v>
      </c>
      <c r="K66" s="164">
        <v>539086.31999999995</v>
      </c>
      <c r="L66" s="164">
        <v>0</v>
      </c>
      <c r="M66" s="164">
        <v>-20786981.050000001</v>
      </c>
      <c r="N66" s="164">
        <v>10751284.310000001</v>
      </c>
      <c r="O66" s="164">
        <v>4535109.2699999996</v>
      </c>
      <c r="P66" s="164">
        <v>-2184602.94</v>
      </c>
      <c r="Q66" s="164">
        <v>0</v>
      </c>
      <c r="R66" s="164">
        <v>1859638.39</v>
      </c>
      <c r="S66" s="164">
        <v>0</v>
      </c>
      <c r="T66" s="164">
        <v>0</v>
      </c>
      <c r="U66" s="164">
        <v>0</v>
      </c>
      <c r="V66" s="164">
        <v>0</v>
      </c>
      <c r="W66" s="164">
        <v>0</v>
      </c>
      <c r="X66" s="164">
        <v>0</v>
      </c>
      <c r="Y66" s="164">
        <v>0</v>
      </c>
      <c r="Z66" s="164">
        <v>0</v>
      </c>
      <c r="AA66" s="164">
        <v>0</v>
      </c>
      <c r="AB66" s="164">
        <v>0</v>
      </c>
      <c r="AC66" s="164">
        <v>-1299939.6200000001</v>
      </c>
      <c r="AD66" s="164">
        <v>-1859638.39</v>
      </c>
      <c r="AE66" s="164">
        <v>0</v>
      </c>
      <c r="AF66" s="164"/>
      <c r="AG66" s="164"/>
      <c r="AH66" s="164"/>
      <c r="AI66" s="164"/>
      <c r="AJ66" s="164"/>
      <c r="AK66" s="164"/>
    </row>
    <row r="67" spans="1:37" ht="16.350000000000001" customHeight="1">
      <c r="A67" s="163" t="s">
        <v>231</v>
      </c>
      <c r="B67" s="164">
        <v>0</v>
      </c>
      <c r="C67" s="164">
        <v>0</v>
      </c>
      <c r="D67" s="164">
        <v>0</v>
      </c>
      <c r="E67" s="164">
        <v>0</v>
      </c>
      <c r="F67" s="164">
        <v>0</v>
      </c>
      <c r="G67" s="164">
        <v>0</v>
      </c>
      <c r="H67" s="164">
        <v>0</v>
      </c>
      <c r="I67" s="164">
        <v>0</v>
      </c>
      <c r="J67" s="164">
        <v>0</v>
      </c>
      <c r="K67" s="164">
        <v>0</v>
      </c>
      <c r="L67" s="164">
        <v>0</v>
      </c>
      <c r="M67" s="164">
        <v>0</v>
      </c>
      <c r="N67" s="164">
        <v>0</v>
      </c>
      <c r="O67" s="164">
        <v>0</v>
      </c>
      <c r="P67" s="164">
        <v>0</v>
      </c>
      <c r="Q67" s="164">
        <v>0</v>
      </c>
      <c r="R67" s="164">
        <v>0</v>
      </c>
      <c r="S67" s="164">
        <v>0</v>
      </c>
      <c r="T67" s="164">
        <v>0</v>
      </c>
      <c r="U67" s="164">
        <v>0</v>
      </c>
      <c r="V67" s="164">
        <v>0</v>
      </c>
      <c r="W67" s="164">
        <v>0</v>
      </c>
      <c r="X67" s="164">
        <v>0</v>
      </c>
      <c r="Y67" s="164">
        <v>0</v>
      </c>
      <c r="Z67" s="164">
        <v>0</v>
      </c>
      <c r="AA67" s="164">
        <v>0</v>
      </c>
      <c r="AB67" s="164">
        <v>0</v>
      </c>
      <c r="AC67" s="164">
        <v>0</v>
      </c>
      <c r="AD67" s="164">
        <v>0</v>
      </c>
      <c r="AE67" s="164">
        <v>0</v>
      </c>
      <c r="AF67" s="164"/>
      <c r="AG67" s="164"/>
      <c r="AH67" s="164"/>
      <c r="AI67" s="164"/>
      <c r="AJ67" s="164"/>
      <c r="AK67" s="164"/>
    </row>
    <row r="68" spans="1:37" ht="16.350000000000001" customHeight="1">
      <c r="A68" s="163" t="s">
        <v>232</v>
      </c>
      <c r="B68" s="164">
        <v>2204183.9700000002</v>
      </c>
      <c r="C68" s="164">
        <v>0</v>
      </c>
      <c r="D68" s="164">
        <v>0</v>
      </c>
      <c r="E68" s="164">
        <v>71718437.959999993</v>
      </c>
      <c r="F68" s="164">
        <v>0</v>
      </c>
      <c r="G68" s="164">
        <v>200615532.253333</v>
      </c>
      <c r="H68" s="164">
        <v>0</v>
      </c>
      <c r="I68" s="164">
        <v>0</v>
      </c>
      <c r="J68" s="164">
        <v>0</v>
      </c>
      <c r="K68" s="164">
        <v>-1593323.28</v>
      </c>
      <c r="L68" s="164">
        <v>0</v>
      </c>
      <c r="M68" s="164">
        <v>39835754.5</v>
      </c>
      <c r="N68" s="164">
        <v>0</v>
      </c>
      <c r="O68" s="164">
        <v>-6159999.9900000002</v>
      </c>
      <c r="P68" s="164">
        <v>0</v>
      </c>
      <c r="Q68" s="164">
        <v>50517142.859999999</v>
      </c>
      <c r="R68" s="164">
        <v>-12474459.41</v>
      </c>
      <c r="S68" s="164">
        <v>0</v>
      </c>
      <c r="T68" s="164">
        <v>0</v>
      </c>
      <c r="U68" s="164">
        <v>0</v>
      </c>
      <c r="V68" s="164">
        <v>0</v>
      </c>
      <c r="W68" s="164">
        <v>0</v>
      </c>
      <c r="X68" s="164">
        <v>0</v>
      </c>
      <c r="Y68" s="164">
        <v>0</v>
      </c>
      <c r="Z68" s="164">
        <v>0</v>
      </c>
      <c r="AA68" s="164">
        <v>4036608.4533333299</v>
      </c>
      <c r="AB68" s="164">
        <v>-44819.85333333</v>
      </c>
      <c r="AC68" s="164">
        <v>195491168.193333</v>
      </c>
      <c r="AD68" s="164">
        <v>1132575.46</v>
      </c>
      <c r="AE68" s="164">
        <v>0</v>
      </c>
      <c r="AF68" s="164"/>
      <c r="AG68" s="164"/>
      <c r="AH68" s="164"/>
      <c r="AI68" s="164"/>
      <c r="AJ68" s="164"/>
      <c r="AK68" s="164"/>
    </row>
    <row r="69" spans="1:37" ht="16.350000000000001" customHeight="1">
      <c r="A69" s="163" t="s">
        <v>233</v>
      </c>
      <c r="B69" s="164">
        <v>0</v>
      </c>
      <c r="C69" s="164">
        <v>0</v>
      </c>
      <c r="D69" s="164">
        <v>0</v>
      </c>
      <c r="E69" s="164">
        <v>0</v>
      </c>
      <c r="F69" s="164">
        <v>0</v>
      </c>
      <c r="G69" s="164">
        <v>0</v>
      </c>
      <c r="H69" s="164">
        <v>0</v>
      </c>
      <c r="I69" s="164">
        <v>0</v>
      </c>
      <c r="J69" s="164">
        <v>0</v>
      </c>
      <c r="K69" s="164">
        <v>0</v>
      </c>
      <c r="L69" s="164">
        <v>0</v>
      </c>
      <c r="M69" s="164">
        <v>0</v>
      </c>
      <c r="N69" s="164">
        <v>0</v>
      </c>
      <c r="O69" s="164">
        <v>0</v>
      </c>
      <c r="P69" s="164">
        <v>0</v>
      </c>
      <c r="Q69" s="164">
        <v>0</v>
      </c>
      <c r="R69" s="164">
        <v>0</v>
      </c>
      <c r="S69" s="164">
        <v>0</v>
      </c>
      <c r="T69" s="164">
        <v>0</v>
      </c>
      <c r="U69" s="164">
        <v>0</v>
      </c>
      <c r="V69" s="164">
        <v>0</v>
      </c>
      <c r="W69" s="164">
        <v>0</v>
      </c>
      <c r="X69" s="164">
        <v>0</v>
      </c>
      <c r="Y69" s="164">
        <v>0</v>
      </c>
      <c r="Z69" s="164">
        <v>0</v>
      </c>
      <c r="AA69" s="164">
        <v>0</v>
      </c>
      <c r="AB69" s="164">
        <v>0</v>
      </c>
      <c r="AC69" s="164">
        <v>0</v>
      </c>
      <c r="AD69" s="164">
        <v>0</v>
      </c>
      <c r="AE69" s="164">
        <v>0</v>
      </c>
      <c r="AF69" s="164"/>
      <c r="AG69" s="164"/>
      <c r="AH69" s="164"/>
      <c r="AI69" s="164"/>
      <c r="AJ69" s="164"/>
      <c r="AK69" s="164"/>
    </row>
    <row r="70" spans="1:37" ht="16.350000000000001" customHeight="1">
      <c r="A70" s="163" t="s">
        <v>234</v>
      </c>
      <c r="B70" s="164">
        <v>0</v>
      </c>
      <c r="C70" s="164">
        <v>0</v>
      </c>
      <c r="D70" s="164">
        <v>0</v>
      </c>
      <c r="E70" s="164">
        <v>0</v>
      </c>
      <c r="F70" s="164">
        <v>0</v>
      </c>
      <c r="G70" s="164">
        <v>0</v>
      </c>
      <c r="H70" s="164">
        <v>0</v>
      </c>
      <c r="I70" s="164">
        <v>0</v>
      </c>
      <c r="J70" s="164">
        <v>0</v>
      </c>
      <c r="K70" s="164">
        <f>5529275.9+45691.43</f>
        <v>5574967.3300000001</v>
      </c>
      <c r="L70" s="164">
        <v>0</v>
      </c>
      <c r="M70" s="164">
        <v>0</v>
      </c>
      <c r="N70" s="164">
        <v>0</v>
      </c>
      <c r="O70" s="164">
        <v>0</v>
      </c>
      <c r="P70" s="164">
        <v>0</v>
      </c>
      <c r="Q70" s="164">
        <v>0</v>
      </c>
      <c r="R70" s="164">
        <v>0</v>
      </c>
      <c r="S70" s="164">
        <v>0</v>
      </c>
      <c r="T70" s="164">
        <v>0</v>
      </c>
      <c r="U70" s="164">
        <v>0</v>
      </c>
      <c r="V70" s="164">
        <v>0</v>
      </c>
      <c r="W70" s="164">
        <v>0</v>
      </c>
      <c r="X70" s="164">
        <v>0</v>
      </c>
      <c r="Y70" s="164">
        <v>0</v>
      </c>
      <c r="Z70" s="164">
        <v>0</v>
      </c>
      <c r="AA70" s="164">
        <v>0</v>
      </c>
      <c r="AB70" s="164">
        <v>0</v>
      </c>
      <c r="AC70" s="164">
        <v>0</v>
      </c>
      <c r="AD70" s="164">
        <v>0</v>
      </c>
      <c r="AE70" s="164">
        <v>0</v>
      </c>
      <c r="AF70" s="164"/>
      <c r="AG70" s="164"/>
      <c r="AH70" s="164"/>
      <c r="AI70" s="164"/>
      <c r="AJ70" s="164"/>
      <c r="AK70" s="164"/>
    </row>
    <row r="71" spans="1:37" ht="16.350000000000001" customHeight="1">
      <c r="A71" s="163" t="s">
        <v>235</v>
      </c>
      <c r="B71" s="164">
        <v>0</v>
      </c>
      <c r="C71" s="164">
        <v>0</v>
      </c>
      <c r="D71" s="164">
        <v>0</v>
      </c>
      <c r="E71" s="164">
        <v>0</v>
      </c>
      <c r="F71" s="164">
        <v>0</v>
      </c>
      <c r="G71" s="164">
        <v>0</v>
      </c>
      <c r="H71" s="164">
        <v>0</v>
      </c>
      <c r="I71" s="164">
        <v>0</v>
      </c>
      <c r="J71" s="164">
        <v>0</v>
      </c>
      <c r="K71" s="164">
        <v>0</v>
      </c>
      <c r="L71" s="164">
        <v>0</v>
      </c>
      <c r="M71" s="164">
        <v>0</v>
      </c>
      <c r="N71" s="164">
        <v>0</v>
      </c>
      <c r="O71" s="164">
        <v>0</v>
      </c>
      <c r="P71" s="164">
        <v>0</v>
      </c>
      <c r="Q71" s="164">
        <v>0</v>
      </c>
      <c r="R71" s="164">
        <v>0</v>
      </c>
      <c r="S71" s="164">
        <v>0</v>
      </c>
      <c r="T71" s="164">
        <v>0</v>
      </c>
      <c r="U71" s="164">
        <v>0</v>
      </c>
      <c r="V71" s="164">
        <v>0</v>
      </c>
      <c r="W71" s="164">
        <v>0</v>
      </c>
      <c r="X71" s="164">
        <v>0</v>
      </c>
      <c r="Y71" s="164">
        <v>0</v>
      </c>
      <c r="Z71" s="164">
        <v>0</v>
      </c>
      <c r="AA71" s="164">
        <v>0</v>
      </c>
      <c r="AB71" s="164">
        <v>0</v>
      </c>
      <c r="AC71" s="164">
        <v>0</v>
      </c>
      <c r="AD71" s="164">
        <v>0</v>
      </c>
      <c r="AE71" s="164">
        <v>0</v>
      </c>
      <c r="AF71" s="164"/>
      <c r="AG71" s="164"/>
      <c r="AH71" s="164"/>
      <c r="AI71" s="164"/>
      <c r="AJ71" s="164"/>
      <c r="AK71" s="164"/>
    </row>
    <row r="72" spans="1:37" ht="16.350000000000001" customHeight="1">
      <c r="A72" s="163" t="s">
        <v>236</v>
      </c>
      <c r="B72" s="164">
        <v>0</v>
      </c>
      <c r="C72" s="164">
        <v>0</v>
      </c>
      <c r="D72" s="164">
        <v>0</v>
      </c>
      <c r="E72" s="164">
        <v>0</v>
      </c>
      <c r="F72" s="164">
        <v>0</v>
      </c>
      <c r="G72" s="164">
        <v>0</v>
      </c>
      <c r="H72" s="164">
        <v>0</v>
      </c>
      <c r="I72" s="164">
        <v>0</v>
      </c>
      <c r="J72" s="164">
        <v>0</v>
      </c>
      <c r="K72" s="164">
        <v>0</v>
      </c>
      <c r="L72" s="164">
        <v>0</v>
      </c>
      <c r="M72" s="164">
        <v>0</v>
      </c>
      <c r="N72" s="164">
        <v>0</v>
      </c>
      <c r="O72" s="164">
        <v>0</v>
      </c>
      <c r="P72" s="164">
        <v>0</v>
      </c>
      <c r="Q72" s="164">
        <v>0</v>
      </c>
      <c r="R72" s="164">
        <v>0</v>
      </c>
      <c r="S72" s="164">
        <v>0</v>
      </c>
      <c r="T72" s="164">
        <v>0</v>
      </c>
      <c r="U72" s="164">
        <v>0</v>
      </c>
      <c r="V72" s="164">
        <v>0</v>
      </c>
      <c r="W72" s="164">
        <v>0</v>
      </c>
      <c r="X72" s="164">
        <v>0</v>
      </c>
      <c r="Y72" s="164">
        <v>0</v>
      </c>
      <c r="Z72" s="164">
        <v>0</v>
      </c>
      <c r="AA72" s="164">
        <v>0</v>
      </c>
      <c r="AB72" s="164">
        <v>0</v>
      </c>
      <c r="AC72" s="164">
        <v>0</v>
      </c>
      <c r="AD72" s="164">
        <v>0</v>
      </c>
      <c r="AE72" s="164">
        <v>0</v>
      </c>
      <c r="AF72" s="164"/>
      <c r="AG72" s="164"/>
      <c r="AH72" s="164"/>
      <c r="AI72" s="164"/>
      <c r="AJ72" s="164"/>
      <c r="AK72" s="164"/>
    </row>
    <row r="73" spans="1:37" ht="16.350000000000001" customHeight="1">
      <c r="A73" s="163" t="s">
        <v>237</v>
      </c>
      <c r="B73" s="164">
        <v>276028.160622</v>
      </c>
      <c r="C73" s="164">
        <v>0</v>
      </c>
      <c r="D73" s="164">
        <v>0</v>
      </c>
      <c r="E73" s="164">
        <v>462428.02612200001</v>
      </c>
      <c r="F73" s="164">
        <v>-678590.98778600001</v>
      </c>
      <c r="G73" s="164">
        <v>2539186.2397380001</v>
      </c>
      <c r="H73" s="164">
        <v>0</v>
      </c>
      <c r="I73" s="164">
        <v>0</v>
      </c>
      <c r="J73" s="164">
        <v>0</v>
      </c>
      <c r="K73" s="164">
        <v>6698437.1238980005</v>
      </c>
      <c r="L73" s="164">
        <v>0</v>
      </c>
      <c r="M73" s="164">
        <v>-464178.27663600002</v>
      </c>
      <c r="N73" s="164">
        <v>237552.70017600001</v>
      </c>
      <c r="O73" s="164">
        <v>-102855.84205200001</v>
      </c>
      <c r="P73" s="164">
        <v>-49291.195463999997</v>
      </c>
      <c r="Q73" s="164">
        <v>745482.24852599995</v>
      </c>
      <c r="R73" s="164">
        <v>95718.391571999993</v>
      </c>
      <c r="S73" s="164">
        <v>0</v>
      </c>
      <c r="T73" s="164">
        <v>43327.653958000003</v>
      </c>
      <c r="U73" s="164">
        <v>-49843.188695999997</v>
      </c>
      <c r="V73" s="164">
        <v>-667363.18891799997</v>
      </c>
      <c r="W73" s="164">
        <v>-4712.2641299999996</v>
      </c>
      <c r="X73" s="164">
        <v>0</v>
      </c>
      <c r="Y73" s="164">
        <v>0</v>
      </c>
      <c r="Z73" s="164">
        <v>0</v>
      </c>
      <c r="AA73" s="164">
        <v>19700.447875999998</v>
      </c>
      <c r="AB73" s="164">
        <v>-123853.463466</v>
      </c>
      <c r="AC73" s="164">
        <v>-95279.605993999998</v>
      </c>
      <c r="AD73" s="164">
        <v>2738618.8613220002</v>
      </c>
      <c r="AE73" s="164">
        <v>120237.48</v>
      </c>
      <c r="AF73" s="164"/>
      <c r="AG73" s="164"/>
      <c r="AH73" s="164"/>
      <c r="AI73" s="164"/>
      <c r="AJ73" s="164"/>
      <c r="AK73" s="164"/>
    </row>
    <row r="74" spans="1:37" ht="16.350000000000001" customHeight="1">
      <c r="A74" s="163" t="s">
        <v>238</v>
      </c>
      <c r="B74" s="164">
        <v>64702.544472000001</v>
      </c>
      <c r="C74" s="164">
        <v>0</v>
      </c>
      <c r="D74" s="164">
        <v>0</v>
      </c>
      <c r="E74" s="164">
        <v>-42207.056927999998</v>
      </c>
      <c r="F74" s="164">
        <v>-11083.245336</v>
      </c>
      <c r="G74" s="164">
        <v>-53216.267112000001</v>
      </c>
      <c r="H74" s="164">
        <v>0</v>
      </c>
      <c r="I74" s="164">
        <v>0</v>
      </c>
      <c r="J74" s="164">
        <v>0</v>
      </c>
      <c r="K74" s="164">
        <v>43069.245247999999</v>
      </c>
      <c r="L74" s="164">
        <v>0</v>
      </c>
      <c r="M74" s="164">
        <v>-150544.30593599999</v>
      </c>
      <c r="N74" s="164">
        <v>77044.118975999998</v>
      </c>
      <c r="O74" s="164">
        <v>20216.707847999998</v>
      </c>
      <c r="P74" s="164">
        <v>-15986.333664</v>
      </c>
      <c r="Q74" s="164">
        <v>-3981.046824</v>
      </c>
      <c r="R74" s="164">
        <v>31043.802672000002</v>
      </c>
      <c r="S74" s="164">
        <v>0</v>
      </c>
      <c r="T74" s="164">
        <v>3803.773608</v>
      </c>
      <c r="U74" s="164">
        <v>-16165.358496000001</v>
      </c>
      <c r="V74" s="164">
        <v>2806.6414319999999</v>
      </c>
      <c r="W74" s="164">
        <v>-1528.30188</v>
      </c>
      <c r="X74" s="164">
        <v>0</v>
      </c>
      <c r="Y74" s="164">
        <v>0</v>
      </c>
      <c r="Z74" s="164">
        <v>0</v>
      </c>
      <c r="AA74" s="164">
        <v>-5477.9358240000001</v>
      </c>
      <c r="AB74" s="164">
        <v>34670.346984000003</v>
      </c>
      <c r="AC74" s="164">
        <v>-31809.601943999998</v>
      </c>
      <c r="AD74" s="164">
        <v>-50599.076328000003</v>
      </c>
      <c r="AE74" s="164">
        <v>0</v>
      </c>
      <c r="AF74" s="164"/>
      <c r="AG74" s="164"/>
      <c r="AH74" s="164"/>
      <c r="AI74" s="164"/>
      <c r="AJ74" s="164"/>
      <c r="AK74" s="164"/>
    </row>
    <row r="75" spans="1:37" ht="16.350000000000001" customHeight="1">
      <c r="A75" s="163" t="s">
        <v>239</v>
      </c>
      <c r="B75" s="164">
        <v>211325.61614999999</v>
      </c>
      <c r="C75" s="164">
        <v>0</v>
      </c>
      <c r="D75" s="164">
        <v>0</v>
      </c>
      <c r="E75" s="164">
        <v>504635.08305000002</v>
      </c>
      <c r="F75" s="164">
        <v>-667507.74245000002</v>
      </c>
      <c r="G75" s="164">
        <v>2592402.50685</v>
      </c>
      <c r="H75" s="164">
        <v>0</v>
      </c>
      <c r="I75" s="164">
        <v>0</v>
      </c>
      <c r="J75" s="164">
        <v>0</v>
      </c>
      <c r="K75" s="164">
        <v>6655367.8786500003</v>
      </c>
      <c r="L75" s="164">
        <v>0</v>
      </c>
      <c r="M75" s="164">
        <v>-313633.97070000001</v>
      </c>
      <c r="N75" s="164">
        <v>160508.58119999999</v>
      </c>
      <c r="O75" s="164">
        <v>-123072.5499</v>
      </c>
      <c r="P75" s="164">
        <v>-33304.861799999999</v>
      </c>
      <c r="Q75" s="164">
        <v>749463.29535000003</v>
      </c>
      <c r="R75" s="164">
        <v>64674.588900000002</v>
      </c>
      <c r="S75" s="164">
        <v>0</v>
      </c>
      <c r="T75" s="164">
        <v>39523.880349999999</v>
      </c>
      <c r="U75" s="164">
        <v>-33677.830199999997</v>
      </c>
      <c r="V75" s="164">
        <v>-670169.83034999995</v>
      </c>
      <c r="W75" s="164">
        <v>-3183.96225</v>
      </c>
      <c r="X75" s="164">
        <v>0</v>
      </c>
      <c r="Y75" s="164">
        <v>0</v>
      </c>
      <c r="Z75" s="164">
        <v>0</v>
      </c>
      <c r="AA75" s="164">
        <v>25178.383699999998</v>
      </c>
      <c r="AB75" s="164">
        <v>-158523.81044999999</v>
      </c>
      <c r="AC75" s="164">
        <v>-63470.004050000003</v>
      </c>
      <c r="AD75" s="164">
        <v>2789217.9376500002</v>
      </c>
      <c r="AE75" s="164">
        <v>120237.48</v>
      </c>
      <c r="AF75" s="164"/>
      <c r="AG75" s="164"/>
      <c r="AH75" s="164"/>
      <c r="AI75" s="164"/>
      <c r="AJ75" s="164"/>
      <c r="AK75" s="164"/>
    </row>
    <row r="76" spans="1:37" ht="16.350000000000001" customHeight="1">
      <c r="A76" s="163" t="s">
        <v>240</v>
      </c>
      <c r="B76" s="164">
        <v>0</v>
      </c>
      <c r="C76" s="164">
        <v>0</v>
      </c>
      <c r="D76" s="164">
        <v>0</v>
      </c>
      <c r="E76" s="164">
        <v>0</v>
      </c>
      <c r="F76" s="164">
        <v>0</v>
      </c>
      <c r="G76" s="164">
        <v>0</v>
      </c>
      <c r="H76" s="164">
        <v>0</v>
      </c>
      <c r="I76" s="164">
        <v>0</v>
      </c>
      <c r="J76" s="164">
        <v>0</v>
      </c>
      <c r="K76" s="164">
        <v>0</v>
      </c>
      <c r="L76" s="164">
        <v>0</v>
      </c>
      <c r="M76" s="164">
        <v>0</v>
      </c>
      <c r="N76" s="164">
        <v>0</v>
      </c>
      <c r="O76" s="164">
        <v>0</v>
      </c>
      <c r="P76" s="164">
        <v>0</v>
      </c>
      <c r="Q76" s="164">
        <v>0</v>
      </c>
      <c r="R76" s="164">
        <v>0</v>
      </c>
      <c r="S76" s="164">
        <v>0</v>
      </c>
      <c r="T76" s="164">
        <v>0</v>
      </c>
      <c r="U76" s="164">
        <v>0</v>
      </c>
      <c r="V76" s="164">
        <v>0</v>
      </c>
      <c r="W76" s="164">
        <v>0</v>
      </c>
      <c r="X76" s="164">
        <v>0</v>
      </c>
      <c r="Y76" s="164">
        <v>0</v>
      </c>
      <c r="Z76" s="164">
        <v>0</v>
      </c>
      <c r="AA76" s="164">
        <v>0</v>
      </c>
      <c r="AB76" s="164">
        <v>0</v>
      </c>
      <c r="AC76" s="164">
        <v>0</v>
      </c>
      <c r="AD76" s="164">
        <v>0</v>
      </c>
      <c r="AE76" s="164">
        <v>0</v>
      </c>
      <c r="AF76" s="164"/>
      <c r="AG76" s="164"/>
      <c r="AH76" s="164"/>
      <c r="AI76" s="164"/>
      <c r="AJ76" s="164"/>
      <c r="AK76" s="164"/>
    </row>
    <row r="77" spans="1:37" ht="16.350000000000001" customHeight="1">
      <c r="A77" s="163" t="s">
        <v>241</v>
      </c>
      <c r="B77" s="164">
        <v>0</v>
      </c>
      <c r="C77" s="164">
        <v>0</v>
      </c>
      <c r="D77" s="164">
        <v>0</v>
      </c>
      <c r="E77" s="164">
        <v>0</v>
      </c>
      <c r="F77" s="164">
        <v>0</v>
      </c>
      <c r="G77" s="164">
        <v>0</v>
      </c>
      <c r="H77" s="164">
        <v>0</v>
      </c>
      <c r="I77" s="164">
        <v>0</v>
      </c>
      <c r="J77" s="164">
        <v>0</v>
      </c>
      <c r="K77" s="164">
        <v>0</v>
      </c>
      <c r="L77" s="164">
        <v>0</v>
      </c>
      <c r="M77" s="164">
        <v>0</v>
      </c>
      <c r="N77" s="164">
        <v>0</v>
      </c>
      <c r="O77" s="164">
        <v>0</v>
      </c>
      <c r="P77" s="164">
        <v>0</v>
      </c>
      <c r="Q77" s="164">
        <v>0</v>
      </c>
      <c r="R77" s="164">
        <v>0</v>
      </c>
      <c r="S77" s="164">
        <v>0</v>
      </c>
      <c r="T77" s="164">
        <v>0</v>
      </c>
      <c r="U77" s="164">
        <v>0</v>
      </c>
      <c r="V77" s="164">
        <v>0</v>
      </c>
      <c r="W77" s="164">
        <v>0</v>
      </c>
      <c r="X77" s="164">
        <v>0</v>
      </c>
      <c r="Y77" s="164">
        <v>0</v>
      </c>
      <c r="Z77" s="164">
        <v>0</v>
      </c>
      <c r="AA77" s="164">
        <v>0</v>
      </c>
      <c r="AB77" s="164">
        <v>0</v>
      </c>
      <c r="AC77" s="164">
        <v>0</v>
      </c>
      <c r="AD77" s="164">
        <v>0</v>
      </c>
      <c r="AE77" s="164">
        <v>0</v>
      </c>
      <c r="AF77" s="164"/>
      <c r="AG77" s="164"/>
      <c r="AH77" s="164"/>
      <c r="AI77" s="164"/>
      <c r="AJ77" s="164"/>
      <c r="AK77" s="164"/>
    </row>
    <row r="78" spans="1:37" ht="16.350000000000001" customHeight="1">
      <c r="A78" s="163" t="s">
        <v>242</v>
      </c>
      <c r="B78" s="164">
        <v>20278530.219377998</v>
      </c>
      <c r="C78" s="164">
        <v>0</v>
      </c>
      <c r="D78" s="164">
        <v>0</v>
      </c>
      <c r="E78" s="164">
        <v>54954051.993877999</v>
      </c>
      <c r="F78" s="164">
        <v>215208.157786</v>
      </c>
      <c r="G78" s="164">
        <v>190685197.80359501</v>
      </c>
      <c r="H78" s="164">
        <v>0</v>
      </c>
      <c r="I78" s="164">
        <v>0</v>
      </c>
      <c r="J78" s="164">
        <v>0</v>
      </c>
      <c r="K78" s="164">
        <v>23617254.216102</v>
      </c>
      <c r="L78" s="164">
        <v>0</v>
      </c>
      <c r="M78" s="164">
        <v>19391001.396636002</v>
      </c>
      <c r="N78" s="164">
        <v>10463019.379823999</v>
      </c>
      <c r="O78" s="164">
        <v>-13689134.757948</v>
      </c>
      <c r="P78" s="164">
        <v>-2171032.924536</v>
      </c>
      <c r="Q78" s="164">
        <v>49218737.441473998</v>
      </c>
      <c r="R78" s="164">
        <v>-8258538.5415719999</v>
      </c>
      <c r="S78" s="164">
        <v>0</v>
      </c>
      <c r="T78" s="164">
        <v>1560931.0360419999</v>
      </c>
      <c r="U78" s="164">
        <v>-2195345.4913039999</v>
      </c>
      <c r="V78" s="164">
        <v>1057174.4989179999</v>
      </c>
      <c r="W78" s="164">
        <v>-207551.88587</v>
      </c>
      <c r="X78" s="164">
        <v>0</v>
      </c>
      <c r="Y78" s="164">
        <v>0</v>
      </c>
      <c r="Z78" s="164">
        <v>0</v>
      </c>
      <c r="AA78" s="164">
        <v>3256083.5854573301</v>
      </c>
      <c r="AB78" s="164">
        <v>4894359.5801326698</v>
      </c>
      <c r="AC78" s="164">
        <v>191168447.52932701</v>
      </c>
      <c r="AD78" s="164">
        <v>-8633692.891322</v>
      </c>
      <c r="AE78" s="164">
        <v>-120237.48</v>
      </c>
      <c r="AF78" s="164"/>
      <c r="AG78" s="164"/>
      <c r="AH78" s="164"/>
      <c r="AI78" s="164"/>
      <c r="AJ78" s="164"/>
      <c r="AK78" s="164"/>
    </row>
    <row r="79" spans="1:37" ht="16.350000000000001" customHeight="1">
      <c r="A79" s="163" t="s">
        <v>243</v>
      </c>
      <c r="B79" s="164">
        <v>0</v>
      </c>
      <c r="C79" s="164">
        <v>0</v>
      </c>
      <c r="D79" s="164">
        <v>0</v>
      </c>
      <c r="E79" s="164">
        <v>0</v>
      </c>
      <c r="F79" s="164">
        <v>0</v>
      </c>
      <c r="G79" s="164">
        <v>0</v>
      </c>
      <c r="H79" s="164">
        <v>0</v>
      </c>
      <c r="I79" s="164">
        <v>0</v>
      </c>
      <c r="J79" s="164">
        <v>0</v>
      </c>
      <c r="K79" s="164">
        <v>0</v>
      </c>
      <c r="L79" s="164">
        <v>0</v>
      </c>
      <c r="M79" s="164">
        <v>0</v>
      </c>
      <c r="N79" s="164">
        <v>0</v>
      </c>
      <c r="O79" s="164">
        <v>0</v>
      </c>
      <c r="P79" s="164">
        <v>0</v>
      </c>
      <c r="Q79" s="164">
        <v>0</v>
      </c>
      <c r="R79" s="164">
        <v>0</v>
      </c>
      <c r="S79" s="164">
        <v>0</v>
      </c>
      <c r="T79" s="164">
        <v>0</v>
      </c>
      <c r="U79" s="164">
        <v>0</v>
      </c>
      <c r="V79" s="164">
        <v>0</v>
      </c>
      <c r="W79" s="164">
        <v>0</v>
      </c>
      <c r="X79" s="164">
        <v>0</v>
      </c>
      <c r="Y79" s="164">
        <v>0</v>
      </c>
      <c r="Z79" s="164">
        <v>0</v>
      </c>
      <c r="AA79" s="164">
        <v>0</v>
      </c>
      <c r="AB79" s="164">
        <v>0</v>
      </c>
      <c r="AC79" s="164">
        <v>0</v>
      </c>
      <c r="AD79" s="164">
        <v>0</v>
      </c>
      <c r="AE79" s="164">
        <v>0</v>
      </c>
      <c r="AF79" s="164"/>
      <c r="AG79" s="164"/>
      <c r="AH79" s="164"/>
      <c r="AI79" s="164"/>
      <c r="AJ79" s="164"/>
      <c r="AK79" s="164"/>
    </row>
    <row r="80" spans="1:37" ht="16.350000000000001" customHeight="1">
      <c r="A80" s="163" t="s">
        <v>244</v>
      </c>
      <c r="B80" s="164">
        <v>0</v>
      </c>
      <c r="C80" s="164">
        <v>0</v>
      </c>
      <c r="D80" s="164">
        <v>0</v>
      </c>
      <c r="E80" s="164">
        <v>0</v>
      </c>
      <c r="F80" s="164">
        <v>0</v>
      </c>
      <c r="G80" s="164">
        <v>0</v>
      </c>
      <c r="H80" s="164">
        <v>0</v>
      </c>
      <c r="I80" s="164">
        <v>0</v>
      </c>
      <c r="J80" s="164">
        <v>0</v>
      </c>
      <c r="K80" s="164">
        <v>0</v>
      </c>
      <c r="L80" s="164">
        <v>0</v>
      </c>
      <c r="M80" s="164">
        <v>0</v>
      </c>
      <c r="N80" s="164">
        <v>0</v>
      </c>
      <c r="O80" s="164">
        <v>0</v>
      </c>
      <c r="P80" s="164">
        <v>0</v>
      </c>
      <c r="Q80" s="164">
        <v>0</v>
      </c>
      <c r="R80" s="164">
        <v>0</v>
      </c>
      <c r="S80" s="164">
        <v>0</v>
      </c>
      <c r="T80" s="164">
        <v>0</v>
      </c>
      <c r="U80" s="164">
        <v>0</v>
      </c>
      <c r="V80" s="164">
        <v>0</v>
      </c>
      <c r="W80" s="164">
        <v>0</v>
      </c>
      <c r="X80" s="164">
        <v>0</v>
      </c>
      <c r="Y80" s="164">
        <v>0</v>
      </c>
      <c r="Z80" s="164">
        <v>0</v>
      </c>
      <c r="AA80" s="164">
        <v>0</v>
      </c>
      <c r="AB80" s="164">
        <v>0</v>
      </c>
      <c r="AC80" s="164">
        <v>0</v>
      </c>
      <c r="AD80" s="164">
        <v>0</v>
      </c>
      <c r="AE80" s="164">
        <v>0</v>
      </c>
      <c r="AF80" s="164"/>
      <c r="AG80" s="164"/>
      <c r="AH80" s="164"/>
      <c r="AI80" s="164"/>
      <c r="AJ80" s="164"/>
      <c r="AK80" s="164"/>
    </row>
    <row r="81" spans="1:37" ht="16.350000000000001" customHeight="1">
      <c r="A81" s="163" t="s">
        <v>245</v>
      </c>
      <c r="B81" s="164">
        <v>20278530.219377998</v>
      </c>
      <c r="C81" s="164">
        <v>0</v>
      </c>
      <c r="D81" s="164">
        <v>0</v>
      </c>
      <c r="E81" s="164">
        <v>54954051.993877999</v>
      </c>
      <c r="F81" s="164">
        <v>215208.157786</v>
      </c>
      <c r="G81" s="164">
        <v>190685197.80359501</v>
      </c>
      <c r="H81" s="164">
        <v>0</v>
      </c>
      <c r="I81" s="164">
        <v>0</v>
      </c>
      <c r="J81" s="164">
        <v>0</v>
      </c>
      <c r="K81" s="164">
        <v>23617254.216102</v>
      </c>
      <c r="L81" s="164">
        <v>0</v>
      </c>
      <c r="M81" s="164">
        <v>19391001.396636002</v>
      </c>
      <c r="N81" s="164">
        <v>10463019.379823999</v>
      </c>
      <c r="O81" s="164">
        <v>-13689134.757948</v>
      </c>
      <c r="P81" s="164">
        <v>-2171032.924536</v>
      </c>
      <c r="Q81" s="164">
        <v>49218737.441473998</v>
      </c>
      <c r="R81" s="164">
        <v>-8258538.5415719999</v>
      </c>
      <c r="S81" s="164">
        <v>0</v>
      </c>
      <c r="T81" s="164">
        <v>1560931.0360419999</v>
      </c>
      <c r="U81" s="164">
        <v>-2195345.4913039999</v>
      </c>
      <c r="V81" s="164">
        <v>1057174.4989179999</v>
      </c>
      <c r="W81" s="164">
        <v>-207551.88587</v>
      </c>
      <c r="X81" s="164">
        <v>0</v>
      </c>
      <c r="Y81" s="164">
        <v>0</v>
      </c>
      <c r="Z81" s="164">
        <v>0</v>
      </c>
      <c r="AA81" s="164">
        <v>3256083.5854573301</v>
      </c>
      <c r="AB81" s="164">
        <v>4894359.5801326698</v>
      </c>
      <c r="AC81" s="164">
        <v>191168447.52932701</v>
      </c>
      <c r="AD81" s="164">
        <v>-8633692.891322</v>
      </c>
      <c r="AE81" s="164">
        <v>-120237.48</v>
      </c>
      <c r="AF81" s="164"/>
      <c r="AG81" s="164"/>
      <c r="AH81" s="164"/>
      <c r="AI81" s="164"/>
      <c r="AJ81" s="164"/>
      <c r="AK81" s="164"/>
    </row>
    <row r="82" spans="1:37" ht="16.350000000000001" customHeight="1">
      <c r="A82" s="163" t="s">
        <v>246</v>
      </c>
      <c r="B82" s="164">
        <v>0</v>
      </c>
      <c r="C82" s="164">
        <v>0</v>
      </c>
      <c r="D82" s="164">
        <v>0</v>
      </c>
      <c r="E82" s="164">
        <v>0</v>
      </c>
      <c r="F82" s="164">
        <v>0</v>
      </c>
      <c r="G82" s="164">
        <v>0</v>
      </c>
      <c r="H82" s="164">
        <v>0</v>
      </c>
      <c r="I82" s="164">
        <v>0</v>
      </c>
      <c r="J82" s="164">
        <v>0</v>
      </c>
      <c r="K82" s="164">
        <v>0</v>
      </c>
      <c r="L82" s="164">
        <v>0</v>
      </c>
      <c r="M82" s="164">
        <v>0</v>
      </c>
      <c r="N82" s="164">
        <v>0</v>
      </c>
      <c r="O82" s="164">
        <v>0</v>
      </c>
      <c r="P82" s="164">
        <v>0</v>
      </c>
      <c r="Q82" s="164">
        <v>0</v>
      </c>
      <c r="R82" s="164">
        <v>0</v>
      </c>
      <c r="S82" s="164">
        <v>0</v>
      </c>
      <c r="T82" s="164">
        <v>0</v>
      </c>
      <c r="U82" s="164">
        <v>0</v>
      </c>
      <c r="V82" s="164">
        <v>0</v>
      </c>
      <c r="W82" s="164">
        <v>0</v>
      </c>
      <c r="X82" s="164">
        <v>0</v>
      </c>
      <c r="Y82" s="164">
        <v>0</v>
      </c>
      <c r="Z82" s="164">
        <v>0</v>
      </c>
      <c r="AA82" s="164">
        <v>0</v>
      </c>
      <c r="AB82" s="164">
        <v>0</v>
      </c>
      <c r="AC82" s="164">
        <v>0</v>
      </c>
      <c r="AD82" s="164">
        <v>0</v>
      </c>
      <c r="AE82" s="164">
        <v>0</v>
      </c>
      <c r="AF82" s="164"/>
      <c r="AG82" s="164"/>
      <c r="AH82" s="164"/>
      <c r="AI82" s="164"/>
      <c r="AJ82" s="164"/>
      <c r="AK82" s="164"/>
    </row>
    <row r="83" spans="1:37" ht="16.350000000000001" customHeight="1">
      <c r="A83" s="163" t="s">
        <v>247</v>
      </c>
      <c r="B83" s="164">
        <v>20278530.219377998</v>
      </c>
      <c r="C83" s="164">
        <v>0</v>
      </c>
      <c r="D83" s="164">
        <v>0</v>
      </c>
      <c r="E83" s="164">
        <v>54954051.993877999</v>
      </c>
      <c r="F83" s="164">
        <v>215208.157786</v>
      </c>
      <c r="G83" s="164">
        <v>190685197.80359501</v>
      </c>
      <c r="H83" s="164">
        <v>0</v>
      </c>
      <c r="I83" s="164">
        <v>0</v>
      </c>
      <c r="J83" s="164">
        <v>0</v>
      </c>
      <c r="K83" s="164">
        <v>23617254.216102</v>
      </c>
      <c r="L83" s="164">
        <v>0</v>
      </c>
      <c r="M83" s="164">
        <v>19391001.396636002</v>
      </c>
      <c r="N83" s="164">
        <v>10463019.379823999</v>
      </c>
      <c r="O83" s="164">
        <v>-13689134.757948</v>
      </c>
      <c r="P83" s="164">
        <v>-2171032.924536</v>
      </c>
      <c r="Q83" s="164">
        <v>49218737.441473998</v>
      </c>
      <c r="R83" s="164">
        <v>-8258538.5415719999</v>
      </c>
      <c r="S83" s="164">
        <v>0</v>
      </c>
      <c r="T83" s="164">
        <v>1560931.0360419999</v>
      </c>
      <c r="U83" s="164">
        <v>-2195345.4913039999</v>
      </c>
      <c r="V83" s="164">
        <v>1057174.4989179999</v>
      </c>
      <c r="W83" s="164">
        <v>-207551.88587</v>
      </c>
      <c r="X83" s="164">
        <v>0</v>
      </c>
      <c r="Y83" s="164">
        <v>0</v>
      </c>
      <c r="Z83" s="164">
        <v>0</v>
      </c>
      <c r="AA83" s="164">
        <v>3256083.5854573301</v>
      </c>
      <c r="AB83" s="164">
        <v>4894359.5801326698</v>
      </c>
      <c r="AC83" s="164">
        <v>191168447.52932701</v>
      </c>
      <c r="AD83" s="164">
        <v>-8633692.891322</v>
      </c>
      <c r="AE83" s="164">
        <v>-120237.48</v>
      </c>
      <c r="AF83" s="164"/>
      <c r="AG83" s="164"/>
      <c r="AH83" s="164"/>
      <c r="AI83" s="164"/>
      <c r="AJ83" s="164"/>
      <c r="AK83" s="164"/>
    </row>
    <row r="84" spans="1:37" ht="16.350000000000001" customHeight="1">
      <c r="A84" s="163" t="s">
        <v>248</v>
      </c>
      <c r="B84" s="164">
        <v>0</v>
      </c>
      <c r="C84" s="164">
        <v>0</v>
      </c>
      <c r="D84" s="164">
        <v>0</v>
      </c>
      <c r="E84" s="164">
        <v>-15509425.17</v>
      </c>
      <c r="F84" s="164">
        <v>0</v>
      </c>
      <c r="G84" s="164">
        <v>-153254775.40000001</v>
      </c>
      <c r="H84" s="164">
        <v>0</v>
      </c>
      <c r="I84" s="164">
        <v>0</v>
      </c>
      <c r="J84" s="164">
        <v>0</v>
      </c>
      <c r="K84" s="164">
        <v>1513800</v>
      </c>
      <c r="L84" s="164">
        <v>0</v>
      </c>
      <c r="M84" s="164">
        <v>-22504638.960000001</v>
      </c>
      <c r="N84" s="164">
        <v>0</v>
      </c>
      <c r="O84" s="164">
        <v>6995213.79</v>
      </c>
      <c r="P84" s="164">
        <v>0</v>
      </c>
      <c r="Q84" s="164">
        <v>0</v>
      </c>
      <c r="R84" s="164">
        <v>0</v>
      </c>
      <c r="S84" s="164">
        <v>0</v>
      </c>
      <c r="T84" s="164">
        <v>0</v>
      </c>
      <c r="U84" s="164">
        <v>0</v>
      </c>
      <c r="V84" s="164">
        <v>0</v>
      </c>
      <c r="W84" s="164">
        <v>0</v>
      </c>
      <c r="X84" s="164">
        <v>0</v>
      </c>
      <c r="Y84" s="164">
        <v>0</v>
      </c>
      <c r="Z84" s="164">
        <v>0</v>
      </c>
      <c r="AA84" s="164">
        <v>-3027456.34</v>
      </c>
      <c r="AB84" s="164">
        <v>33614.89</v>
      </c>
      <c r="AC84" s="164">
        <v>-149742032.02000001</v>
      </c>
      <c r="AD84" s="164">
        <v>-518901.93</v>
      </c>
      <c r="AE84" s="164">
        <v>0</v>
      </c>
      <c r="AF84" s="164"/>
      <c r="AG84" s="164"/>
      <c r="AH84" s="164"/>
      <c r="AI84" s="164"/>
      <c r="AJ84" s="164"/>
      <c r="AK84" s="164"/>
    </row>
    <row r="85" spans="1:37" ht="16.350000000000001" customHeight="1">
      <c r="A85" s="163" t="s">
        <v>249</v>
      </c>
      <c r="B85" s="164">
        <v>20278530.219377998</v>
      </c>
      <c r="C85" s="164">
        <v>0</v>
      </c>
      <c r="D85" s="164">
        <v>0</v>
      </c>
      <c r="E85" s="164">
        <v>39444626.823877998</v>
      </c>
      <c r="F85" s="164">
        <v>215208.157786</v>
      </c>
      <c r="G85" s="164">
        <v>37430422.403595403</v>
      </c>
      <c r="H85" s="164">
        <v>0</v>
      </c>
      <c r="I85" s="164">
        <v>0</v>
      </c>
      <c r="J85" s="164">
        <v>0</v>
      </c>
      <c r="K85" s="164">
        <v>25131054.216102</v>
      </c>
      <c r="L85" s="164">
        <v>0</v>
      </c>
      <c r="M85" s="164">
        <v>-3113637.5633640001</v>
      </c>
      <c r="N85" s="164">
        <v>10463019.379823999</v>
      </c>
      <c r="O85" s="164">
        <v>-6693920.9679479999</v>
      </c>
      <c r="P85" s="164">
        <v>-2171032.924536</v>
      </c>
      <c r="Q85" s="164">
        <v>49218737.441473998</v>
      </c>
      <c r="R85" s="164">
        <v>-8258538.5415719999</v>
      </c>
      <c r="S85" s="164">
        <v>0</v>
      </c>
      <c r="T85" s="164">
        <v>1560931.0360419999</v>
      </c>
      <c r="U85" s="164">
        <v>-2195345.4913039999</v>
      </c>
      <c r="V85" s="164">
        <v>1057174.4989179999</v>
      </c>
      <c r="W85" s="164">
        <v>-207551.88587</v>
      </c>
      <c r="X85" s="164">
        <v>0</v>
      </c>
      <c r="Y85" s="164">
        <v>0</v>
      </c>
      <c r="Z85" s="164">
        <v>0</v>
      </c>
      <c r="AA85" s="164">
        <v>228627.24545732999</v>
      </c>
      <c r="AB85" s="164">
        <v>4927974.4701326704</v>
      </c>
      <c r="AC85" s="164">
        <v>41426415.509327397</v>
      </c>
      <c r="AD85" s="164">
        <v>-9152594.8213219997</v>
      </c>
      <c r="AE85" s="164">
        <v>-120237.48</v>
      </c>
      <c r="AF85" s="164"/>
      <c r="AG85" s="164"/>
      <c r="AH85" s="164"/>
      <c r="AI85" s="164"/>
      <c r="AJ85" s="164"/>
      <c r="AK85" s="164"/>
    </row>
    <row r="86" spans="1:37" ht="16.350000000000001" customHeight="1">
      <c r="A86" s="163" t="s">
        <v>250</v>
      </c>
      <c r="B86" s="164">
        <v>0</v>
      </c>
      <c r="C86" s="164">
        <v>0</v>
      </c>
      <c r="D86" s="164">
        <v>0</v>
      </c>
      <c r="E86" s="164">
        <v>158479565.88999999</v>
      </c>
      <c r="F86" s="164">
        <v>0</v>
      </c>
      <c r="G86" s="164">
        <v>37982905.299999997</v>
      </c>
      <c r="H86" s="164">
        <v>0</v>
      </c>
      <c r="I86" s="164">
        <v>0</v>
      </c>
      <c r="J86" s="164">
        <v>0</v>
      </c>
      <c r="K86" s="164">
        <v>267107192.06999999</v>
      </c>
      <c r="L86" s="164">
        <v>0</v>
      </c>
      <c r="M86" s="374">
        <v>25812634.710000001</v>
      </c>
      <c r="N86" s="374">
        <v>37496971.380000003</v>
      </c>
      <c r="O86" s="164">
        <v>59373640.380000003</v>
      </c>
      <c r="P86" s="164">
        <v>12279154.869999999</v>
      </c>
      <c r="Q86" s="164">
        <v>19006734</v>
      </c>
      <c r="R86" s="164">
        <v>4510430.55</v>
      </c>
      <c r="S86" s="164">
        <v>0</v>
      </c>
      <c r="T86" s="164">
        <v>0</v>
      </c>
      <c r="U86" s="164">
        <v>0</v>
      </c>
      <c r="V86" s="164">
        <v>0</v>
      </c>
      <c r="W86" s="164">
        <v>0</v>
      </c>
      <c r="X86" s="164">
        <v>0</v>
      </c>
      <c r="Y86" s="164">
        <v>0</v>
      </c>
      <c r="Z86" s="164">
        <v>0</v>
      </c>
      <c r="AA86" s="164">
        <v>1470077.73</v>
      </c>
      <c r="AB86" s="164">
        <v>43043.99</v>
      </c>
      <c r="AC86" s="164">
        <v>31241049.920000002</v>
      </c>
      <c r="AD86" s="164">
        <v>5228733.66</v>
      </c>
      <c r="AE86" s="164">
        <v>0</v>
      </c>
      <c r="AF86" s="164"/>
      <c r="AG86" s="164"/>
      <c r="AH86" s="164"/>
      <c r="AI86" s="164"/>
      <c r="AJ86" s="164"/>
      <c r="AK86" s="164"/>
    </row>
    <row r="87" spans="1:37" ht="16.350000000000001" customHeight="1">
      <c r="A87" s="163" t="s">
        <v>251</v>
      </c>
      <c r="B87" s="164">
        <v>20278530.219377998</v>
      </c>
      <c r="C87" s="164">
        <v>0</v>
      </c>
      <c r="D87" s="164">
        <v>0</v>
      </c>
      <c r="E87" s="164">
        <v>-119034939.066122</v>
      </c>
      <c r="F87" s="164">
        <v>215208.157786</v>
      </c>
      <c r="G87" s="164">
        <v>-552482.8964046</v>
      </c>
      <c r="H87" s="164">
        <v>0</v>
      </c>
      <c r="I87" s="164">
        <v>0</v>
      </c>
      <c r="J87" s="164">
        <v>0</v>
      </c>
      <c r="K87" s="164">
        <v>-241976137.85389799</v>
      </c>
      <c r="L87" s="164">
        <v>0</v>
      </c>
      <c r="M87" s="164">
        <v>-28926272.273364</v>
      </c>
      <c r="N87" s="164">
        <v>-27033952.000176001</v>
      </c>
      <c r="O87" s="164">
        <v>-66067561.347948</v>
      </c>
      <c r="P87" s="164">
        <v>-14450187.794536</v>
      </c>
      <c r="Q87" s="164">
        <v>30212003.441474002</v>
      </c>
      <c r="R87" s="164">
        <v>-12768969.091572</v>
      </c>
      <c r="S87" s="164">
        <v>0</v>
      </c>
      <c r="T87" s="164">
        <v>1560931.0360419999</v>
      </c>
      <c r="U87" s="164">
        <v>-2195345.4913039999</v>
      </c>
      <c r="V87" s="164">
        <v>1057174.4989179999</v>
      </c>
      <c r="W87" s="164">
        <v>-207551.88587</v>
      </c>
      <c r="X87" s="164">
        <v>0</v>
      </c>
      <c r="Y87" s="164">
        <v>0</v>
      </c>
      <c r="Z87" s="164">
        <v>0</v>
      </c>
      <c r="AA87" s="164">
        <v>-1241450.48454267</v>
      </c>
      <c r="AB87" s="164">
        <v>4884930.4801326701</v>
      </c>
      <c r="AC87" s="164">
        <v>10185365.589327401</v>
      </c>
      <c r="AD87" s="164">
        <v>-14381328.481322</v>
      </c>
      <c r="AE87" s="164">
        <v>-120237.48</v>
      </c>
      <c r="AF87" s="164"/>
      <c r="AG87" s="164"/>
      <c r="AH87" s="164"/>
      <c r="AI87" s="164"/>
      <c r="AJ87" s="164"/>
      <c r="AK87" s="164"/>
    </row>
    <row r="88" spans="1:37" ht="16.350000000000001" customHeight="1">
      <c r="A88" s="163" t="s">
        <v>252</v>
      </c>
      <c r="B88" s="164">
        <v>-229685108.30000001</v>
      </c>
      <c r="C88" s="164">
        <v>2654003.09</v>
      </c>
      <c r="D88" s="164">
        <v>0</v>
      </c>
      <c r="E88" s="164">
        <v>24412495.260000002</v>
      </c>
      <c r="F88" s="164">
        <v>124998093.27</v>
      </c>
      <c r="G88" s="164">
        <v>-238610821.84666601</v>
      </c>
      <c r="H88" s="164">
        <v>594.79</v>
      </c>
      <c r="I88" s="164">
        <v>90441.3</v>
      </c>
      <c r="J88" s="164">
        <v>-0.11</v>
      </c>
      <c r="K88" s="164">
        <v>803982829.48000002</v>
      </c>
      <c r="L88" s="164">
        <v>1134.4100000000001</v>
      </c>
      <c r="M88" s="164">
        <v>123572438.69</v>
      </c>
      <c r="N88" s="164">
        <v>90211326.859999999</v>
      </c>
      <c r="O88" s="164">
        <v>-102456064.59</v>
      </c>
      <c r="P88" s="164">
        <v>-7298920.0499999998</v>
      </c>
      <c r="Q88" s="164">
        <v>-73443761.579999998</v>
      </c>
      <c r="R88" s="164">
        <v>-6173658.4800000004</v>
      </c>
      <c r="S88" s="164">
        <v>15000</v>
      </c>
      <c r="T88" s="164">
        <v>99900874.439999998</v>
      </c>
      <c r="U88" s="164">
        <v>1319811.32</v>
      </c>
      <c r="V88" s="164">
        <v>9522866.9100000001</v>
      </c>
      <c r="W88" s="164">
        <v>1059477.67</v>
      </c>
      <c r="X88" s="164">
        <v>6366382.0800000001</v>
      </c>
      <c r="Y88" s="164">
        <v>6813680.8499999996</v>
      </c>
      <c r="Z88" s="164">
        <v>0</v>
      </c>
      <c r="AA88" s="164">
        <v>-460798.65666666999</v>
      </c>
      <c r="AB88" s="164">
        <v>12830691.6266666</v>
      </c>
      <c r="AC88" s="164">
        <v>-287117541.21666598</v>
      </c>
      <c r="AD88" s="164">
        <v>36136826.399999999</v>
      </c>
      <c r="AE88" s="164">
        <v>0</v>
      </c>
      <c r="AF88" s="164"/>
      <c r="AG88" s="164"/>
      <c r="AH88" s="164"/>
      <c r="AI88" s="164"/>
      <c r="AJ88" s="164"/>
      <c r="AK88" s="164"/>
    </row>
    <row r="89" spans="1:37" ht="16.350000000000001" customHeight="1">
      <c r="A89" s="163" t="s">
        <v>253</v>
      </c>
      <c r="B89" s="164">
        <v>-1808637.37</v>
      </c>
      <c r="C89" s="164">
        <v>0</v>
      </c>
      <c r="D89" s="164">
        <v>0</v>
      </c>
      <c r="E89" s="164">
        <v>242755.52</v>
      </c>
      <c r="F89" s="164">
        <v>123921975.43000001</v>
      </c>
      <c r="G89" s="164">
        <v>64865565.009999998</v>
      </c>
      <c r="H89" s="164">
        <v>-1021.5</v>
      </c>
      <c r="I89" s="164">
        <v>89491.32</v>
      </c>
      <c r="J89" s="164">
        <v>0</v>
      </c>
      <c r="K89" s="164">
        <v>333986150.29000002</v>
      </c>
      <c r="L89" s="164">
        <v>-4212</v>
      </c>
      <c r="M89" s="164">
        <v>-1358844.95</v>
      </c>
      <c r="N89" s="164">
        <v>-501141.19</v>
      </c>
      <c r="O89" s="164">
        <v>-1727233.18</v>
      </c>
      <c r="P89" s="164">
        <v>-42961.9</v>
      </c>
      <c r="Q89" s="164">
        <v>-552923.17000000004</v>
      </c>
      <c r="R89" s="164">
        <v>4430071.91</v>
      </c>
      <c r="S89" s="164">
        <v>15000</v>
      </c>
      <c r="T89" s="164">
        <v>98824758.200000003</v>
      </c>
      <c r="U89" s="164">
        <v>1319811.32</v>
      </c>
      <c r="V89" s="164">
        <v>9522866.9100000001</v>
      </c>
      <c r="W89" s="164">
        <v>1059477.67</v>
      </c>
      <c r="X89" s="164">
        <v>6366382.0800000001</v>
      </c>
      <c r="Y89" s="164">
        <v>6813679.25</v>
      </c>
      <c r="Z89" s="164">
        <v>0</v>
      </c>
      <c r="AA89" s="164">
        <v>2439960.73</v>
      </c>
      <c r="AB89" s="164">
        <v>12075527.68</v>
      </c>
      <c r="AC89" s="164">
        <v>18763530.5</v>
      </c>
      <c r="AD89" s="164">
        <v>31586546.100000001</v>
      </c>
      <c r="AE89" s="164">
        <v>0</v>
      </c>
      <c r="AF89" s="164"/>
      <c r="AG89" s="164"/>
      <c r="AH89" s="164"/>
      <c r="AI89" s="164"/>
      <c r="AJ89" s="164"/>
      <c r="AK89" s="164"/>
    </row>
    <row r="90" spans="1:37" ht="16.350000000000001" customHeight="1">
      <c r="A90" s="163" t="s">
        <v>254</v>
      </c>
      <c r="B90" s="164">
        <v>-1313485.29</v>
      </c>
      <c r="C90" s="164">
        <v>0</v>
      </c>
      <c r="D90" s="164">
        <v>0</v>
      </c>
      <c r="E90" s="164">
        <v>-7240.72</v>
      </c>
      <c r="F90" s="164">
        <v>0</v>
      </c>
      <c r="G90" s="164">
        <v>202664.9</v>
      </c>
      <c r="H90" s="164">
        <v>0</v>
      </c>
      <c r="I90" s="164">
        <v>89891.32</v>
      </c>
      <c r="J90" s="164">
        <v>0</v>
      </c>
      <c r="K90" s="164">
        <v>328139799.04000002</v>
      </c>
      <c r="L90" s="164">
        <v>0</v>
      </c>
      <c r="M90" s="164">
        <v>0</v>
      </c>
      <c r="N90" s="164">
        <v>0</v>
      </c>
      <c r="O90" s="164">
        <v>0</v>
      </c>
      <c r="P90" s="164">
        <v>-7240.72</v>
      </c>
      <c r="Q90" s="164">
        <v>0</v>
      </c>
      <c r="R90" s="164">
        <v>0</v>
      </c>
      <c r="S90" s="164">
        <v>0</v>
      </c>
      <c r="T90" s="164">
        <v>0</v>
      </c>
      <c r="U90" s="164">
        <v>0</v>
      </c>
      <c r="V90" s="164">
        <v>0</v>
      </c>
      <c r="W90" s="164">
        <v>0</v>
      </c>
      <c r="X90" s="164">
        <v>0</v>
      </c>
      <c r="Y90" s="164">
        <v>0</v>
      </c>
      <c r="Z90" s="164">
        <v>0</v>
      </c>
      <c r="AA90" s="164">
        <v>76911.429999999993</v>
      </c>
      <c r="AB90" s="164">
        <v>125753.47</v>
      </c>
      <c r="AC90" s="164">
        <v>0</v>
      </c>
      <c r="AD90" s="164">
        <v>0</v>
      </c>
      <c r="AE90" s="164">
        <v>0</v>
      </c>
      <c r="AF90" s="164"/>
      <c r="AG90" s="164"/>
      <c r="AH90" s="164"/>
      <c r="AI90" s="164"/>
      <c r="AJ90" s="164"/>
      <c r="AK90" s="164"/>
    </row>
    <row r="91" spans="1:37" ht="16.350000000000001" customHeight="1">
      <c r="A91" s="163" t="s">
        <v>255</v>
      </c>
      <c r="B91" s="164">
        <v>0</v>
      </c>
      <c r="C91" s="164">
        <v>0</v>
      </c>
      <c r="D91" s="164">
        <v>0</v>
      </c>
      <c r="E91" s="164">
        <v>0</v>
      </c>
      <c r="F91" s="164">
        <v>123393673.54000001</v>
      </c>
      <c r="G91" s="164">
        <v>0</v>
      </c>
      <c r="H91" s="164">
        <v>0</v>
      </c>
      <c r="I91" s="164">
        <v>0</v>
      </c>
      <c r="J91" s="164">
        <v>0</v>
      </c>
      <c r="K91" s="164">
        <v>31305.66</v>
      </c>
      <c r="L91" s="164">
        <v>0</v>
      </c>
      <c r="M91" s="164">
        <v>0</v>
      </c>
      <c r="N91" s="164">
        <v>0</v>
      </c>
      <c r="O91" s="164">
        <v>0</v>
      </c>
      <c r="P91" s="164">
        <v>0</v>
      </c>
      <c r="Q91" s="164">
        <v>0</v>
      </c>
      <c r="R91" s="164">
        <v>0</v>
      </c>
      <c r="S91" s="164">
        <v>15000</v>
      </c>
      <c r="T91" s="164">
        <v>98296456.310000002</v>
      </c>
      <c r="U91" s="164">
        <v>1319811.32</v>
      </c>
      <c r="V91" s="164">
        <v>9522866.9100000001</v>
      </c>
      <c r="W91" s="164">
        <v>1059477.67</v>
      </c>
      <c r="X91" s="164">
        <v>6366382.0800000001</v>
      </c>
      <c r="Y91" s="164">
        <v>6813679.25</v>
      </c>
      <c r="Z91" s="164">
        <v>0</v>
      </c>
      <c r="AA91" s="164">
        <v>0</v>
      </c>
      <c r="AB91" s="164">
        <v>0</v>
      </c>
      <c r="AC91" s="164">
        <v>0</v>
      </c>
      <c r="AD91" s="164">
        <v>0</v>
      </c>
      <c r="AE91" s="164">
        <v>0</v>
      </c>
      <c r="AF91" s="164"/>
      <c r="AG91" s="164"/>
      <c r="AH91" s="164"/>
      <c r="AI91" s="164"/>
      <c r="AJ91" s="164"/>
      <c r="AK91" s="164"/>
    </row>
    <row r="92" spans="1:37" ht="16.350000000000001" customHeight="1">
      <c r="A92" s="163" t="s">
        <v>256</v>
      </c>
      <c r="B92" s="164">
        <v>0</v>
      </c>
      <c r="C92" s="164">
        <v>0</v>
      </c>
      <c r="D92" s="164">
        <v>0</v>
      </c>
      <c r="E92" s="164">
        <v>77831.42</v>
      </c>
      <c r="F92" s="164">
        <v>528301.89</v>
      </c>
      <c r="G92" s="164">
        <v>64665818.210000001</v>
      </c>
      <c r="H92" s="164">
        <v>0</v>
      </c>
      <c r="I92" s="164">
        <v>0</v>
      </c>
      <c r="J92" s="164">
        <v>0</v>
      </c>
      <c r="K92" s="164">
        <v>3152428.5</v>
      </c>
      <c r="L92" s="164">
        <v>0</v>
      </c>
      <c r="M92" s="164">
        <v>-121950.33</v>
      </c>
      <c r="N92" s="164">
        <v>-50712.23</v>
      </c>
      <c r="O92" s="164">
        <v>-1727233.18</v>
      </c>
      <c r="P92" s="164">
        <v>-35721.18</v>
      </c>
      <c r="Q92" s="164">
        <v>-552923.17000000004</v>
      </c>
      <c r="R92" s="164">
        <v>2566371.5099999998</v>
      </c>
      <c r="S92" s="164">
        <v>0</v>
      </c>
      <c r="T92" s="164">
        <v>528301.89</v>
      </c>
      <c r="U92" s="164">
        <v>0</v>
      </c>
      <c r="V92" s="164">
        <v>0</v>
      </c>
      <c r="W92" s="164">
        <v>0</v>
      </c>
      <c r="X92" s="164">
        <v>0</v>
      </c>
      <c r="Y92" s="164">
        <v>0</v>
      </c>
      <c r="Z92" s="164">
        <v>0</v>
      </c>
      <c r="AA92" s="164">
        <v>2363054.29</v>
      </c>
      <c r="AB92" s="164">
        <v>11952687.32</v>
      </c>
      <c r="AC92" s="164">
        <v>18763530.5</v>
      </c>
      <c r="AD92" s="164">
        <v>31586546.100000001</v>
      </c>
      <c r="AE92" s="164">
        <v>0</v>
      </c>
      <c r="AF92" s="164"/>
      <c r="AG92" s="164"/>
      <c r="AH92" s="164"/>
      <c r="AI92" s="164"/>
      <c r="AJ92" s="164"/>
      <c r="AK92" s="164"/>
    </row>
    <row r="93" spans="1:37" ht="16.350000000000001" customHeight="1">
      <c r="A93" s="163" t="s">
        <v>257</v>
      </c>
      <c r="B93" s="164">
        <v>-265232230.24000001</v>
      </c>
      <c r="C93" s="164">
        <v>2654003.09</v>
      </c>
      <c r="D93" s="164">
        <v>0</v>
      </c>
      <c r="E93" s="164">
        <v>11148479.15</v>
      </c>
      <c r="F93" s="164">
        <v>1076117.8400000001</v>
      </c>
      <c r="G93" s="164">
        <v>258604.89</v>
      </c>
      <c r="H93" s="164">
        <v>1616.29</v>
      </c>
      <c r="I93" s="164">
        <v>949.98</v>
      </c>
      <c r="J93" s="164">
        <v>0</v>
      </c>
      <c r="K93" s="164">
        <v>448025758.66000003</v>
      </c>
      <c r="L93" s="164">
        <v>5346.41</v>
      </c>
      <c r="M93" s="164">
        <v>-1395960.29</v>
      </c>
      <c r="N93" s="164">
        <v>-5201592.16</v>
      </c>
      <c r="O93" s="164">
        <v>16233757.880000001</v>
      </c>
      <c r="P93" s="164">
        <v>1506927.31</v>
      </c>
      <c r="Q93" s="164">
        <v>0</v>
      </c>
      <c r="R93" s="164">
        <v>0</v>
      </c>
      <c r="S93" s="164">
        <v>0</v>
      </c>
      <c r="T93" s="164">
        <v>1076116.24</v>
      </c>
      <c r="U93" s="164">
        <v>0</v>
      </c>
      <c r="V93" s="164">
        <v>0</v>
      </c>
      <c r="W93" s="164">
        <v>0</v>
      </c>
      <c r="X93" s="164">
        <v>0</v>
      </c>
      <c r="Y93" s="164">
        <v>1.6</v>
      </c>
      <c r="Z93" s="164">
        <v>0</v>
      </c>
      <c r="AA93" s="164">
        <v>11899.17</v>
      </c>
      <c r="AB93" s="164">
        <v>246705.72</v>
      </c>
      <c r="AC93" s="164">
        <v>0</v>
      </c>
      <c r="AD93" s="164">
        <v>0</v>
      </c>
      <c r="AE93" s="164">
        <v>0</v>
      </c>
      <c r="AF93" s="164"/>
      <c r="AG93" s="164"/>
      <c r="AH93" s="164"/>
      <c r="AI93" s="164"/>
      <c r="AJ93" s="164"/>
      <c r="AK93" s="164"/>
    </row>
    <row r="94" spans="1:37" ht="16.350000000000001" customHeight="1">
      <c r="A94" s="163" t="s">
        <v>258</v>
      </c>
      <c r="B94" s="164">
        <v>35245863.420000002</v>
      </c>
      <c r="C94" s="164">
        <v>0</v>
      </c>
      <c r="D94" s="164">
        <v>0</v>
      </c>
      <c r="E94" s="164">
        <v>-36268063.049999997</v>
      </c>
      <c r="F94" s="164">
        <v>0</v>
      </c>
      <c r="G94" s="164">
        <v>-504350524</v>
      </c>
      <c r="H94" s="164">
        <v>0</v>
      </c>
      <c r="I94" s="164">
        <v>0</v>
      </c>
      <c r="J94" s="164">
        <v>0</v>
      </c>
      <c r="K94" s="164">
        <v>643237.26</v>
      </c>
      <c r="L94" s="164">
        <v>0</v>
      </c>
      <c r="M94" s="164">
        <v>71183221.430000007</v>
      </c>
      <c r="N94" s="164">
        <v>30060559.77</v>
      </c>
      <c r="O94" s="164">
        <v>-115580693.77</v>
      </c>
      <c r="P94" s="164">
        <v>-11228993.550000001</v>
      </c>
      <c r="Q94" s="164">
        <v>-12572885.949999999</v>
      </c>
      <c r="R94" s="164">
        <v>1870729.02</v>
      </c>
      <c r="S94" s="164">
        <v>0</v>
      </c>
      <c r="T94" s="164">
        <v>0</v>
      </c>
      <c r="U94" s="164">
        <v>0</v>
      </c>
      <c r="V94" s="164">
        <v>0</v>
      </c>
      <c r="W94" s="164">
        <v>0</v>
      </c>
      <c r="X94" s="164">
        <v>0</v>
      </c>
      <c r="Y94" s="164">
        <v>0</v>
      </c>
      <c r="Z94" s="164">
        <v>0</v>
      </c>
      <c r="AA94" s="164">
        <v>-6949267.0099999998</v>
      </c>
      <c r="AB94" s="164">
        <v>553278.07999999996</v>
      </c>
      <c r="AC94" s="164">
        <v>-501372239.91000003</v>
      </c>
      <c r="AD94" s="164">
        <v>3417704.84</v>
      </c>
      <c r="AE94" s="164">
        <v>0</v>
      </c>
      <c r="AF94" s="164"/>
      <c r="AG94" s="164"/>
      <c r="AH94" s="164"/>
      <c r="AI94" s="164"/>
      <c r="AJ94" s="164"/>
      <c r="AK94" s="164"/>
    </row>
    <row r="95" spans="1:37" ht="16.350000000000001" customHeight="1">
      <c r="A95" s="163" t="s">
        <v>259</v>
      </c>
      <c r="B95" s="164">
        <v>0</v>
      </c>
      <c r="C95" s="164">
        <v>0</v>
      </c>
      <c r="D95" s="164">
        <v>0</v>
      </c>
      <c r="E95" s="164">
        <v>0</v>
      </c>
      <c r="F95" s="164">
        <v>0</v>
      </c>
      <c r="G95" s="164">
        <v>0</v>
      </c>
      <c r="H95" s="164">
        <v>0</v>
      </c>
      <c r="I95" s="164">
        <v>0</v>
      </c>
      <c r="J95" s="164">
        <v>0</v>
      </c>
      <c r="K95" s="164">
        <v>0</v>
      </c>
      <c r="L95" s="164">
        <v>0</v>
      </c>
      <c r="M95" s="164">
        <v>0</v>
      </c>
      <c r="N95" s="164">
        <v>0</v>
      </c>
      <c r="O95" s="164">
        <v>0</v>
      </c>
      <c r="P95" s="164">
        <v>0</v>
      </c>
      <c r="Q95" s="164">
        <v>0</v>
      </c>
      <c r="R95" s="164">
        <v>0</v>
      </c>
      <c r="S95" s="164">
        <v>0</v>
      </c>
      <c r="T95" s="164">
        <v>0</v>
      </c>
      <c r="U95" s="164">
        <v>0</v>
      </c>
      <c r="V95" s="164">
        <v>0</v>
      </c>
      <c r="W95" s="164">
        <v>0</v>
      </c>
      <c r="X95" s="164">
        <v>0</v>
      </c>
      <c r="Y95" s="164">
        <v>0</v>
      </c>
      <c r="Z95" s="164">
        <v>0</v>
      </c>
      <c r="AA95" s="164">
        <v>0</v>
      </c>
      <c r="AB95" s="164">
        <v>0</v>
      </c>
      <c r="AC95" s="164">
        <v>0</v>
      </c>
      <c r="AD95" s="164">
        <v>0</v>
      </c>
      <c r="AE95" s="164">
        <v>0</v>
      </c>
      <c r="AF95" s="164"/>
      <c r="AG95" s="164"/>
      <c r="AH95" s="164"/>
      <c r="AI95" s="164"/>
      <c r="AJ95" s="164"/>
      <c r="AK95" s="164"/>
    </row>
    <row r="96" spans="1:37" ht="16.350000000000001" customHeight="1">
      <c r="A96" s="163" t="s">
        <v>260</v>
      </c>
      <c r="B96" s="164">
        <v>2204183.9700000002</v>
      </c>
      <c r="C96" s="164">
        <v>0</v>
      </c>
      <c r="D96" s="164">
        <v>0</v>
      </c>
      <c r="E96" s="164">
        <v>49289323.640000001</v>
      </c>
      <c r="F96" s="164">
        <v>0</v>
      </c>
      <c r="G96" s="164">
        <v>200615532.253333</v>
      </c>
      <c r="H96" s="164">
        <v>0</v>
      </c>
      <c r="I96" s="164">
        <v>0</v>
      </c>
      <c r="J96" s="164">
        <v>0</v>
      </c>
      <c r="K96" s="164">
        <v>-1593323.28</v>
      </c>
      <c r="L96" s="164">
        <v>0</v>
      </c>
      <c r="M96" s="164">
        <v>55144022.5</v>
      </c>
      <c r="N96" s="164">
        <v>65853500.439999998</v>
      </c>
      <c r="O96" s="164">
        <v>-1381895.52</v>
      </c>
      <c r="P96" s="164">
        <v>2466108.09</v>
      </c>
      <c r="Q96" s="164">
        <v>-60317952.460000001</v>
      </c>
      <c r="R96" s="164">
        <v>-12474459.41</v>
      </c>
      <c r="S96" s="164">
        <v>0</v>
      </c>
      <c r="T96" s="164">
        <v>0</v>
      </c>
      <c r="U96" s="164">
        <v>0</v>
      </c>
      <c r="V96" s="164">
        <v>0</v>
      </c>
      <c r="W96" s="164">
        <v>0</v>
      </c>
      <c r="X96" s="164">
        <v>0</v>
      </c>
      <c r="Y96" s="164">
        <v>0</v>
      </c>
      <c r="Z96" s="164">
        <v>0</v>
      </c>
      <c r="AA96" s="164">
        <v>4036608.4533333299</v>
      </c>
      <c r="AB96" s="164">
        <v>-44819.85333333</v>
      </c>
      <c r="AC96" s="164">
        <v>195491168.193333</v>
      </c>
      <c r="AD96" s="164">
        <v>1132575.46</v>
      </c>
      <c r="AE96" s="164">
        <v>0</v>
      </c>
      <c r="AF96" s="164"/>
      <c r="AG96" s="164"/>
      <c r="AH96" s="164"/>
      <c r="AI96" s="164"/>
      <c r="AJ96" s="164"/>
      <c r="AK96" s="164"/>
    </row>
    <row r="97" spans="1:37" ht="16.350000000000001" customHeight="1">
      <c r="A97" s="163" t="s">
        <v>261</v>
      </c>
      <c r="B97" s="164">
        <v>-94288.08</v>
      </c>
      <c r="C97" s="164">
        <v>0</v>
      </c>
      <c r="D97" s="164">
        <v>0</v>
      </c>
      <c r="E97" s="164">
        <v>0</v>
      </c>
      <c r="F97" s="164">
        <v>0</v>
      </c>
      <c r="G97" s="164">
        <v>0</v>
      </c>
      <c r="H97" s="164">
        <v>0</v>
      </c>
      <c r="I97" s="164">
        <v>0</v>
      </c>
      <c r="J97" s="164">
        <v>-0.11</v>
      </c>
      <c r="K97" s="164">
        <v>938554.92</v>
      </c>
      <c r="L97" s="164">
        <v>0</v>
      </c>
      <c r="M97" s="164">
        <v>0</v>
      </c>
      <c r="N97" s="164">
        <v>0</v>
      </c>
      <c r="O97" s="164">
        <v>0</v>
      </c>
      <c r="P97" s="164">
        <v>0</v>
      </c>
      <c r="Q97" s="164">
        <v>0</v>
      </c>
      <c r="R97" s="164">
        <v>0</v>
      </c>
      <c r="S97" s="164">
        <v>0</v>
      </c>
      <c r="T97" s="164">
        <v>0</v>
      </c>
      <c r="U97" s="164">
        <v>0</v>
      </c>
      <c r="V97" s="164">
        <v>0</v>
      </c>
      <c r="W97" s="164">
        <v>0</v>
      </c>
      <c r="X97" s="164">
        <v>0</v>
      </c>
      <c r="Y97" s="164">
        <v>0</v>
      </c>
      <c r="Z97" s="164">
        <v>0</v>
      </c>
      <c r="AA97" s="164">
        <v>0</v>
      </c>
      <c r="AB97" s="164">
        <v>0</v>
      </c>
      <c r="AC97" s="164">
        <v>0</v>
      </c>
      <c r="AD97" s="164">
        <v>0</v>
      </c>
      <c r="AE97" s="164">
        <v>0</v>
      </c>
      <c r="AF97" s="164"/>
      <c r="AG97" s="164"/>
      <c r="AH97" s="164"/>
      <c r="AI97" s="164"/>
      <c r="AJ97" s="164"/>
      <c r="AK97" s="164"/>
    </row>
    <row r="98" spans="1:37" ht="16.350000000000001" customHeight="1">
      <c r="A98" s="163" t="s">
        <v>262</v>
      </c>
      <c r="B98" s="164">
        <v>0</v>
      </c>
      <c r="C98" s="164">
        <v>0</v>
      </c>
      <c r="D98" s="164">
        <v>0</v>
      </c>
      <c r="E98" s="164">
        <v>0</v>
      </c>
      <c r="F98" s="164">
        <v>0</v>
      </c>
      <c r="G98" s="164">
        <v>0</v>
      </c>
      <c r="H98" s="164">
        <v>0</v>
      </c>
      <c r="I98" s="164">
        <v>0</v>
      </c>
      <c r="J98" s="164">
        <v>0</v>
      </c>
      <c r="K98" s="164">
        <v>21982451.629999999</v>
      </c>
      <c r="L98" s="164">
        <v>0</v>
      </c>
      <c r="M98" s="164">
        <v>0</v>
      </c>
      <c r="N98" s="164">
        <v>0</v>
      </c>
      <c r="O98" s="164">
        <v>0</v>
      </c>
      <c r="P98" s="164">
        <v>0</v>
      </c>
      <c r="Q98" s="164">
        <v>0</v>
      </c>
      <c r="R98" s="164">
        <v>0</v>
      </c>
      <c r="S98" s="164">
        <v>0</v>
      </c>
      <c r="T98" s="164">
        <v>0</v>
      </c>
      <c r="U98" s="164">
        <v>0</v>
      </c>
      <c r="V98" s="164">
        <v>0</v>
      </c>
      <c r="W98" s="164">
        <v>0</v>
      </c>
      <c r="X98" s="164">
        <v>0</v>
      </c>
      <c r="Y98" s="164">
        <v>0</v>
      </c>
      <c r="Z98" s="164">
        <v>0</v>
      </c>
      <c r="AA98" s="164">
        <v>0</v>
      </c>
      <c r="AB98" s="164">
        <v>0</v>
      </c>
      <c r="AC98" s="164">
        <v>0</v>
      </c>
      <c r="AD98" s="164">
        <v>0</v>
      </c>
      <c r="AE98" s="164">
        <v>0</v>
      </c>
      <c r="AF98" s="164"/>
      <c r="AG98" s="164"/>
      <c r="AH98" s="164"/>
      <c r="AI98" s="164"/>
      <c r="AJ98" s="164"/>
      <c r="AK98" s="164"/>
    </row>
    <row r="99" spans="1:37" ht="16.350000000000001" customHeight="1">
      <c r="A99" s="163" t="s">
        <v>263</v>
      </c>
      <c r="B99" s="164">
        <v>377605.62</v>
      </c>
      <c r="C99" s="164">
        <v>0</v>
      </c>
      <c r="D99" s="164">
        <v>0</v>
      </c>
      <c r="E99" s="164">
        <v>237.5</v>
      </c>
      <c r="F99" s="164">
        <v>0</v>
      </c>
      <c r="G99" s="164">
        <v>0</v>
      </c>
      <c r="H99" s="164">
        <v>0</v>
      </c>
      <c r="I99" s="164">
        <v>0</v>
      </c>
      <c r="J99" s="164">
        <v>0</v>
      </c>
      <c r="K99" s="164">
        <v>-1170.8</v>
      </c>
      <c r="L99" s="164">
        <v>237.5</v>
      </c>
      <c r="M99" s="164">
        <v>0</v>
      </c>
      <c r="N99" s="164">
        <v>0</v>
      </c>
      <c r="O99" s="164">
        <v>0</v>
      </c>
      <c r="P99" s="164">
        <v>0</v>
      </c>
      <c r="Q99" s="164">
        <v>0</v>
      </c>
      <c r="R99" s="164">
        <v>0</v>
      </c>
      <c r="S99" s="164">
        <v>0</v>
      </c>
      <c r="T99" s="164">
        <v>0</v>
      </c>
      <c r="U99" s="164">
        <v>0</v>
      </c>
      <c r="V99" s="164">
        <v>0</v>
      </c>
      <c r="W99" s="164">
        <v>0</v>
      </c>
      <c r="X99" s="164">
        <v>0</v>
      </c>
      <c r="Y99" s="164">
        <v>0</v>
      </c>
      <c r="Z99" s="164">
        <v>0</v>
      </c>
      <c r="AA99" s="164">
        <v>0</v>
      </c>
      <c r="AB99" s="164">
        <v>0</v>
      </c>
      <c r="AC99" s="164">
        <v>0</v>
      </c>
      <c r="AD99" s="164">
        <v>0</v>
      </c>
      <c r="AE99" s="164">
        <v>0</v>
      </c>
      <c r="AF99" s="164"/>
      <c r="AG99" s="164"/>
      <c r="AH99" s="164"/>
      <c r="AI99" s="164"/>
      <c r="AJ99" s="164"/>
      <c r="AK99" s="164"/>
    </row>
    <row r="100" spans="1:37" ht="16.350000000000001" customHeight="1">
      <c r="A100" s="163" t="s">
        <v>264</v>
      </c>
      <c r="B100" s="164">
        <v>0</v>
      </c>
      <c r="C100" s="164">
        <v>0</v>
      </c>
      <c r="D100" s="164">
        <v>0</v>
      </c>
      <c r="E100" s="164">
        <v>0</v>
      </c>
      <c r="F100" s="164">
        <v>0</v>
      </c>
      <c r="G100" s="164">
        <v>0</v>
      </c>
      <c r="H100" s="164">
        <v>0</v>
      </c>
      <c r="I100" s="164">
        <v>0</v>
      </c>
      <c r="J100" s="164">
        <v>0</v>
      </c>
      <c r="K100" s="164">
        <v>0</v>
      </c>
      <c r="L100" s="164">
        <v>0</v>
      </c>
      <c r="M100" s="164">
        <v>0</v>
      </c>
      <c r="N100" s="164">
        <v>0</v>
      </c>
      <c r="O100" s="164">
        <v>0</v>
      </c>
      <c r="P100" s="164">
        <v>0</v>
      </c>
      <c r="Q100" s="164">
        <v>0</v>
      </c>
      <c r="R100" s="164">
        <v>0</v>
      </c>
      <c r="S100" s="164">
        <v>0</v>
      </c>
      <c r="T100" s="164">
        <v>0</v>
      </c>
      <c r="U100" s="164">
        <v>0</v>
      </c>
      <c r="V100" s="164">
        <v>0</v>
      </c>
      <c r="W100" s="164">
        <v>0</v>
      </c>
      <c r="X100" s="164">
        <v>0</v>
      </c>
      <c r="Y100" s="164">
        <v>0</v>
      </c>
      <c r="Z100" s="164">
        <v>0</v>
      </c>
      <c r="AA100" s="164">
        <v>0</v>
      </c>
      <c r="AB100" s="164">
        <v>0</v>
      </c>
      <c r="AC100" s="164">
        <v>0</v>
      </c>
      <c r="AD100" s="164">
        <v>0</v>
      </c>
      <c r="AE100" s="164">
        <v>0</v>
      </c>
      <c r="AF100" s="164"/>
      <c r="AG100" s="164"/>
      <c r="AH100" s="164"/>
      <c r="AI100" s="164"/>
      <c r="AJ100" s="164"/>
      <c r="AK100" s="164"/>
    </row>
    <row r="101" spans="1:37" ht="16.350000000000001" customHeight="1">
      <c r="A101" s="163" t="s">
        <v>265</v>
      </c>
      <c r="B101" s="164">
        <v>135608402.850622</v>
      </c>
      <c r="C101" s="164">
        <v>37556.559999999998</v>
      </c>
      <c r="D101" s="164">
        <v>0</v>
      </c>
      <c r="E101" s="164">
        <v>37386873.696121998</v>
      </c>
      <c r="F101" s="164">
        <v>72310763.342214003</v>
      </c>
      <c r="G101" s="164">
        <v>13001463.139738001</v>
      </c>
      <c r="H101" s="164">
        <v>4401135.6900000004</v>
      </c>
      <c r="I101" s="164">
        <v>3558320.89</v>
      </c>
      <c r="J101" s="164">
        <v>0</v>
      </c>
      <c r="K101" s="164">
        <v>301100718.89389801</v>
      </c>
      <c r="L101" s="164">
        <v>14147132.67</v>
      </c>
      <c r="M101" s="164">
        <v>5055887.7933639996</v>
      </c>
      <c r="N101" s="164">
        <v>5765768.7501760004</v>
      </c>
      <c r="O101" s="164">
        <v>4205891.8479479998</v>
      </c>
      <c r="P101" s="164">
        <v>3888317.714536</v>
      </c>
      <c r="Q101" s="164">
        <v>2291065.6085259998</v>
      </c>
      <c r="R101" s="164">
        <v>2032809.3115719999</v>
      </c>
      <c r="S101" s="164">
        <v>6712616.3300000001</v>
      </c>
      <c r="T101" s="164">
        <v>32042555.463957999</v>
      </c>
      <c r="U101" s="164">
        <v>11548944.271304</v>
      </c>
      <c r="V101" s="164">
        <v>7306569.0110820001</v>
      </c>
      <c r="W101" s="164">
        <v>2785609.2858699998</v>
      </c>
      <c r="X101" s="164">
        <v>7255892.8799999999</v>
      </c>
      <c r="Y101" s="164">
        <v>4658576.0999999996</v>
      </c>
      <c r="Z101" s="164">
        <v>0</v>
      </c>
      <c r="AA101" s="164">
        <v>3279753.5278759999</v>
      </c>
      <c r="AB101" s="164">
        <v>4909760.6365339998</v>
      </c>
      <c r="AC101" s="164">
        <v>-2906766.2859939998</v>
      </c>
      <c r="AD101" s="164">
        <v>7718715.2613220001</v>
      </c>
      <c r="AE101" s="164">
        <v>10479010.68</v>
      </c>
      <c r="AF101" s="164"/>
      <c r="AG101" s="164"/>
      <c r="AH101" s="164"/>
      <c r="AI101" s="164"/>
      <c r="AJ101" s="164"/>
      <c r="AK101" s="164"/>
    </row>
    <row r="102" spans="1:37" ht="16.350000000000001" customHeight="1">
      <c r="A102" s="163" t="s">
        <v>266</v>
      </c>
      <c r="B102" s="164">
        <v>-740885.54552799999</v>
      </c>
      <c r="C102" s="164">
        <v>0</v>
      </c>
      <c r="D102" s="164">
        <v>0</v>
      </c>
      <c r="E102" s="164">
        <v>434030.89307200001</v>
      </c>
      <c r="F102" s="164">
        <v>868323.60466399998</v>
      </c>
      <c r="G102" s="164">
        <v>449198.62288799998</v>
      </c>
      <c r="H102" s="164">
        <v>18401.63</v>
      </c>
      <c r="I102" s="164">
        <v>15</v>
      </c>
      <c r="J102" s="164">
        <v>0</v>
      </c>
      <c r="K102" s="164">
        <v>5242059.7752480004</v>
      </c>
      <c r="L102" s="164">
        <v>-153645.69</v>
      </c>
      <c r="M102" s="164">
        <v>1068656.284064</v>
      </c>
      <c r="N102" s="164">
        <v>554184.66897600004</v>
      </c>
      <c r="O102" s="164">
        <v>-877926.20215200004</v>
      </c>
      <c r="P102" s="164">
        <v>-90070.893664000003</v>
      </c>
      <c r="Q102" s="164">
        <v>-112144.086824</v>
      </c>
      <c r="R102" s="164">
        <v>44976.812672</v>
      </c>
      <c r="S102" s="164">
        <v>-14395.01</v>
      </c>
      <c r="T102" s="164">
        <v>706749.35360799998</v>
      </c>
      <c r="U102" s="164">
        <v>8626.0515039999991</v>
      </c>
      <c r="V102" s="164">
        <v>66763.641432000004</v>
      </c>
      <c r="W102" s="164">
        <v>6852.9681200000005</v>
      </c>
      <c r="X102" s="164">
        <v>44847.11</v>
      </c>
      <c r="Y102" s="164">
        <v>48879.49</v>
      </c>
      <c r="Z102" s="164">
        <v>0</v>
      </c>
      <c r="AA102" s="164">
        <v>17159.754175999999</v>
      </c>
      <c r="AB102" s="164">
        <v>85796.376984000002</v>
      </c>
      <c r="AC102" s="164">
        <v>125566.678056</v>
      </c>
      <c r="AD102" s="164">
        <v>220675.81367199999</v>
      </c>
      <c r="AE102" s="164">
        <v>-904.08</v>
      </c>
      <c r="AF102" s="164"/>
      <c r="AG102" s="164"/>
      <c r="AH102" s="164"/>
      <c r="AI102" s="164"/>
      <c r="AJ102" s="164"/>
      <c r="AK102" s="164"/>
    </row>
    <row r="103" spans="1:37" ht="16.350000000000001" customHeight="1">
      <c r="A103" s="163" t="s">
        <v>267</v>
      </c>
      <c r="B103" s="164">
        <v>138034638.23615</v>
      </c>
      <c r="C103" s="164">
        <v>37556.559999999998</v>
      </c>
      <c r="D103" s="164">
        <v>0</v>
      </c>
      <c r="E103" s="164">
        <v>36952842.803049996</v>
      </c>
      <c r="F103" s="164">
        <v>71442439.737550005</v>
      </c>
      <c r="G103" s="164">
        <v>12552264.51685</v>
      </c>
      <c r="H103" s="164">
        <v>4382734.0599999996</v>
      </c>
      <c r="I103" s="164">
        <v>3558305.89</v>
      </c>
      <c r="J103" s="164">
        <v>0</v>
      </c>
      <c r="K103" s="164">
        <v>292429207.10865003</v>
      </c>
      <c r="L103" s="164">
        <v>14300778.359999999</v>
      </c>
      <c r="M103" s="164">
        <v>3987231.5093</v>
      </c>
      <c r="N103" s="164">
        <v>5211584.0811999999</v>
      </c>
      <c r="O103" s="164">
        <v>5083818.0500999996</v>
      </c>
      <c r="P103" s="164">
        <v>3978388.6082000001</v>
      </c>
      <c r="Q103" s="164">
        <v>2403209.6953500002</v>
      </c>
      <c r="R103" s="164">
        <v>1987832.4989</v>
      </c>
      <c r="S103" s="164">
        <v>6727011.3399999999</v>
      </c>
      <c r="T103" s="164">
        <v>31335806.110350002</v>
      </c>
      <c r="U103" s="164">
        <v>11540318.219799999</v>
      </c>
      <c r="V103" s="164">
        <v>7239805.3696499998</v>
      </c>
      <c r="W103" s="164">
        <v>2778756.3177499999</v>
      </c>
      <c r="X103" s="164">
        <v>7211045.7699999996</v>
      </c>
      <c r="Y103" s="164">
        <v>4609696.6100000003</v>
      </c>
      <c r="Z103" s="164">
        <v>0</v>
      </c>
      <c r="AA103" s="164">
        <v>3262593.7736999998</v>
      </c>
      <c r="AB103" s="164">
        <v>4823964.2595499996</v>
      </c>
      <c r="AC103" s="164">
        <v>-3032332.9640500001</v>
      </c>
      <c r="AD103" s="164">
        <v>7498039.4476500005</v>
      </c>
      <c r="AE103" s="164">
        <v>10479914.76</v>
      </c>
      <c r="AF103" s="164"/>
      <c r="AG103" s="164"/>
      <c r="AH103" s="164"/>
      <c r="AI103" s="164"/>
      <c r="AJ103" s="164"/>
      <c r="AK103" s="164"/>
    </row>
    <row r="104" spans="1:37" ht="16.350000000000001" customHeight="1">
      <c r="A104" s="163" t="s">
        <v>268</v>
      </c>
      <c r="B104" s="164">
        <v>-1685349.84</v>
      </c>
      <c r="C104" s="164">
        <v>0</v>
      </c>
      <c r="D104" s="164">
        <v>0</v>
      </c>
      <c r="E104" s="164">
        <v>0</v>
      </c>
      <c r="F104" s="164">
        <v>0</v>
      </c>
      <c r="G104" s="164">
        <v>0</v>
      </c>
      <c r="H104" s="164">
        <v>0</v>
      </c>
      <c r="I104" s="164">
        <v>0</v>
      </c>
      <c r="J104" s="164">
        <v>0</v>
      </c>
      <c r="K104" s="164">
        <v>-12300</v>
      </c>
      <c r="L104" s="164">
        <v>0</v>
      </c>
      <c r="M104" s="164">
        <v>0</v>
      </c>
      <c r="N104" s="164">
        <v>0</v>
      </c>
      <c r="O104" s="164">
        <v>0</v>
      </c>
      <c r="P104" s="164">
        <v>0</v>
      </c>
      <c r="Q104" s="164">
        <v>0</v>
      </c>
      <c r="R104" s="164">
        <v>0</v>
      </c>
      <c r="S104" s="164">
        <v>0</v>
      </c>
      <c r="T104" s="164">
        <v>0</v>
      </c>
      <c r="U104" s="164">
        <v>0</v>
      </c>
      <c r="V104" s="164">
        <v>0</v>
      </c>
      <c r="W104" s="164">
        <v>0</v>
      </c>
      <c r="X104" s="164">
        <v>0</v>
      </c>
      <c r="Y104" s="164">
        <v>0</v>
      </c>
      <c r="Z104" s="164">
        <v>0</v>
      </c>
      <c r="AA104" s="164">
        <v>0</v>
      </c>
      <c r="AB104" s="164">
        <v>0</v>
      </c>
      <c r="AC104" s="164">
        <v>0</v>
      </c>
      <c r="AD104" s="164">
        <v>0</v>
      </c>
      <c r="AE104" s="164">
        <v>0</v>
      </c>
      <c r="AF104" s="164"/>
      <c r="AG104" s="164"/>
      <c r="AH104" s="164"/>
      <c r="AI104" s="164"/>
      <c r="AJ104" s="164"/>
      <c r="AK104" s="164"/>
    </row>
    <row r="105" spans="1:37" ht="16.350000000000001" customHeight="1">
      <c r="A105" s="163" t="s">
        <v>269</v>
      </c>
      <c r="B105" s="164">
        <v>0</v>
      </c>
      <c r="C105" s="164">
        <v>0</v>
      </c>
      <c r="D105" s="164">
        <v>0</v>
      </c>
      <c r="E105" s="164">
        <v>0</v>
      </c>
      <c r="F105" s="164">
        <v>0</v>
      </c>
      <c r="G105" s="164">
        <v>0</v>
      </c>
      <c r="H105" s="164">
        <v>0</v>
      </c>
      <c r="I105" s="164">
        <v>0</v>
      </c>
      <c r="J105" s="164">
        <v>0</v>
      </c>
      <c r="K105" s="164">
        <v>3441752.01</v>
      </c>
      <c r="L105" s="164">
        <v>0</v>
      </c>
      <c r="M105" s="164">
        <v>0</v>
      </c>
      <c r="N105" s="164">
        <v>0</v>
      </c>
      <c r="O105" s="164">
        <v>0</v>
      </c>
      <c r="P105" s="164">
        <v>0</v>
      </c>
      <c r="Q105" s="164">
        <v>0</v>
      </c>
      <c r="R105" s="164">
        <v>0</v>
      </c>
      <c r="S105" s="164">
        <v>0</v>
      </c>
      <c r="T105" s="164">
        <v>0</v>
      </c>
      <c r="U105" s="164">
        <v>0</v>
      </c>
      <c r="V105" s="164">
        <v>0</v>
      </c>
      <c r="W105" s="164">
        <v>0</v>
      </c>
      <c r="X105" s="164">
        <v>0</v>
      </c>
      <c r="Y105" s="164">
        <v>0</v>
      </c>
      <c r="Z105" s="164">
        <v>0</v>
      </c>
      <c r="AA105" s="164">
        <v>0</v>
      </c>
      <c r="AB105" s="164">
        <v>0</v>
      </c>
      <c r="AC105" s="164">
        <v>0</v>
      </c>
      <c r="AD105" s="164">
        <v>0</v>
      </c>
      <c r="AE105" s="164">
        <v>0</v>
      </c>
      <c r="AF105" s="164"/>
      <c r="AG105" s="164"/>
      <c r="AH105" s="164"/>
      <c r="AI105" s="164"/>
      <c r="AJ105" s="164"/>
      <c r="AK105" s="164"/>
    </row>
    <row r="106" spans="1:37" ht="16.350000000000001" customHeight="1">
      <c r="A106" s="163" t="s">
        <v>270</v>
      </c>
      <c r="B106" s="164">
        <v>-365293511.15062201</v>
      </c>
      <c r="C106" s="164">
        <v>2616446.5299999998</v>
      </c>
      <c r="D106" s="164">
        <v>0</v>
      </c>
      <c r="E106" s="164">
        <v>-12974378.436122</v>
      </c>
      <c r="F106" s="164">
        <v>52687329.927786</v>
      </c>
      <c r="G106" s="164">
        <v>-251612284.986404</v>
      </c>
      <c r="H106" s="164">
        <v>-4400540.9000000004</v>
      </c>
      <c r="I106" s="164">
        <v>-3467879.59</v>
      </c>
      <c r="J106" s="164">
        <v>-0.11</v>
      </c>
      <c r="K106" s="164">
        <v>502882110.58610201</v>
      </c>
      <c r="L106" s="164">
        <v>-14145998.26</v>
      </c>
      <c r="M106" s="164">
        <v>118516550.89663599</v>
      </c>
      <c r="N106" s="164">
        <v>84445558.109824002</v>
      </c>
      <c r="O106" s="164">
        <v>-106661956.437948</v>
      </c>
      <c r="P106" s="164">
        <v>-11187237.764536001</v>
      </c>
      <c r="Q106" s="164">
        <v>-75734827.188526005</v>
      </c>
      <c r="R106" s="164">
        <v>-8206467.7915719999</v>
      </c>
      <c r="S106" s="164">
        <v>-6697616.3300000001</v>
      </c>
      <c r="T106" s="164">
        <v>67858318.976042002</v>
      </c>
      <c r="U106" s="164">
        <v>-10229132.951304</v>
      </c>
      <c r="V106" s="164">
        <v>2216297.898918</v>
      </c>
      <c r="W106" s="164">
        <v>-1726131.6158700001</v>
      </c>
      <c r="X106" s="164">
        <v>-889510.8</v>
      </c>
      <c r="Y106" s="164">
        <v>2155104.75</v>
      </c>
      <c r="Z106" s="164">
        <v>0</v>
      </c>
      <c r="AA106" s="164">
        <v>-3740552.1845426699</v>
      </c>
      <c r="AB106" s="164">
        <v>7920930.9901326699</v>
      </c>
      <c r="AC106" s="164">
        <v>-284210774.93067199</v>
      </c>
      <c r="AD106" s="164">
        <v>28418111.138677999</v>
      </c>
      <c r="AE106" s="164">
        <v>-10479010.68</v>
      </c>
      <c r="AF106" s="164"/>
      <c r="AG106" s="164"/>
      <c r="AH106" s="164"/>
      <c r="AI106" s="164"/>
      <c r="AJ106" s="164"/>
      <c r="AK106" s="164"/>
    </row>
    <row r="107" spans="1:37" ht="16.350000000000001" customHeight="1">
      <c r="A107" s="163" t="s">
        <v>271</v>
      </c>
      <c r="B107" s="164">
        <v>1520282.59</v>
      </c>
      <c r="C107" s="164">
        <v>0</v>
      </c>
      <c r="D107" s="164">
        <v>0</v>
      </c>
      <c r="E107" s="164">
        <v>0</v>
      </c>
      <c r="F107" s="164">
        <v>20000</v>
      </c>
      <c r="G107" s="164">
        <v>200</v>
      </c>
      <c r="H107" s="164">
        <v>317982.48</v>
      </c>
      <c r="I107" s="164">
        <v>0</v>
      </c>
      <c r="J107" s="164">
        <v>0</v>
      </c>
      <c r="K107" s="164">
        <v>288105.56</v>
      </c>
      <c r="L107" s="164">
        <v>0</v>
      </c>
      <c r="M107" s="164">
        <v>0</v>
      </c>
      <c r="N107" s="164">
        <v>0</v>
      </c>
      <c r="O107" s="164">
        <v>0</v>
      </c>
      <c r="P107" s="164">
        <v>0</v>
      </c>
      <c r="Q107" s="164">
        <v>0</v>
      </c>
      <c r="R107" s="164">
        <v>0</v>
      </c>
      <c r="S107" s="164">
        <v>0</v>
      </c>
      <c r="T107" s="164">
        <v>20000</v>
      </c>
      <c r="U107" s="164">
        <v>0</v>
      </c>
      <c r="V107" s="164">
        <v>0</v>
      </c>
      <c r="W107" s="164">
        <v>0</v>
      </c>
      <c r="X107" s="164">
        <v>0</v>
      </c>
      <c r="Y107" s="164">
        <v>0</v>
      </c>
      <c r="Z107" s="164">
        <v>0</v>
      </c>
      <c r="AA107" s="164">
        <v>0</v>
      </c>
      <c r="AB107" s="164">
        <v>200</v>
      </c>
      <c r="AC107" s="164">
        <v>0</v>
      </c>
      <c r="AD107" s="164">
        <v>0</v>
      </c>
      <c r="AE107" s="164">
        <v>0</v>
      </c>
      <c r="AF107" s="164"/>
      <c r="AG107" s="164"/>
      <c r="AH107" s="164"/>
      <c r="AI107" s="164"/>
      <c r="AJ107" s="164"/>
      <c r="AK107" s="164"/>
    </row>
    <row r="108" spans="1:37" ht="16.350000000000001" customHeight="1">
      <c r="A108" s="163" t="s">
        <v>272</v>
      </c>
      <c r="B108" s="164">
        <v>1752559.61</v>
      </c>
      <c r="C108" s="164">
        <v>0</v>
      </c>
      <c r="D108" s="164">
        <v>0</v>
      </c>
      <c r="E108" s="164">
        <v>1700</v>
      </c>
      <c r="F108" s="164">
        <v>778.78</v>
      </c>
      <c r="G108" s="164">
        <v>225</v>
      </c>
      <c r="H108" s="164">
        <v>68077.679999999993</v>
      </c>
      <c r="I108" s="164">
        <v>0</v>
      </c>
      <c r="J108" s="164">
        <v>0</v>
      </c>
      <c r="K108" s="164">
        <v>782563.97</v>
      </c>
      <c r="L108" s="164">
        <v>450</v>
      </c>
      <c r="M108" s="164">
        <v>0</v>
      </c>
      <c r="N108" s="164">
        <v>0</v>
      </c>
      <c r="O108" s="164">
        <v>1250</v>
      </c>
      <c r="P108" s="164">
        <v>0</v>
      </c>
      <c r="Q108" s="164">
        <v>0</v>
      </c>
      <c r="R108" s="164">
        <v>0</v>
      </c>
      <c r="S108" s="164">
        <v>0</v>
      </c>
      <c r="T108" s="164">
        <v>778.78</v>
      </c>
      <c r="U108" s="164">
        <v>0</v>
      </c>
      <c r="V108" s="164">
        <v>0</v>
      </c>
      <c r="W108" s="164">
        <v>0</v>
      </c>
      <c r="X108" s="164">
        <v>0</v>
      </c>
      <c r="Y108" s="164">
        <v>0</v>
      </c>
      <c r="Z108" s="164">
        <v>0</v>
      </c>
      <c r="AA108" s="164">
        <v>225</v>
      </c>
      <c r="AB108" s="164">
        <v>0</v>
      </c>
      <c r="AC108" s="164">
        <v>0</v>
      </c>
      <c r="AD108" s="164">
        <v>0</v>
      </c>
      <c r="AE108" s="164">
        <v>0</v>
      </c>
      <c r="AF108" s="164"/>
      <c r="AG108" s="164"/>
      <c r="AH108" s="164"/>
      <c r="AI108" s="164"/>
      <c r="AJ108" s="164"/>
      <c r="AK108" s="164"/>
    </row>
    <row r="109" spans="1:37" ht="16.350000000000001" customHeight="1">
      <c r="A109" s="163" t="s">
        <v>273</v>
      </c>
      <c r="B109" s="164">
        <v>-365525788.17062199</v>
      </c>
      <c r="C109" s="164">
        <v>2616446.5299999998</v>
      </c>
      <c r="D109" s="164">
        <v>0</v>
      </c>
      <c r="E109" s="164">
        <v>-12976078.436122</v>
      </c>
      <c r="F109" s="164">
        <v>52706551.147785999</v>
      </c>
      <c r="G109" s="164">
        <v>-251612309.986404</v>
      </c>
      <c r="H109" s="164">
        <v>-4150636.1</v>
      </c>
      <c r="I109" s="164">
        <v>-3467879.59</v>
      </c>
      <c r="J109" s="164">
        <v>-0.11</v>
      </c>
      <c r="K109" s="164">
        <v>502387652.17610198</v>
      </c>
      <c r="L109" s="164">
        <v>-14146448.26</v>
      </c>
      <c r="M109" s="164">
        <v>118516550.89663599</v>
      </c>
      <c r="N109" s="164">
        <v>84445558.109824002</v>
      </c>
      <c r="O109" s="164">
        <v>-106663206.437948</v>
      </c>
      <c r="P109" s="164">
        <v>-11187237.764536001</v>
      </c>
      <c r="Q109" s="164">
        <v>-75734827.188526005</v>
      </c>
      <c r="R109" s="164">
        <v>-8206467.7915719999</v>
      </c>
      <c r="S109" s="164">
        <v>-6697616.3300000001</v>
      </c>
      <c r="T109" s="164">
        <v>67877540.196042001</v>
      </c>
      <c r="U109" s="164">
        <v>-10229132.951304</v>
      </c>
      <c r="V109" s="164">
        <v>2216297.898918</v>
      </c>
      <c r="W109" s="164">
        <v>-1726131.6158700001</v>
      </c>
      <c r="X109" s="164">
        <v>-889510.8</v>
      </c>
      <c r="Y109" s="164">
        <v>2155104.75</v>
      </c>
      <c r="Z109" s="164">
        <v>0</v>
      </c>
      <c r="AA109" s="164">
        <v>-3740777.1845426699</v>
      </c>
      <c r="AB109" s="164">
        <v>7921130.9901326699</v>
      </c>
      <c r="AC109" s="164">
        <v>-284210774.93067199</v>
      </c>
      <c r="AD109" s="164">
        <v>28418111.138677999</v>
      </c>
      <c r="AE109" s="164">
        <v>-10479010.68</v>
      </c>
      <c r="AF109" s="164"/>
      <c r="AG109" s="164"/>
      <c r="AH109" s="164"/>
      <c r="AI109" s="164"/>
      <c r="AJ109" s="164"/>
      <c r="AK109" s="164"/>
    </row>
    <row r="110" spans="1:37" ht="16.350000000000001" customHeight="1">
      <c r="A110" s="163" t="s">
        <v>274</v>
      </c>
      <c r="B110" s="164">
        <v>-81607576.180000007</v>
      </c>
      <c r="C110" s="164">
        <v>0</v>
      </c>
      <c r="D110" s="164">
        <v>0</v>
      </c>
      <c r="E110" s="164">
        <v>0</v>
      </c>
      <c r="F110" s="164">
        <v>0</v>
      </c>
      <c r="G110" s="164">
        <v>0</v>
      </c>
      <c r="H110" s="164">
        <v>0</v>
      </c>
      <c r="I110" s="164">
        <v>0</v>
      </c>
      <c r="J110" s="164">
        <v>0</v>
      </c>
      <c r="K110" s="164">
        <v>0</v>
      </c>
      <c r="L110" s="164">
        <v>0</v>
      </c>
      <c r="M110" s="164">
        <v>0</v>
      </c>
      <c r="N110" s="164">
        <v>0</v>
      </c>
      <c r="O110" s="164">
        <v>0</v>
      </c>
      <c r="P110" s="164">
        <v>0</v>
      </c>
      <c r="Q110" s="164">
        <v>0</v>
      </c>
      <c r="R110" s="164">
        <v>0</v>
      </c>
      <c r="S110" s="164">
        <v>0</v>
      </c>
      <c r="T110" s="164">
        <v>0</v>
      </c>
      <c r="U110" s="164">
        <v>0</v>
      </c>
      <c r="V110" s="164">
        <v>0</v>
      </c>
      <c r="W110" s="164">
        <v>0</v>
      </c>
      <c r="X110" s="164">
        <v>0</v>
      </c>
      <c r="Y110" s="164">
        <v>0</v>
      </c>
      <c r="Z110" s="164">
        <v>0</v>
      </c>
      <c r="AA110" s="164">
        <v>0</v>
      </c>
      <c r="AB110" s="164">
        <v>0</v>
      </c>
      <c r="AC110" s="164">
        <v>0</v>
      </c>
      <c r="AD110" s="164">
        <v>0</v>
      </c>
      <c r="AE110" s="164">
        <v>0</v>
      </c>
      <c r="AF110" s="164"/>
      <c r="AG110" s="164"/>
      <c r="AH110" s="164"/>
      <c r="AI110" s="164"/>
      <c r="AJ110" s="164"/>
      <c r="AK110" s="164"/>
    </row>
    <row r="111" spans="1:37" ht="16.350000000000001" customHeight="1">
      <c r="A111" s="163" t="s">
        <v>275</v>
      </c>
      <c r="B111" s="164">
        <v>-283918211.99062198</v>
      </c>
      <c r="C111" s="164">
        <v>2616446.5299999998</v>
      </c>
      <c r="D111" s="164">
        <v>0</v>
      </c>
      <c r="E111" s="164">
        <v>-12976078.436122</v>
      </c>
      <c r="F111" s="164">
        <v>52706551.147785999</v>
      </c>
      <c r="G111" s="164">
        <v>-251612309.986404</v>
      </c>
      <c r="H111" s="164">
        <v>-4150636.1</v>
      </c>
      <c r="I111" s="164">
        <v>-3467879.59</v>
      </c>
      <c r="J111" s="164">
        <v>-0.11</v>
      </c>
      <c r="K111" s="164">
        <v>502387652.17610198</v>
      </c>
      <c r="L111" s="164">
        <v>-14146448.26</v>
      </c>
      <c r="M111" s="164">
        <v>118516550.89663599</v>
      </c>
      <c r="N111" s="164">
        <v>84445558.109824002</v>
      </c>
      <c r="O111" s="164">
        <v>-106663206.437948</v>
      </c>
      <c r="P111" s="164">
        <v>-11187237.764536001</v>
      </c>
      <c r="Q111" s="164">
        <v>-75734827.188526005</v>
      </c>
      <c r="R111" s="164">
        <v>-8206467.7915719999</v>
      </c>
      <c r="S111" s="164">
        <v>-6697616.3300000001</v>
      </c>
      <c r="T111" s="164">
        <v>67877540.196042001</v>
      </c>
      <c r="U111" s="164">
        <v>-10229132.951304</v>
      </c>
      <c r="V111" s="164">
        <v>2216297.898918</v>
      </c>
      <c r="W111" s="164">
        <v>-1726131.6158700001</v>
      </c>
      <c r="X111" s="164">
        <v>-889510.8</v>
      </c>
      <c r="Y111" s="164">
        <v>2155104.75</v>
      </c>
      <c r="Z111" s="164">
        <v>0</v>
      </c>
      <c r="AA111" s="164">
        <v>-3740777.1845426699</v>
      </c>
      <c r="AB111" s="164">
        <v>7921130.9901326699</v>
      </c>
      <c r="AC111" s="164">
        <v>-284210774.93067199</v>
      </c>
      <c r="AD111" s="164">
        <v>28418111.138677999</v>
      </c>
      <c r="AE111" s="164">
        <v>-10479010.68</v>
      </c>
      <c r="AF111" s="164"/>
      <c r="AG111" s="164"/>
      <c r="AH111" s="164"/>
      <c r="AI111" s="164"/>
      <c r="AJ111" s="164"/>
      <c r="AK111" s="164"/>
    </row>
    <row r="112" spans="1:37" ht="16.350000000000001" customHeight="1">
      <c r="A112" s="163" t="s">
        <v>276</v>
      </c>
      <c r="B112" s="164">
        <v>0</v>
      </c>
      <c r="C112" s="164">
        <v>0</v>
      </c>
      <c r="D112" s="164">
        <v>0</v>
      </c>
      <c r="E112" s="164">
        <v>0</v>
      </c>
      <c r="F112" s="164">
        <v>0</v>
      </c>
      <c r="G112" s="164">
        <v>0</v>
      </c>
      <c r="H112" s="164">
        <v>0</v>
      </c>
      <c r="I112" s="164">
        <v>0</v>
      </c>
      <c r="J112" s="164">
        <v>0</v>
      </c>
      <c r="K112" s="164">
        <v>0</v>
      </c>
      <c r="L112" s="164">
        <v>0</v>
      </c>
      <c r="M112" s="164">
        <v>0</v>
      </c>
      <c r="N112" s="164">
        <v>0</v>
      </c>
      <c r="O112" s="164">
        <v>0</v>
      </c>
      <c r="P112" s="164">
        <v>0</v>
      </c>
      <c r="Q112" s="164">
        <v>0</v>
      </c>
      <c r="R112" s="164">
        <v>0</v>
      </c>
      <c r="S112" s="164">
        <v>0</v>
      </c>
      <c r="T112" s="164">
        <v>0</v>
      </c>
      <c r="U112" s="164">
        <v>0</v>
      </c>
      <c r="V112" s="164">
        <v>0</v>
      </c>
      <c r="W112" s="164">
        <v>0</v>
      </c>
      <c r="X112" s="164">
        <v>0</v>
      </c>
      <c r="Y112" s="164">
        <v>0</v>
      </c>
      <c r="Z112" s="164">
        <v>0</v>
      </c>
      <c r="AA112" s="164">
        <v>0</v>
      </c>
      <c r="AB112" s="164">
        <v>0</v>
      </c>
      <c r="AC112" s="164">
        <v>0</v>
      </c>
      <c r="AD112" s="164">
        <v>0</v>
      </c>
      <c r="AE112" s="164">
        <v>0</v>
      </c>
      <c r="AF112" s="164"/>
      <c r="AG112" s="164"/>
      <c r="AH112" s="164"/>
      <c r="AI112" s="164"/>
      <c r="AJ112" s="164"/>
      <c r="AK112" s="164"/>
    </row>
    <row r="113" spans="1:37" ht="16.350000000000001" customHeight="1">
      <c r="A113" s="163" t="s">
        <v>277</v>
      </c>
      <c r="B113" s="164">
        <v>-283918211.99062198</v>
      </c>
      <c r="C113" s="164">
        <v>2616446.5299999998</v>
      </c>
      <c r="D113" s="164">
        <v>0</v>
      </c>
      <c r="E113" s="164">
        <v>-12976078.436122</v>
      </c>
      <c r="F113" s="164">
        <v>52706551.147785999</v>
      </c>
      <c r="G113" s="164">
        <v>-251612309.986404</v>
      </c>
      <c r="H113" s="164">
        <v>-4150636.1</v>
      </c>
      <c r="I113" s="164">
        <v>-3467879.59</v>
      </c>
      <c r="J113" s="164">
        <v>-0.11</v>
      </c>
      <c r="K113" s="164">
        <v>502387652.17610198</v>
      </c>
      <c r="L113" s="164">
        <v>-14146448.26</v>
      </c>
      <c r="M113" s="164">
        <v>118516550.89663599</v>
      </c>
      <c r="N113" s="164">
        <v>84445558.109824002</v>
      </c>
      <c r="O113" s="164">
        <v>-106663206.437948</v>
      </c>
      <c r="P113" s="164">
        <v>-11187237.764536001</v>
      </c>
      <c r="Q113" s="164">
        <v>-75734827.188526005</v>
      </c>
      <c r="R113" s="164">
        <v>-8206467.7915719999</v>
      </c>
      <c r="S113" s="164">
        <v>-6697616.3300000001</v>
      </c>
      <c r="T113" s="164">
        <v>67877540.196042001</v>
      </c>
      <c r="U113" s="164">
        <v>-10229132.951304</v>
      </c>
      <c r="V113" s="164">
        <v>2216297.898918</v>
      </c>
      <c r="W113" s="164">
        <v>-1726131.6158700001</v>
      </c>
      <c r="X113" s="164">
        <v>-889510.8</v>
      </c>
      <c r="Y113" s="164">
        <v>2155104.75</v>
      </c>
      <c r="Z113" s="164">
        <v>0</v>
      </c>
      <c r="AA113" s="164">
        <v>-3740777.1845426699</v>
      </c>
      <c r="AB113" s="164">
        <v>7921130.9901326699</v>
      </c>
      <c r="AC113" s="164">
        <v>-284210774.93067199</v>
      </c>
      <c r="AD113" s="164">
        <v>28418111.138677999</v>
      </c>
      <c r="AE113" s="164">
        <v>-10479010.68</v>
      </c>
      <c r="AF113" s="164"/>
      <c r="AG113" s="164"/>
      <c r="AH113" s="164"/>
      <c r="AI113" s="164"/>
      <c r="AJ113" s="164"/>
      <c r="AK113" s="164"/>
    </row>
    <row r="114" spans="1:37" ht="16.350000000000001" customHeight="1">
      <c r="A114" s="163" t="s">
        <v>278</v>
      </c>
      <c r="B114" s="164">
        <v>0</v>
      </c>
      <c r="C114" s="164">
        <v>0</v>
      </c>
      <c r="D114" s="164">
        <v>0</v>
      </c>
      <c r="E114" s="164">
        <v>158479565.88999999</v>
      </c>
      <c r="F114" s="164">
        <v>0</v>
      </c>
      <c r="G114" s="164">
        <v>37982905.299999997</v>
      </c>
      <c r="H114" s="164">
        <v>0</v>
      </c>
      <c r="I114" s="164">
        <v>0</v>
      </c>
      <c r="J114" s="164">
        <v>0</v>
      </c>
      <c r="K114" s="164">
        <v>267107192.06999999</v>
      </c>
      <c r="L114" s="164">
        <v>0</v>
      </c>
      <c r="M114" s="164">
        <v>25812634.710000001</v>
      </c>
      <c r="N114" s="164">
        <v>37496971.380000003</v>
      </c>
      <c r="O114" s="164">
        <v>59373640.380000003</v>
      </c>
      <c r="P114" s="164">
        <v>12279154.869999999</v>
      </c>
      <c r="Q114" s="164">
        <v>19006734</v>
      </c>
      <c r="R114" s="164">
        <v>4510430.55</v>
      </c>
      <c r="S114" s="164">
        <v>0</v>
      </c>
      <c r="T114" s="164">
        <v>0</v>
      </c>
      <c r="U114" s="164">
        <v>0</v>
      </c>
      <c r="V114" s="164">
        <v>0</v>
      </c>
      <c r="W114" s="164">
        <v>0</v>
      </c>
      <c r="X114" s="164">
        <v>0</v>
      </c>
      <c r="Y114" s="164">
        <v>0</v>
      </c>
      <c r="Z114" s="164">
        <v>0</v>
      </c>
      <c r="AA114" s="164">
        <v>1470077.73</v>
      </c>
      <c r="AB114" s="164">
        <v>43043.99</v>
      </c>
      <c r="AC114" s="164">
        <v>31241049.920000002</v>
      </c>
      <c r="AD114" s="164">
        <v>5228733.66</v>
      </c>
      <c r="AE114" s="164">
        <v>0</v>
      </c>
      <c r="AF114" s="164"/>
      <c r="AG114" s="164"/>
      <c r="AH114" s="164"/>
      <c r="AI114" s="164"/>
      <c r="AJ114" s="164"/>
      <c r="AK114" s="164"/>
    </row>
    <row r="115" spans="1:37" ht="16.350000000000001" customHeight="1">
      <c r="A115" s="163" t="s">
        <v>279</v>
      </c>
      <c r="B115" s="164">
        <v>-283918211.99062198</v>
      </c>
      <c r="C115" s="164">
        <v>2616446.5299999998</v>
      </c>
      <c r="D115" s="164">
        <v>0</v>
      </c>
      <c r="E115" s="164">
        <v>-171455644.32612199</v>
      </c>
      <c r="F115" s="164">
        <v>52706551.147785999</v>
      </c>
      <c r="G115" s="164">
        <v>-289595215.28640401</v>
      </c>
      <c r="H115" s="164">
        <v>-4150636.1</v>
      </c>
      <c r="I115" s="164">
        <v>-3467879.59</v>
      </c>
      <c r="J115" s="164">
        <v>-0.11</v>
      </c>
      <c r="K115" s="164">
        <v>235280460.10610199</v>
      </c>
      <c r="L115" s="164">
        <v>-14146448.26</v>
      </c>
      <c r="M115" s="164">
        <v>92703916.186636001</v>
      </c>
      <c r="N115" s="164">
        <v>46948586.729823999</v>
      </c>
      <c r="O115" s="164">
        <v>-166036846.81794801</v>
      </c>
      <c r="P115" s="164">
        <v>-23466392.634536002</v>
      </c>
      <c r="Q115" s="164">
        <v>-94741561.188526005</v>
      </c>
      <c r="R115" s="164">
        <v>-12716898.341572</v>
      </c>
      <c r="S115" s="164">
        <v>-6697616.3300000001</v>
      </c>
      <c r="T115" s="164">
        <v>67877540.196042001</v>
      </c>
      <c r="U115" s="164">
        <v>-10229132.951304</v>
      </c>
      <c r="V115" s="164">
        <v>2216297.898918</v>
      </c>
      <c r="W115" s="164">
        <v>-1726131.6158700001</v>
      </c>
      <c r="X115" s="164">
        <v>-889510.8</v>
      </c>
      <c r="Y115" s="164">
        <v>2155104.75</v>
      </c>
      <c r="Z115" s="164">
        <v>0</v>
      </c>
      <c r="AA115" s="164">
        <v>-5210854.9145426704</v>
      </c>
      <c r="AB115" s="164">
        <v>7878087.0001326697</v>
      </c>
      <c r="AC115" s="164">
        <v>-315451824.85067201</v>
      </c>
      <c r="AD115" s="164">
        <v>23189377.478677999</v>
      </c>
      <c r="AE115" s="164">
        <v>-10479010.68</v>
      </c>
      <c r="AF115" s="164"/>
      <c r="AG115" s="164"/>
      <c r="AH115" s="164"/>
      <c r="AI115" s="164"/>
      <c r="AJ115" s="164"/>
      <c r="AK115" s="164"/>
    </row>
    <row r="116" spans="1:37" ht="16.350000000000001" customHeight="1">
      <c r="A116" s="163" t="s">
        <v>280</v>
      </c>
      <c r="B116" s="164">
        <v>-11.5134990987902</v>
      </c>
      <c r="C116" s="164">
        <v>-4.4623028934781797</v>
      </c>
      <c r="D116" s="164">
        <v>0</v>
      </c>
      <c r="E116" s="164">
        <v>-656.22394850922205</v>
      </c>
      <c r="F116" s="164">
        <v>-364.21322053114</v>
      </c>
      <c r="G116" s="164">
        <v>181.89311302842199</v>
      </c>
      <c r="H116" s="164">
        <v>-198.710991281274</v>
      </c>
      <c r="I116" s="164">
        <v>22351.480773527201</v>
      </c>
      <c r="J116" s="164">
        <v>0</v>
      </c>
      <c r="K116" s="164">
        <v>243.93000392740601</v>
      </c>
      <c r="L116" s="164">
        <v>-83.325665519679305</v>
      </c>
      <c r="M116" s="164">
        <v>119.152114532423</v>
      </c>
      <c r="N116" s="164">
        <v>302.73760532600897</v>
      </c>
      <c r="O116" s="164">
        <v>-197.32733540887199</v>
      </c>
      <c r="P116" s="164">
        <v>84.489533190542403</v>
      </c>
      <c r="Q116" s="164">
        <v>-650.28455492225703</v>
      </c>
      <c r="R116" s="164">
        <v>-231.66564570738799</v>
      </c>
      <c r="S116" s="164">
        <v>-97.425518093029694</v>
      </c>
      <c r="T116" s="164">
        <v>-57.681778254603898</v>
      </c>
      <c r="U116" s="164">
        <v>-95.5043147757426</v>
      </c>
      <c r="V116" s="164">
        <v>-44.273364827103201</v>
      </c>
      <c r="W116" s="164">
        <v>-69.328244580661305</v>
      </c>
      <c r="X116" s="164">
        <v>0</v>
      </c>
      <c r="Y116" s="164">
        <v>0</v>
      </c>
      <c r="Z116" s="164">
        <v>0</v>
      </c>
      <c r="AA116" s="164">
        <v>-88.025271100111496</v>
      </c>
      <c r="AB116" s="164">
        <v>42.920013590622801</v>
      </c>
      <c r="AC116" s="164">
        <v>17.783175140822198</v>
      </c>
      <c r="AD116" s="164">
        <v>209.215195397088</v>
      </c>
      <c r="AE116" s="164">
        <v>0</v>
      </c>
      <c r="AF116" s="164"/>
      <c r="AG116" s="164"/>
      <c r="AH116" s="164"/>
      <c r="AI116" s="164"/>
      <c r="AJ116" s="164"/>
      <c r="AK116" s="164"/>
    </row>
    <row r="117" spans="1:37" ht="16.350000000000001" customHeight="1">
      <c r="A117" s="163" t="s">
        <v>281</v>
      </c>
      <c r="B117" s="164">
        <v>-37.451775601264899</v>
      </c>
      <c r="C117" s="164">
        <v>-100</v>
      </c>
      <c r="D117" s="164">
        <v>0</v>
      </c>
      <c r="E117" s="164">
        <v>-969.70639367224305</v>
      </c>
      <c r="F117" s="164">
        <v>-364.28373404210498</v>
      </c>
      <c r="G117" s="164">
        <v>265.524728800628</v>
      </c>
      <c r="H117" s="164">
        <v>-122.789115646258</v>
      </c>
      <c r="I117" s="164">
        <v>-44845.66</v>
      </c>
      <c r="J117" s="164">
        <v>0</v>
      </c>
      <c r="K117" s="164">
        <v>1066.63575195511</v>
      </c>
      <c r="L117" s="164">
        <v>57.634730538922099</v>
      </c>
      <c r="M117" s="164">
        <v>-14.948304325079899</v>
      </c>
      <c r="N117" s="164">
        <v>-141.10474822281799</v>
      </c>
      <c r="O117" s="164">
        <v>-1077.65788981986</v>
      </c>
      <c r="P117" s="164">
        <v>201.06826855559399</v>
      </c>
      <c r="Q117" s="164">
        <v>0</v>
      </c>
      <c r="R117" s="164">
        <v>5.3015496010072498</v>
      </c>
      <c r="S117" s="164">
        <v>-97.425518093029694</v>
      </c>
      <c r="T117" s="164">
        <v>-57.653105280763597</v>
      </c>
      <c r="U117" s="164">
        <v>-95.479575380983903</v>
      </c>
      <c r="V117" s="164">
        <v>-44.3972907066671</v>
      </c>
      <c r="W117" s="164">
        <v>-69.328244580661305</v>
      </c>
      <c r="X117" s="164">
        <v>0</v>
      </c>
      <c r="Y117" s="164">
        <v>0</v>
      </c>
      <c r="Z117" s="164">
        <v>0</v>
      </c>
      <c r="AA117" s="164">
        <v>-9.0795196946972307</v>
      </c>
      <c r="AB117" s="164">
        <v>38.239396107868401</v>
      </c>
      <c r="AC117" s="164">
        <v>-45.118187980920197</v>
      </c>
      <c r="AD117" s="164">
        <v>281.48304036837698</v>
      </c>
      <c r="AE117" s="164">
        <v>0</v>
      </c>
      <c r="AF117" s="164"/>
      <c r="AG117" s="164"/>
      <c r="AH117" s="164"/>
      <c r="AI117" s="164"/>
      <c r="AJ117" s="164"/>
      <c r="AK117" s="164"/>
    </row>
    <row r="118" spans="1:37" ht="16.350000000000001" customHeight="1">
      <c r="A118" s="163" t="s">
        <v>282</v>
      </c>
      <c r="B118" s="164">
        <v>-22.8223826997984</v>
      </c>
      <c r="C118" s="164">
        <v>-100</v>
      </c>
      <c r="D118" s="164">
        <v>0</v>
      </c>
      <c r="E118" s="164">
        <v>-249.25850501267701</v>
      </c>
      <c r="F118" s="164">
        <v>0</v>
      </c>
      <c r="G118" s="164">
        <v>220.636817044559</v>
      </c>
      <c r="H118" s="164">
        <v>0</v>
      </c>
      <c r="I118" s="164">
        <v>0</v>
      </c>
      <c r="J118" s="164">
        <v>0</v>
      </c>
      <c r="K118" s="164">
        <v>1069.18955213035</v>
      </c>
      <c r="L118" s="164">
        <v>0</v>
      </c>
      <c r="M118" s="164">
        <v>0</v>
      </c>
      <c r="N118" s="164">
        <v>-100</v>
      </c>
      <c r="O118" s="164">
        <v>-100</v>
      </c>
      <c r="P118" s="164">
        <v>-49.258505012677098</v>
      </c>
      <c r="Q118" s="164">
        <v>0</v>
      </c>
      <c r="R118" s="164">
        <v>0</v>
      </c>
      <c r="S118" s="164">
        <v>0</v>
      </c>
      <c r="T118" s="164">
        <v>0</v>
      </c>
      <c r="U118" s="164">
        <v>0</v>
      </c>
      <c r="V118" s="164">
        <v>0</v>
      </c>
      <c r="W118" s="164">
        <v>0</v>
      </c>
      <c r="X118" s="164">
        <v>0</v>
      </c>
      <c r="Y118" s="164">
        <v>0</v>
      </c>
      <c r="Z118" s="164">
        <v>0</v>
      </c>
      <c r="AA118" s="164">
        <v>-85.512157195163496</v>
      </c>
      <c r="AB118" s="164">
        <v>306.14897423972297</v>
      </c>
      <c r="AC118" s="164">
        <v>0</v>
      </c>
      <c r="AD118" s="164">
        <v>0</v>
      </c>
      <c r="AE118" s="164">
        <v>0</v>
      </c>
      <c r="AF118" s="164"/>
      <c r="AG118" s="164"/>
      <c r="AH118" s="164"/>
      <c r="AI118" s="164"/>
      <c r="AJ118" s="164"/>
      <c r="AK118" s="164"/>
    </row>
    <row r="119" spans="1:37" ht="16.350000000000001" customHeight="1">
      <c r="A119" s="163" t="s">
        <v>283</v>
      </c>
      <c r="B119" s="164">
        <v>-100</v>
      </c>
      <c r="C119" s="164">
        <v>0</v>
      </c>
      <c r="D119" s="164">
        <v>0</v>
      </c>
      <c r="E119" s="164">
        <v>0</v>
      </c>
      <c r="F119" s="164">
        <v>-370.792122307478</v>
      </c>
      <c r="G119" s="164">
        <v>0</v>
      </c>
      <c r="H119" s="164">
        <v>0</v>
      </c>
      <c r="I119" s="164">
        <v>0</v>
      </c>
      <c r="J119" s="164">
        <v>0</v>
      </c>
      <c r="K119" s="164">
        <v>-800</v>
      </c>
      <c r="L119" s="164">
        <v>0</v>
      </c>
      <c r="M119" s="164">
        <v>0</v>
      </c>
      <c r="N119" s="164">
        <v>0</v>
      </c>
      <c r="O119" s="164">
        <v>0</v>
      </c>
      <c r="P119" s="164">
        <v>0</v>
      </c>
      <c r="Q119" s="164">
        <v>0</v>
      </c>
      <c r="R119" s="164">
        <v>0</v>
      </c>
      <c r="S119" s="164">
        <v>-97.349999972616601</v>
      </c>
      <c r="T119" s="164">
        <v>-57.8794852378036</v>
      </c>
      <c r="U119" s="164">
        <v>-95.489427730843204</v>
      </c>
      <c r="V119" s="164">
        <v>-50.744964785553201</v>
      </c>
      <c r="W119" s="164">
        <v>-69.328244580661305</v>
      </c>
      <c r="X119" s="164">
        <v>0</v>
      </c>
      <c r="Y119" s="164">
        <v>0</v>
      </c>
      <c r="Z119" s="164">
        <v>0</v>
      </c>
      <c r="AA119" s="164">
        <v>0</v>
      </c>
      <c r="AB119" s="164">
        <v>0</v>
      </c>
      <c r="AC119" s="164">
        <v>0</v>
      </c>
      <c r="AD119" s="164">
        <v>0</v>
      </c>
      <c r="AE119" s="164">
        <v>0</v>
      </c>
      <c r="AF119" s="164"/>
      <c r="AG119" s="164"/>
      <c r="AH119" s="164"/>
      <c r="AI119" s="164"/>
      <c r="AJ119" s="164"/>
      <c r="AK119" s="164"/>
    </row>
    <row r="120" spans="1:37" ht="16.350000000000001" customHeight="1">
      <c r="A120" s="163" t="s">
        <v>284</v>
      </c>
      <c r="B120" s="164">
        <v>0</v>
      </c>
      <c r="C120" s="164">
        <v>0</v>
      </c>
      <c r="D120" s="164">
        <v>0</v>
      </c>
      <c r="E120" s="164">
        <v>23.422191308193799</v>
      </c>
      <c r="F120" s="164">
        <v>0</v>
      </c>
      <c r="G120" s="164">
        <v>283.32818022813399</v>
      </c>
      <c r="H120" s="164">
        <v>-100</v>
      </c>
      <c r="I120" s="164">
        <v>0</v>
      </c>
      <c r="J120" s="164">
        <v>0</v>
      </c>
      <c r="K120" s="164">
        <v>81.674316669113594</v>
      </c>
      <c r="L120" s="164">
        <v>0</v>
      </c>
      <c r="M120" s="164">
        <v>0</v>
      </c>
      <c r="N120" s="164">
        <v>0</v>
      </c>
      <c r="O120" s="164">
        <v>0</v>
      </c>
      <c r="P120" s="164">
        <v>0</v>
      </c>
      <c r="Q120" s="164">
        <v>0</v>
      </c>
      <c r="R120" s="164">
        <v>23.422191308193799</v>
      </c>
      <c r="S120" s="164">
        <v>0</v>
      </c>
      <c r="T120" s="164">
        <v>0</v>
      </c>
      <c r="U120" s="164">
        <v>0</v>
      </c>
      <c r="V120" s="164">
        <v>0</v>
      </c>
      <c r="W120" s="164">
        <v>0</v>
      </c>
      <c r="X120" s="164">
        <v>0</v>
      </c>
      <c r="Y120" s="164">
        <v>0</v>
      </c>
      <c r="Z120" s="164">
        <v>0</v>
      </c>
      <c r="AA120" s="164">
        <v>9.7690057020227599</v>
      </c>
      <c r="AB120" s="164">
        <v>37.1943221386544</v>
      </c>
      <c r="AC120" s="164">
        <v>-45.118187980920197</v>
      </c>
      <c r="AD120" s="164">
        <v>281.48304036837698</v>
      </c>
      <c r="AE120" s="164">
        <v>0</v>
      </c>
      <c r="AF120" s="164"/>
      <c r="AG120" s="164"/>
      <c r="AH120" s="164"/>
      <c r="AI120" s="164"/>
      <c r="AJ120" s="164"/>
      <c r="AK120" s="164"/>
    </row>
    <row r="121" spans="1:37" ht="16.350000000000001" customHeight="1">
      <c r="A121" s="163" t="s">
        <v>285</v>
      </c>
      <c r="B121" s="164">
        <v>1.9130284955449699</v>
      </c>
      <c r="C121" s="164">
        <v>-4.4640224256299401</v>
      </c>
      <c r="D121" s="164">
        <v>0</v>
      </c>
      <c r="E121" s="164">
        <v>12923.5958500615</v>
      </c>
      <c r="F121" s="164">
        <v>-160.15912400472999</v>
      </c>
      <c r="G121" s="164">
        <v>-204.60972437664799</v>
      </c>
      <c r="H121" s="164">
        <v>-10.1312204614956</v>
      </c>
      <c r="I121" s="164">
        <v>57.586715989582402</v>
      </c>
      <c r="J121" s="164">
        <v>0</v>
      </c>
      <c r="K121" s="164">
        <v>14815.6251363015</v>
      </c>
      <c r="L121" s="164">
        <v>-43.575474416194403</v>
      </c>
      <c r="M121" s="164">
        <v>-903.99880410415005</v>
      </c>
      <c r="N121" s="164">
        <v>13732.0535774829</v>
      </c>
      <c r="O121" s="164">
        <v>-33.948246624746403</v>
      </c>
      <c r="P121" s="164">
        <v>173.0647977237</v>
      </c>
      <c r="Q121" s="164">
        <v>0</v>
      </c>
      <c r="R121" s="164">
        <v>0</v>
      </c>
      <c r="S121" s="164">
        <v>0</v>
      </c>
      <c r="T121" s="164">
        <v>-60.159124004730302</v>
      </c>
      <c r="U121" s="164">
        <v>-100</v>
      </c>
      <c r="V121" s="164">
        <v>0</v>
      </c>
      <c r="W121" s="164">
        <v>0</v>
      </c>
      <c r="X121" s="164">
        <v>0</v>
      </c>
      <c r="Y121" s="164">
        <v>0</v>
      </c>
      <c r="Z121" s="164">
        <v>0</v>
      </c>
      <c r="AA121" s="164">
        <v>-99.489376347539704</v>
      </c>
      <c r="AB121" s="164">
        <v>-5.1203480291084098</v>
      </c>
      <c r="AC121" s="164">
        <v>-100</v>
      </c>
      <c r="AD121" s="164">
        <v>0</v>
      </c>
      <c r="AE121" s="164">
        <v>0</v>
      </c>
      <c r="AF121" s="164"/>
      <c r="AG121" s="164"/>
      <c r="AH121" s="164"/>
      <c r="AI121" s="164"/>
      <c r="AJ121" s="164"/>
      <c r="AK121" s="164"/>
    </row>
    <row r="122" spans="1:37" ht="16.350000000000001" customHeight="1">
      <c r="A122" s="163" t="s">
        <v>286</v>
      </c>
      <c r="B122" s="164">
        <v>480.19482746520703</v>
      </c>
      <c r="C122" s="164">
        <v>0</v>
      </c>
      <c r="D122" s="164">
        <v>0</v>
      </c>
      <c r="E122" s="164">
        <v>-1760.60587329195</v>
      </c>
      <c r="F122" s="164">
        <v>-100</v>
      </c>
      <c r="G122" s="164">
        <v>14902.560601468</v>
      </c>
      <c r="H122" s="164">
        <v>0</v>
      </c>
      <c r="I122" s="164">
        <v>0</v>
      </c>
      <c r="J122" s="164">
        <v>0</v>
      </c>
      <c r="K122" s="164">
        <v>-38.785894563636901</v>
      </c>
      <c r="L122" s="164">
        <v>0</v>
      </c>
      <c r="M122" s="164">
        <v>8.3634806325799698</v>
      </c>
      <c r="N122" s="164">
        <v>-52.225636267534298</v>
      </c>
      <c r="O122" s="164">
        <v>-1090.2403299968801</v>
      </c>
      <c r="P122" s="164">
        <v>-429.67684102712002</v>
      </c>
      <c r="Q122" s="164">
        <v>-202.95107052663801</v>
      </c>
      <c r="R122" s="164">
        <v>6.1245238936393598</v>
      </c>
      <c r="S122" s="164">
        <v>0</v>
      </c>
      <c r="T122" s="164">
        <v>0</v>
      </c>
      <c r="U122" s="164">
        <v>0</v>
      </c>
      <c r="V122" s="164">
        <v>-100</v>
      </c>
      <c r="W122" s="164">
        <v>0</v>
      </c>
      <c r="X122" s="164">
        <v>0</v>
      </c>
      <c r="Y122" s="164">
        <v>0</v>
      </c>
      <c r="Z122" s="164">
        <v>0</v>
      </c>
      <c r="AA122" s="164">
        <v>31.501010425044502</v>
      </c>
      <c r="AB122" s="164">
        <v>251.900154853651</v>
      </c>
      <c r="AC122" s="164">
        <v>492.46914235240098</v>
      </c>
      <c r="AD122" s="164">
        <v>14126.6902938369</v>
      </c>
      <c r="AE122" s="164">
        <v>0</v>
      </c>
      <c r="AF122" s="164"/>
      <c r="AG122" s="164"/>
      <c r="AH122" s="164"/>
      <c r="AI122" s="164"/>
      <c r="AJ122" s="164"/>
      <c r="AK122" s="164"/>
    </row>
    <row r="123" spans="1:37" ht="16.350000000000001" customHeight="1">
      <c r="A123" s="163" t="s">
        <v>287</v>
      </c>
      <c r="B123" s="164">
        <v>0</v>
      </c>
      <c r="C123" s="164">
        <v>0</v>
      </c>
      <c r="D123" s="164">
        <v>0</v>
      </c>
      <c r="E123" s="164">
        <v>0</v>
      </c>
      <c r="F123" s="164">
        <v>0</v>
      </c>
      <c r="G123" s="164">
        <v>0</v>
      </c>
      <c r="H123" s="164">
        <v>0</v>
      </c>
      <c r="I123" s="164">
        <v>0</v>
      </c>
      <c r="J123" s="164">
        <v>0</v>
      </c>
      <c r="K123" s="164">
        <v>0</v>
      </c>
      <c r="L123" s="164">
        <v>0</v>
      </c>
      <c r="M123" s="164">
        <v>0</v>
      </c>
      <c r="N123" s="164">
        <v>0</v>
      </c>
      <c r="O123" s="164">
        <v>0</v>
      </c>
      <c r="P123" s="164">
        <v>0</v>
      </c>
      <c r="Q123" s="164">
        <v>0</v>
      </c>
      <c r="R123" s="164">
        <v>0</v>
      </c>
      <c r="S123" s="164">
        <v>0</v>
      </c>
      <c r="T123" s="164">
        <v>0</v>
      </c>
      <c r="U123" s="164">
        <v>0</v>
      </c>
      <c r="V123" s="164">
        <v>0</v>
      </c>
      <c r="W123" s="164">
        <v>0</v>
      </c>
      <c r="X123" s="164">
        <v>0</v>
      </c>
      <c r="Y123" s="164">
        <v>0</v>
      </c>
      <c r="Z123" s="164">
        <v>0</v>
      </c>
      <c r="AA123" s="164">
        <v>0</v>
      </c>
      <c r="AB123" s="164">
        <v>0</v>
      </c>
      <c r="AC123" s="164">
        <v>0</v>
      </c>
      <c r="AD123" s="164">
        <v>0</v>
      </c>
      <c r="AE123" s="164">
        <v>0</v>
      </c>
      <c r="AF123" s="164"/>
      <c r="AG123" s="164"/>
      <c r="AH123" s="164"/>
      <c r="AI123" s="164"/>
      <c r="AJ123" s="164"/>
      <c r="AK123" s="164"/>
    </row>
    <row r="124" spans="1:37" ht="16.350000000000001" customHeight="1">
      <c r="A124" s="163" t="s">
        <v>288</v>
      </c>
      <c r="B124" s="164">
        <v>-226.58196853678399</v>
      </c>
      <c r="C124" s="164">
        <v>0</v>
      </c>
      <c r="D124" s="164">
        <v>0</v>
      </c>
      <c r="E124" s="164">
        <v>-5836.1264109021804</v>
      </c>
      <c r="F124" s="164">
        <v>-100</v>
      </c>
      <c r="G124" s="164">
        <v>-554.81018646465805</v>
      </c>
      <c r="H124" s="164">
        <v>0</v>
      </c>
      <c r="I124" s="164">
        <v>0</v>
      </c>
      <c r="J124" s="164">
        <v>0</v>
      </c>
      <c r="K124" s="164">
        <v>-217.37173834615601</v>
      </c>
      <c r="L124" s="164">
        <v>0</v>
      </c>
      <c r="M124" s="164">
        <v>-799.91618681393197</v>
      </c>
      <c r="N124" s="164">
        <v>-257.906941941149</v>
      </c>
      <c r="O124" s="164">
        <v>-102.007297537125</v>
      </c>
      <c r="P124" s="164">
        <v>-131.21684790425601</v>
      </c>
      <c r="Q124" s="164">
        <v>-5418.9532297437299</v>
      </c>
      <c r="R124" s="164">
        <v>873.87409303800905</v>
      </c>
      <c r="S124" s="164">
        <v>0</v>
      </c>
      <c r="T124" s="164">
        <v>0</v>
      </c>
      <c r="U124" s="164">
        <v>0</v>
      </c>
      <c r="V124" s="164">
        <v>-100</v>
      </c>
      <c r="W124" s="164">
        <v>0</v>
      </c>
      <c r="X124" s="164">
        <v>0</v>
      </c>
      <c r="Y124" s="164">
        <v>0</v>
      </c>
      <c r="Z124" s="164">
        <v>0</v>
      </c>
      <c r="AA124" s="164">
        <v>-212.834448387631</v>
      </c>
      <c r="AB124" s="164">
        <v>-74.3800513273343</v>
      </c>
      <c r="AC124" s="164">
        <v>-201.07739567753401</v>
      </c>
      <c r="AD124" s="164">
        <v>-66.518291072157595</v>
      </c>
      <c r="AE124" s="164">
        <v>0</v>
      </c>
      <c r="AF124" s="164"/>
      <c r="AG124" s="164"/>
      <c r="AH124" s="164"/>
      <c r="AI124" s="164"/>
      <c r="AJ124" s="164"/>
      <c r="AK124" s="164"/>
    </row>
    <row r="125" spans="1:37" ht="16.350000000000001" customHeight="1">
      <c r="A125" s="163" t="s">
        <v>289</v>
      </c>
      <c r="B125" s="164">
        <v>-209.95554692074401</v>
      </c>
      <c r="C125" s="164">
        <v>0</v>
      </c>
      <c r="D125" s="164">
        <v>0</v>
      </c>
      <c r="E125" s="164">
        <v>0</v>
      </c>
      <c r="F125" s="164">
        <v>0</v>
      </c>
      <c r="G125" s="164">
        <v>0</v>
      </c>
      <c r="H125" s="164">
        <v>0</v>
      </c>
      <c r="I125" s="164">
        <v>0</v>
      </c>
      <c r="J125" s="164">
        <v>0</v>
      </c>
      <c r="K125" s="164">
        <v>-38835.227952227302</v>
      </c>
      <c r="L125" s="164">
        <v>0</v>
      </c>
      <c r="M125" s="164">
        <v>0</v>
      </c>
      <c r="N125" s="164">
        <v>0</v>
      </c>
      <c r="O125" s="164">
        <v>0</v>
      </c>
      <c r="P125" s="164">
        <v>0</v>
      </c>
      <c r="Q125" s="164">
        <v>0</v>
      </c>
      <c r="R125" s="164">
        <v>0</v>
      </c>
      <c r="S125" s="164">
        <v>0</v>
      </c>
      <c r="T125" s="164">
        <v>0</v>
      </c>
      <c r="U125" s="164">
        <v>0</v>
      </c>
      <c r="V125" s="164">
        <v>0</v>
      </c>
      <c r="W125" s="164">
        <v>0</v>
      </c>
      <c r="X125" s="164">
        <v>0</v>
      </c>
      <c r="Y125" s="164">
        <v>0</v>
      </c>
      <c r="Z125" s="164">
        <v>0</v>
      </c>
      <c r="AA125" s="164">
        <v>0</v>
      </c>
      <c r="AB125" s="164">
        <v>0</v>
      </c>
      <c r="AC125" s="164">
        <v>0</v>
      </c>
      <c r="AD125" s="164">
        <v>0</v>
      </c>
      <c r="AE125" s="164">
        <v>0</v>
      </c>
      <c r="AF125" s="164"/>
      <c r="AG125" s="164"/>
      <c r="AH125" s="164"/>
      <c r="AI125" s="164"/>
      <c r="AJ125" s="164"/>
      <c r="AK125" s="164"/>
    </row>
    <row r="126" spans="1:37" ht="16.350000000000001" customHeight="1">
      <c r="A126" s="163" t="s">
        <v>290</v>
      </c>
      <c r="B126" s="164">
        <v>-100</v>
      </c>
      <c r="C126" s="164">
        <v>0</v>
      </c>
      <c r="D126" s="164">
        <v>0</v>
      </c>
      <c r="E126" s="164">
        <v>0</v>
      </c>
      <c r="F126" s="164">
        <v>0</v>
      </c>
      <c r="G126" s="164">
        <v>0</v>
      </c>
      <c r="H126" s="164">
        <v>-100</v>
      </c>
      <c r="I126" s="164">
        <v>0</v>
      </c>
      <c r="J126" s="164">
        <v>0</v>
      </c>
      <c r="K126" s="164">
        <v>75556.2404200538</v>
      </c>
      <c r="L126" s="164">
        <v>0</v>
      </c>
      <c r="M126" s="164">
        <v>0</v>
      </c>
      <c r="N126" s="164">
        <v>0</v>
      </c>
      <c r="O126" s="164">
        <v>0</v>
      </c>
      <c r="P126" s="164">
        <v>0</v>
      </c>
      <c r="Q126" s="164">
        <v>0</v>
      </c>
      <c r="R126" s="164">
        <v>0</v>
      </c>
      <c r="S126" s="164">
        <v>0</v>
      </c>
      <c r="T126" s="164">
        <v>0</v>
      </c>
      <c r="U126" s="164">
        <v>0</v>
      </c>
      <c r="V126" s="164">
        <v>0</v>
      </c>
      <c r="W126" s="164">
        <v>0</v>
      </c>
      <c r="X126" s="164">
        <v>0</v>
      </c>
      <c r="Y126" s="164">
        <v>0</v>
      </c>
      <c r="Z126" s="164">
        <v>0</v>
      </c>
      <c r="AA126" s="164">
        <v>0</v>
      </c>
      <c r="AB126" s="164">
        <v>0</v>
      </c>
      <c r="AC126" s="164">
        <v>0</v>
      </c>
      <c r="AD126" s="164">
        <v>0</v>
      </c>
      <c r="AE126" s="164">
        <v>0</v>
      </c>
      <c r="AF126" s="164"/>
      <c r="AG126" s="164"/>
      <c r="AH126" s="164"/>
      <c r="AI126" s="164"/>
      <c r="AJ126" s="164"/>
      <c r="AK126" s="164"/>
    </row>
    <row r="127" spans="1:37" ht="16.350000000000001" customHeight="1">
      <c r="A127" s="163" t="s">
        <v>291</v>
      </c>
      <c r="B127" s="164">
        <v>0.30359791585802798</v>
      </c>
      <c r="C127" s="164">
        <v>-18.1080261921323</v>
      </c>
      <c r="D127" s="164">
        <v>0</v>
      </c>
      <c r="E127" s="164">
        <v>66.110344927525801</v>
      </c>
      <c r="F127" s="164">
        <v>1149.53195011905</v>
      </c>
      <c r="G127" s="164">
        <v>-78.329080497799595</v>
      </c>
      <c r="H127" s="164">
        <v>-66.132140954292893</v>
      </c>
      <c r="I127" s="164">
        <v>25.463218374386798</v>
      </c>
      <c r="J127" s="164">
        <v>0</v>
      </c>
      <c r="K127" s="164">
        <v>17.725382450858898</v>
      </c>
      <c r="L127" s="164">
        <v>53.732909022022902</v>
      </c>
      <c r="M127" s="164">
        <v>14.1628145541351</v>
      </c>
      <c r="N127" s="164">
        <v>41.617768191097497</v>
      </c>
      <c r="O127" s="164">
        <v>-40.715984810276801</v>
      </c>
      <c r="P127" s="164">
        <v>8.9425045693120992</v>
      </c>
      <c r="Q127" s="164">
        <v>-33.386207544097601</v>
      </c>
      <c r="R127" s="164">
        <v>21.756540945332599</v>
      </c>
      <c r="S127" s="164">
        <v>23.415167140929</v>
      </c>
      <c r="T127" s="164">
        <v>-67.129163101655905</v>
      </c>
      <c r="U127" s="164">
        <v>-53.205223645936698</v>
      </c>
      <c r="V127" s="164">
        <v>-24.017108602628699</v>
      </c>
      <c r="W127" s="164">
        <v>-2.00128098456412</v>
      </c>
      <c r="X127" s="164">
        <v>338.43977404525202</v>
      </c>
      <c r="Y127" s="164">
        <v>1034.0297852676499</v>
      </c>
      <c r="Z127" s="164">
        <v>-100</v>
      </c>
      <c r="AA127" s="164">
        <v>-43.290942103282603</v>
      </c>
      <c r="AB127" s="164">
        <v>14.4704516097664</v>
      </c>
      <c r="AC127" s="164">
        <v>-183.558950611276</v>
      </c>
      <c r="AD127" s="164">
        <v>134.050360606993</v>
      </c>
      <c r="AE127" s="164">
        <v>2.20581378808685</v>
      </c>
      <c r="AF127" s="164"/>
      <c r="AG127" s="164"/>
      <c r="AH127" s="164"/>
      <c r="AI127" s="164"/>
      <c r="AJ127" s="164"/>
      <c r="AK127" s="164"/>
    </row>
    <row r="128" spans="1:37" ht="16.350000000000001" customHeight="1">
      <c r="A128" s="163" t="s">
        <v>292</v>
      </c>
      <c r="B128" s="164">
        <v>-34.073843974536601</v>
      </c>
      <c r="C128" s="164">
        <v>0</v>
      </c>
      <c r="D128" s="164">
        <v>0</v>
      </c>
      <c r="E128" s="164">
        <v>-5139.41517929167</v>
      </c>
      <c r="F128" s="164">
        <v>-75246.5838315812</v>
      </c>
      <c r="G128" s="164">
        <v>82.263137955443497</v>
      </c>
      <c r="H128" s="164">
        <v>-47.715363999618098</v>
      </c>
      <c r="I128" s="164">
        <v>0</v>
      </c>
      <c r="J128" s="164">
        <v>0</v>
      </c>
      <c r="K128" s="164">
        <v>-99.199067297520401</v>
      </c>
      <c r="L128" s="164">
        <v>0</v>
      </c>
      <c r="M128" s="164">
        <v>-36.665720642677002</v>
      </c>
      <c r="N128" s="164">
        <v>-2.8957668813147102</v>
      </c>
      <c r="O128" s="164">
        <v>-4363.2909698339299</v>
      </c>
      <c r="P128" s="164">
        <v>-484.180274719343</v>
      </c>
      <c r="Q128" s="164">
        <v>-265.56541776497897</v>
      </c>
      <c r="R128" s="164">
        <v>13.182970550572399</v>
      </c>
      <c r="S128" s="164">
        <v>342.61520785268198</v>
      </c>
      <c r="T128" s="164">
        <v>-57.726676728534201</v>
      </c>
      <c r="U128" s="164">
        <v>-95.8529683191407</v>
      </c>
      <c r="V128" s="164">
        <v>-45.387178043365502</v>
      </c>
      <c r="W128" s="164">
        <v>-72.323663519123301</v>
      </c>
      <c r="X128" s="164">
        <v>-22420.878956798701</v>
      </c>
      <c r="Y128" s="164">
        <v>-52897.029596025001</v>
      </c>
      <c r="Z128" s="164">
        <v>0</v>
      </c>
      <c r="AA128" s="164">
        <v>-156.35976498016501</v>
      </c>
      <c r="AB128" s="164">
        <v>16.781404508591301</v>
      </c>
      <c r="AC128" s="164">
        <v>-48.865557427000802</v>
      </c>
      <c r="AD128" s="164">
        <v>270.70705585401799</v>
      </c>
      <c r="AE128" s="164">
        <v>11.6148148148148</v>
      </c>
      <c r="AF128" s="164"/>
      <c r="AG128" s="164"/>
      <c r="AH128" s="164"/>
      <c r="AI128" s="164"/>
      <c r="AJ128" s="164"/>
      <c r="AK128" s="164"/>
    </row>
    <row r="129" spans="1:37" ht="16.350000000000001" customHeight="1">
      <c r="A129" s="163" t="s">
        <v>293</v>
      </c>
      <c r="B129" s="164">
        <v>1.2564995845489899</v>
      </c>
      <c r="C129" s="164">
        <v>-18.1080261921323</v>
      </c>
      <c r="D129" s="164">
        <v>0</v>
      </c>
      <c r="E129" s="164">
        <v>127.04005508336</v>
      </c>
      <c r="F129" s="164">
        <v>1135.89997651457</v>
      </c>
      <c r="G129" s="164">
        <v>-91.703709213067199</v>
      </c>
      <c r="H129" s="164">
        <v>-65.957931039705599</v>
      </c>
      <c r="I129" s="164">
        <v>25.462689487776</v>
      </c>
      <c r="J129" s="164">
        <v>0</v>
      </c>
      <c r="K129" s="164">
        <v>81.939614506357501</v>
      </c>
      <c r="L129" s="164">
        <v>55.402533491756301</v>
      </c>
      <c r="M129" s="164">
        <v>45.448401273509297</v>
      </c>
      <c r="N129" s="164">
        <v>48.874814851248502</v>
      </c>
      <c r="O129" s="164">
        <v>-28.1325989733235</v>
      </c>
      <c r="P129" s="164">
        <v>12.2031402979304</v>
      </c>
      <c r="Q129" s="164">
        <v>-28.7218155547565</v>
      </c>
      <c r="R129" s="164">
        <v>21.965579696995601</v>
      </c>
      <c r="S129" s="164">
        <v>23.605917638947901</v>
      </c>
      <c r="T129" s="164">
        <v>-67.293236600623999</v>
      </c>
      <c r="U129" s="164">
        <v>-52.842728960662001</v>
      </c>
      <c r="V129" s="164">
        <v>-23.7419328050287</v>
      </c>
      <c r="W129" s="164">
        <v>-1.38331635752055</v>
      </c>
      <c r="X129" s="164">
        <v>335.676978245344</v>
      </c>
      <c r="Y129" s="164">
        <v>1021.87829535411</v>
      </c>
      <c r="Z129" s="164">
        <v>-100</v>
      </c>
      <c r="AA129" s="164">
        <v>-43.883070186286197</v>
      </c>
      <c r="AB129" s="164">
        <v>14.430177788365199</v>
      </c>
      <c r="AC129" s="164">
        <v>-193.789117933569</v>
      </c>
      <c r="AD129" s="164">
        <v>131.53830111842299</v>
      </c>
      <c r="AE129" s="164">
        <v>2.2065570631173501</v>
      </c>
      <c r="AF129" s="164"/>
      <c r="AG129" s="164"/>
      <c r="AH129" s="164"/>
      <c r="AI129" s="164"/>
      <c r="AJ129" s="164"/>
      <c r="AK129" s="164"/>
    </row>
    <row r="130" spans="1:37" ht="16.350000000000001" customHeight="1">
      <c r="A130" s="163" t="s">
        <v>294</v>
      </c>
      <c r="B130" s="164">
        <v>0</v>
      </c>
      <c r="C130" s="164">
        <v>0</v>
      </c>
      <c r="D130" s="164">
        <v>0</v>
      </c>
      <c r="E130" s="164">
        <v>0</v>
      </c>
      <c r="F130" s="164">
        <v>0</v>
      </c>
      <c r="G130" s="164">
        <v>0</v>
      </c>
      <c r="H130" s="164">
        <v>0</v>
      </c>
      <c r="I130" s="164">
        <v>0</v>
      </c>
      <c r="J130" s="164">
        <v>0</v>
      </c>
      <c r="K130" s="164">
        <v>0</v>
      </c>
      <c r="L130" s="164">
        <v>0</v>
      </c>
      <c r="M130" s="164">
        <v>0</v>
      </c>
      <c r="N130" s="164">
        <v>0</v>
      </c>
      <c r="O130" s="164">
        <v>0</v>
      </c>
      <c r="P130" s="164">
        <v>0</v>
      </c>
      <c r="Q130" s="164">
        <v>0</v>
      </c>
      <c r="R130" s="164">
        <v>0</v>
      </c>
      <c r="S130" s="164">
        <v>0</v>
      </c>
      <c r="T130" s="164">
        <v>0</v>
      </c>
      <c r="U130" s="164">
        <v>0</v>
      </c>
      <c r="V130" s="164">
        <v>0</v>
      </c>
      <c r="W130" s="164">
        <v>0</v>
      </c>
      <c r="X130" s="164">
        <v>0</v>
      </c>
      <c r="Y130" s="164">
        <v>0</v>
      </c>
      <c r="Z130" s="164">
        <v>0</v>
      </c>
      <c r="AA130" s="164">
        <v>0</v>
      </c>
      <c r="AB130" s="164">
        <v>0</v>
      </c>
      <c r="AC130" s="164">
        <v>0</v>
      </c>
      <c r="AD130" s="164">
        <v>0</v>
      </c>
      <c r="AE130" s="164">
        <v>0</v>
      </c>
      <c r="AF130" s="164"/>
      <c r="AG130" s="164"/>
      <c r="AH130" s="164"/>
      <c r="AI130" s="164"/>
      <c r="AJ130" s="164"/>
      <c r="AK130" s="164"/>
    </row>
    <row r="131" spans="1:37" ht="16.350000000000001" customHeight="1">
      <c r="A131" s="163" t="s">
        <v>295</v>
      </c>
      <c r="B131" s="164">
        <v>0</v>
      </c>
      <c r="C131" s="164">
        <v>0</v>
      </c>
      <c r="D131" s="164">
        <v>0</v>
      </c>
      <c r="E131" s="164">
        <v>0</v>
      </c>
      <c r="F131" s="164">
        <v>0</v>
      </c>
      <c r="G131" s="164">
        <v>0</v>
      </c>
      <c r="H131" s="164">
        <v>0</v>
      </c>
      <c r="I131" s="164">
        <v>0</v>
      </c>
      <c r="J131" s="164">
        <v>0</v>
      </c>
      <c r="K131" s="164">
        <v>1462.2783272076499</v>
      </c>
      <c r="L131" s="164">
        <v>0</v>
      </c>
      <c r="M131" s="164">
        <v>0</v>
      </c>
      <c r="N131" s="164">
        <v>0</v>
      </c>
      <c r="O131" s="164">
        <v>0</v>
      </c>
      <c r="P131" s="164">
        <v>0</v>
      </c>
      <c r="Q131" s="164">
        <v>0</v>
      </c>
      <c r="R131" s="164">
        <v>0</v>
      </c>
      <c r="S131" s="164">
        <v>0</v>
      </c>
      <c r="T131" s="164">
        <v>0</v>
      </c>
      <c r="U131" s="164">
        <v>0</v>
      </c>
      <c r="V131" s="164">
        <v>0</v>
      </c>
      <c r="W131" s="164">
        <v>0</v>
      </c>
      <c r="X131" s="164">
        <v>0</v>
      </c>
      <c r="Y131" s="164">
        <v>0</v>
      </c>
      <c r="Z131" s="164">
        <v>0</v>
      </c>
      <c r="AA131" s="164">
        <v>0</v>
      </c>
      <c r="AB131" s="164">
        <v>0</v>
      </c>
      <c r="AC131" s="164">
        <v>0</v>
      </c>
      <c r="AD131" s="164">
        <v>0</v>
      </c>
      <c r="AE131" s="164">
        <v>0</v>
      </c>
      <c r="AF131" s="164"/>
      <c r="AG131" s="164"/>
      <c r="AH131" s="164"/>
      <c r="AI131" s="164"/>
      <c r="AJ131" s="164"/>
      <c r="AK131" s="164"/>
    </row>
    <row r="132" spans="1:37" ht="16.350000000000001" customHeight="1">
      <c r="A132" s="163" t="s">
        <v>296</v>
      </c>
      <c r="B132" s="164">
        <v>-7.4664530854856901</v>
      </c>
      <c r="C132" s="164">
        <v>-4.23324570133272</v>
      </c>
      <c r="D132" s="164">
        <v>0</v>
      </c>
      <c r="E132" s="164">
        <v>-853.55046334291706</v>
      </c>
      <c r="F132" s="164">
        <v>-1555.1894153631799</v>
      </c>
      <c r="G132" s="164">
        <v>261.49815348196898</v>
      </c>
      <c r="H132" s="164">
        <v>-247.97333564089499</v>
      </c>
      <c r="I132" s="164">
        <v>22.291708478153598</v>
      </c>
      <c r="J132" s="164">
        <v>0</v>
      </c>
      <c r="K132" s="164">
        <v>-18569.4157223004</v>
      </c>
      <c r="L132" s="164">
        <v>53.834311217694101</v>
      </c>
      <c r="M132" s="164">
        <v>128.10093641342499</v>
      </c>
      <c r="N132" s="164">
        <v>360.74191355035299</v>
      </c>
      <c r="O132" s="164">
        <v>-208.644624905694</v>
      </c>
      <c r="P132" s="164">
        <v>48.659209816132901</v>
      </c>
      <c r="Q132" s="164">
        <v>-864.44384791119103</v>
      </c>
      <c r="R132" s="164">
        <v>-371.79836152363799</v>
      </c>
      <c r="S132" s="164">
        <v>37.912867418279298</v>
      </c>
      <c r="T132" s="164">
        <v>-51.036780121377099</v>
      </c>
      <c r="U132" s="164">
        <v>-318.69723321195499</v>
      </c>
      <c r="V132" s="164">
        <v>-70.340475824464093</v>
      </c>
      <c r="W132" s="164">
        <v>-382.163055263665</v>
      </c>
      <c r="X132" s="164">
        <v>-46.251009956639301</v>
      </c>
      <c r="Y132" s="164">
        <v>-624.61372840336503</v>
      </c>
      <c r="Z132" s="164">
        <v>-100</v>
      </c>
      <c r="AA132" s="164">
        <v>-61.163615407931502</v>
      </c>
      <c r="AB132" s="164">
        <v>68.946495405465299</v>
      </c>
      <c r="AC132" s="164">
        <v>14.9503386821014</v>
      </c>
      <c r="AD132" s="164">
        <v>238.76493480233299</v>
      </c>
      <c r="AE132" s="164">
        <v>2.20581378808685</v>
      </c>
      <c r="AF132" s="164"/>
      <c r="AG132" s="164"/>
      <c r="AH132" s="164"/>
      <c r="AI132" s="164"/>
      <c r="AJ132" s="164"/>
      <c r="AK132" s="164"/>
    </row>
    <row r="133" spans="1:37" ht="16.350000000000001" customHeight="1">
      <c r="A133" s="163" t="s">
        <v>297</v>
      </c>
      <c r="B133" s="164">
        <v>-9.2794031131001304</v>
      </c>
      <c r="C133" s="164">
        <v>-100</v>
      </c>
      <c r="D133" s="164">
        <v>0</v>
      </c>
      <c r="E133" s="164">
        <v>0</v>
      </c>
      <c r="F133" s="164">
        <v>0</v>
      </c>
      <c r="G133" s="164">
        <v>-98.056546716729997</v>
      </c>
      <c r="H133" s="164">
        <v>267.73147369684602</v>
      </c>
      <c r="I133" s="164">
        <v>0</v>
      </c>
      <c r="J133" s="164">
        <v>0</v>
      </c>
      <c r="K133" s="164">
        <v>476440.393377734</v>
      </c>
      <c r="L133" s="164">
        <v>0</v>
      </c>
      <c r="M133" s="164">
        <v>0</v>
      </c>
      <c r="N133" s="164">
        <v>0</v>
      </c>
      <c r="O133" s="164">
        <v>0</v>
      </c>
      <c r="P133" s="164">
        <v>0</v>
      </c>
      <c r="Q133" s="164">
        <v>0</v>
      </c>
      <c r="R133" s="164">
        <v>0</v>
      </c>
      <c r="S133" s="164">
        <v>0</v>
      </c>
      <c r="T133" s="164">
        <v>0</v>
      </c>
      <c r="U133" s="164">
        <v>0</v>
      </c>
      <c r="V133" s="164">
        <v>0</v>
      </c>
      <c r="W133" s="164">
        <v>0</v>
      </c>
      <c r="X133" s="164">
        <v>0</v>
      </c>
      <c r="Y133" s="164">
        <v>0</v>
      </c>
      <c r="Z133" s="164">
        <v>0</v>
      </c>
      <c r="AA133" s="164">
        <v>0</v>
      </c>
      <c r="AB133" s="164">
        <v>-98.056546716729997</v>
      </c>
      <c r="AC133" s="164">
        <v>0</v>
      </c>
      <c r="AD133" s="164">
        <v>0</v>
      </c>
      <c r="AE133" s="164">
        <v>0</v>
      </c>
      <c r="AF133" s="164"/>
      <c r="AG133" s="164"/>
      <c r="AH133" s="164"/>
      <c r="AI133" s="164"/>
      <c r="AJ133" s="164"/>
      <c r="AK133" s="164"/>
    </row>
    <row r="134" spans="1:37" ht="16.350000000000001" customHeight="1">
      <c r="A134" s="163" t="s">
        <v>298</v>
      </c>
      <c r="B134" s="164">
        <v>34.718837742748001</v>
      </c>
      <c r="C134" s="164">
        <v>0</v>
      </c>
      <c r="D134" s="164">
        <v>0</v>
      </c>
      <c r="E134" s="164">
        <v>-84.057647546471898</v>
      </c>
      <c r="F134" s="164">
        <v>0</v>
      </c>
      <c r="G134" s="164">
        <v>-73.134328358208904</v>
      </c>
      <c r="H134" s="164">
        <v>9385.0057123749502</v>
      </c>
      <c r="I134" s="164">
        <v>0</v>
      </c>
      <c r="J134" s="164">
        <v>0</v>
      </c>
      <c r="K134" s="164">
        <v>52837.395409709301</v>
      </c>
      <c r="L134" s="164">
        <v>-84.057647546471898</v>
      </c>
      <c r="M134" s="164">
        <v>0</v>
      </c>
      <c r="N134" s="164">
        <v>0</v>
      </c>
      <c r="O134" s="164">
        <v>0</v>
      </c>
      <c r="P134" s="164">
        <v>0</v>
      </c>
      <c r="Q134" s="164">
        <v>0</v>
      </c>
      <c r="R134" s="164">
        <v>0</v>
      </c>
      <c r="S134" s="164">
        <v>0</v>
      </c>
      <c r="T134" s="164">
        <v>0</v>
      </c>
      <c r="U134" s="164">
        <v>0</v>
      </c>
      <c r="V134" s="164">
        <v>0</v>
      </c>
      <c r="W134" s="164">
        <v>0</v>
      </c>
      <c r="X134" s="164">
        <v>0</v>
      </c>
      <c r="Y134" s="164">
        <v>0</v>
      </c>
      <c r="Z134" s="164">
        <v>0</v>
      </c>
      <c r="AA134" s="164">
        <v>-73.134328358208904</v>
      </c>
      <c r="AB134" s="164">
        <v>0</v>
      </c>
      <c r="AC134" s="164">
        <v>0</v>
      </c>
      <c r="AD134" s="164">
        <v>0</v>
      </c>
      <c r="AE134" s="164">
        <v>0</v>
      </c>
      <c r="AF134" s="164"/>
      <c r="AG134" s="164"/>
      <c r="AH134" s="164"/>
      <c r="AI134" s="164"/>
      <c r="AJ134" s="164"/>
      <c r="AK134" s="164"/>
    </row>
    <row r="135" spans="1:37" ht="16.350000000000001" customHeight="1">
      <c r="A135" s="163" t="s">
        <v>299</v>
      </c>
      <c r="B135" s="164">
        <v>-7.3196023405356998</v>
      </c>
      <c r="C135" s="164">
        <v>-23.012292347234499</v>
      </c>
      <c r="D135" s="164">
        <v>0</v>
      </c>
      <c r="E135" s="164">
        <v>-853.59405070380001</v>
      </c>
      <c r="F135" s="164">
        <v>-1555.1755462777801</v>
      </c>
      <c r="G135" s="164">
        <v>261.13134863072497</v>
      </c>
      <c r="H135" s="164">
        <v>-252.202641279012</v>
      </c>
      <c r="I135" s="164">
        <v>22.291708478153598</v>
      </c>
      <c r="J135" s="164">
        <v>0</v>
      </c>
      <c r="K135" s="164">
        <v>-19770.404441164701</v>
      </c>
      <c r="L135" s="164">
        <v>53.791997092233999</v>
      </c>
      <c r="M135" s="164">
        <v>128.10093641342499</v>
      </c>
      <c r="N135" s="164">
        <v>360.74191355035299</v>
      </c>
      <c r="O135" s="164">
        <v>-208.64589814111599</v>
      </c>
      <c r="P135" s="164">
        <v>48.659209816132901</v>
      </c>
      <c r="Q135" s="164">
        <v>-864.44384791119103</v>
      </c>
      <c r="R135" s="164">
        <v>-371.79836152363799</v>
      </c>
      <c r="S135" s="164">
        <v>37.912867418279298</v>
      </c>
      <c r="T135" s="164">
        <v>-51.022911035973998</v>
      </c>
      <c r="U135" s="164">
        <v>-318.69723321195499</v>
      </c>
      <c r="V135" s="164">
        <v>-70.340475824464093</v>
      </c>
      <c r="W135" s="164">
        <v>-382.163055263665</v>
      </c>
      <c r="X135" s="164">
        <v>-46.251009956639301</v>
      </c>
      <c r="Y135" s="164">
        <v>-624.61372840336503</v>
      </c>
      <c r="Z135" s="164">
        <v>-100</v>
      </c>
      <c r="AA135" s="164">
        <v>-61.1646562147913</v>
      </c>
      <c r="AB135" s="164">
        <v>68.580731361081703</v>
      </c>
      <c r="AC135" s="164">
        <v>14.9503386821014</v>
      </c>
      <c r="AD135" s="164">
        <v>238.76493480233299</v>
      </c>
      <c r="AE135" s="164">
        <v>2.20581378808685</v>
      </c>
      <c r="AF135" s="164"/>
      <c r="AG135" s="164"/>
      <c r="AH135" s="164"/>
      <c r="AI135" s="164"/>
      <c r="AJ135" s="164"/>
      <c r="AK135" s="164"/>
    </row>
    <row r="136" spans="1:37" ht="16.350000000000001" customHeight="1">
      <c r="A136" s="163" t="s">
        <v>300</v>
      </c>
      <c r="B136" s="164">
        <v>-179.10174553039201</v>
      </c>
      <c r="C136" s="164">
        <v>0</v>
      </c>
      <c r="D136" s="164">
        <v>0</v>
      </c>
      <c r="E136" s="164">
        <v>0</v>
      </c>
      <c r="F136" s="164">
        <v>0</v>
      </c>
      <c r="G136" s="164">
        <v>0</v>
      </c>
      <c r="H136" s="164">
        <v>0</v>
      </c>
      <c r="I136" s="164">
        <v>0</v>
      </c>
      <c r="J136" s="164">
        <v>0</v>
      </c>
      <c r="K136" s="164">
        <v>-100</v>
      </c>
      <c r="L136" s="164">
        <v>0</v>
      </c>
      <c r="M136" s="164">
        <v>0</v>
      </c>
      <c r="N136" s="164">
        <v>0</v>
      </c>
      <c r="O136" s="164">
        <v>0</v>
      </c>
      <c r="P136" s="164">
        <v>0</v>
      </c>
      <c r="Q136" s="164">
        <v>0</v>
      </c>
      <c r="R136" s="164">
        <v>0</v>
      </c>
      <c r="S136" s="164">
        <v>0</v>
      </c>
      <c r="T136" s="164">
        <v>0</v>
      </c>
      <c r="U136" s="164">
        <v>0</v>
      </c>
      <c r="V136" s="164">
        <v>0</v>
      </c>
      <c r="W136" s="164">
        <v>0</v>
      </c>
      <c r="X136" s="164">
        <v>0</v>
      </c>
      <c r="Y136" s="164">
        <v>0</v>
      </c>
      <c r="Z136" s="164">
        <v>0</v>
      </c>
      <c r="AA136" s="164">
        <v>0</v>
      </c>
      <c r="AB136" s="164">
        <v>0</v>
      </c>
      <c r="AC136" s="164">
        <v>0</v>
      </c>
      <c r="AD136" s="164">
        <v>0</v>
      </c>
      <c r="AE136" s="164">
        <v>0</v>
      </c>
      <c r="AF136" s="164"/>
      <c r="AG136" s="164"/>
      <c r="AH136" s="164"/>
      <c r="AI136" s="164"/>
      <c r="AJ136" s="164"/>
      <c r="AK136" s="164"/>
    </row>
    <row r="137" spans="1:37" ht="16.350000000000001" customHeight="1">
      <c r="A137" s="163" t="s">
        <v>301</v>
      </c>
      <c r="B137" s="164">
        <v>-42.938090315737199</v>
      </c>
      <c r="C137" s="164">
        <v>-23.012292347234499</v>
      </c>
      <c r="D137" s="164">
        <v>0</v>
      </c>
      <c r="E137" s="164">
        <v>-853.59405070380001</v>
      </c>
      <c r="F137" s="164">
        <v>-1555.1755462777801</v>
      </c>
      <c r="G137" s="164">
        <v>261.13134863072497</v>
      </c>
      <c r="H137" s="164">
        <v>-252.202641279012</v>
      </c>
      <c r="I137" s="164">
        <v>22.291708478153598</v>
      </c>
      <c r="J137" s="164">
        <v>0</v>
      </c>
      <c r="K137" s="164">
        <v>-19770.403856662298</v>
      </c>
      <c r="L137" s="164">
        <v>53.791997092233999</v>
      </c>
      <c r="M137" s="164">
        <v>128.10093641342499</v>
      </c>
      <c r="N137" s="164">
        <v>360.74191355035299</v>
      </c>
      <c r="O137" s="164">
        <v>-208.64589814111599</v>
      </c>
      <c r="P137" s="164">
        <v>48.659209816132901</v>
      </c>
      <c r="Q137" s="164">
        <v>-864.44384791119103</v>
      </c>
      <c r="R137" s="164">
        <v>-371.79836152363799</v>
      </c>
      <c r="S137" s="164">
        <v>37.912867418279298</v>
      </c>
      <c r="T137" s="164">
        <v>-51.022911035973998</v>
      </c>
      <c r="U137" s="164">
        <v>-318.69723321195499</v>
      </c>
      <c r="V137" s="164">
        <v>-70.340475824464093</v>
      </c>
      <c r="W137" s="164">
        <v>-382.163055263665</v>
      </c>
      <c r="X137" s="164">
        <v>-46.251009956639301</v>
      </c>
      <c r="Y137" s="164">
        <v>-624.61372840336503</v>
      </c>
      <c r="Z137" s="164">
        <v>-100</v>
      </c>
      <c r="AA137" s="164">
        <v>-61.1646562147913</v>
      </c>
      <c r="AB137" s="164">
        <v>68.580731361081703</v>
      </c>
      <c r="AC137" s="164">
        <v>14.9503386821014</v>
      </c>
      <c r="AD137" s="164">
        <v>238.76493480233299</v>
      </c>
      <c r="AE137" s="164">
        <v>2.20581378808685</v>
      </c>
      <c r="AF137" s="164"/>
      <c r="AG137" s="164"/>
      <c r="AH137" s="164"/>
      <c r="AI137" s="164"/>
      <c r="AJ137" s="164"/>
      <c r="AK137" s="164"/>
    </row>
    <row r="138" spans="1:37" ht="16.350000000000001" customHeight="1">
      <c r="A138" s="163" t="s">
        <v>302</v>
      </c>
      <c r="B138" s="164">
        <v>0</v>
      </c>
      <c r="C138" s="164">
        <v>0</v>
      </c>
      <c r="D138" s="164">
        <v>0</v>
      </c>
      <c r="E138" s="164">
        <v>0</v>
      </c>
      <c r="F138" s="164">
        <v>0</v>
      </c>
      <c r="G138" s="164">
        <v>0</v>
      </c>
      <c r="H138" s="164">
        <v>0</v>
      </c>
      <c r="I138" s="164">
        <v>0</v>
      </c>
      <c r="J138" s="164">
        <v>0</v>
      </c>
      <c r="K138" s="164">
        <v>0</v>
      </c>
      <c r="L138" s="164">
        <v>0</v>
      </c>
      <c r="M138" s="164">
        <v>0</v>
      </c>
      <c r="N138" s="164">
        <v>0</v>
      </c>
      <c r="O138" s="164">
        <v>0</v>
      </c>
      <c r="P138" s="164">
        <v>0</v>
      </c>
      <c r="Q138" s="164">
        <v>0</v>
      </c>
      <c r="R138" s="164">
        <v>0</v>
      </c>
      <c r="S138" s="164">
        <v>0</v>
      </c>
      <c r="T138" s="164">
        <v>0</v>
      </c>
      <c r="U138" s="164">
        <v>0</v>
      </c>
      <c r="V138" s="164">
        <v>0</v>
      </c>
      <c r="W138" s="164">
        <v>0</v>
      </c>
      <c r="X138" s="164">
        <v>0</v>
      </c>
      <c r="Y138" s="164">
        <v>0</v>
      </c>
      <c r="Z138" s="164">
        <v>0</v>
      </c>
      <c r="AA138" s="164">
        <v>0</v>
      </c>
      <c r="AB138" s="164">
        <v>0</v>
      </c>
      <c r="AC138" s="164">
        <v>0</v>
      </c>
      <c r="AD138" s="164">
        <v>0</v>
      </c>
      <c r="AE138" s="164">
        <v>0</v>
      </c>
      <c r="AF138" s="164"/>
      <c r="AG138" s="164"/>
      <c r="AH138" s="164"/>
      <c r="AI138" s="164"/>
      <c r="AJ138" s="164"/>
      <c r="AK138" s="164"/>
    </row>
    <row r="139" spans="1:37" ht="16.350000000000001" customHeight="1">
      <c r="A139" s="163" t="s">
        <v>303</v>
      </c>
      <c r="B139" s="164">
        <v>-42.938090315737199</v>
      </c>
      <c r="C139" s="164">
        <v>-23.012292347234499</v>
      </c>
      <c r="D139" s="164">
        <v>0</v>
      </c>
      <c r="E139" s="164">
        <v>-853.59405070380001</v>
      </c>
      <c r="F139" s="164">
        <v>-1555.1755462777801</v>
      </c>
      <c r="G139" s="164">
        <v>261.13134863072497</v>
      </c>
      <c r="H139" s="164">
        <v>-252.202641279012</v>
      </c>
      <c r="I139" s="164">
        <v>22.291708478153598</v>
      </c>
      <c r="J139" s="164">
        <v>0</v>
      </c>
      <c r="K139" s="164">
        <v>-19770.403856662298</v>
      </c>
      <c r="L139" s="164">
        <v>53.791997092233999</v>
      </c>
      <c r="M139" s="164">
        <v>128.10093641342499</v>
      </c>
      <c r="N139" s="164">
        <v>360.74191355035299</v>
      </c>
      <c r="O139" s="164">
        <v>-208.64589814111599</v>
      </c>
      <c r="P139" s="164">
        <v>48.659209816132901</v>
      </c>
      <c r="Q139" s="164">
        <v>-864.44384791119103</v>
      </c>
      <c r="R139" s="164">
        <v>-371.79836152363799</v>
      </c>
      <c r="S139" s="164">
        <v>37.912867418279298</v>
      </c>
      <c r="T139" s="164">
        <v>-51.022911035973998</v>
      </c>
      <c r="U139" s="164">
        <v>-318.69723321195499</v>
      </c>
      <c r="V139" s="164">
        <v>-70.340475824464093</v>
      </c>
      <c r="W139" s="164">
        <v>-382.163055263665</v>
      </c>
      <c r="X139" s="164">
        <v>-46.251009956639301</v>
      </c>
      <c r="Y139" s="164">
        <v>-624.61372840336503</v>
      </c>
      <c r="Z139" s="164">
        <v>-100</v>
      </c>
      <c r="AA139" s="164">
        <v>-61.1646562147913</v>
      </c>
      <c r="AB139" s="164">
        <v>68.580731361081703</v>
      </c>
      <c r="AC139" s="164">
        <v>14.9503386821014</v>
      </c>
      <c r="AD139" s="164">
        <v>238.76493480233299</v>
      </c>
      <c r="AE139" s="164">
        <v>2.20581378808685</v>
      </c>
      <c r="AF139" s="164"/>
      <c r="AG139" s="164"/>
      <c r="AH139" s="164"/>
      <c r="AI139" s="164"/>
      <c r="AJ139" s="164"/>
      <c r="AK139" s="164"/>
    </row>
    <row r="140" spans="1:37" ht="16.350000000000001" customHeight="1">
      <c r="A140" s="163" t="s">
        <v>304</v>
      </c>
      <c r="B140" s="164">
        <v>0</v>
      </c>
      <c r="C140" s="164">
        <v>0</v>
      </c>
      <c r="D140" s="164">
        <v>0</v>
      </c>
      <c r="E140" s="164">
        <v>0</v>
      </c>
      <c r="F140" s="164">
        <v>0</v>
      </c>
      <c r="G140" s="164">
        <v>0</v>
      </c>
      <c r="H140" s="164">
        <v>0</v>
      </c>
      <c r="I140" s="164">
        <v>0</v>
      </c>
      <c r="J140" s="164">
        <v>0</v>
      </c>
      <c r="K140" s="164">
        <v>0</v>
      </c>
      <c r="L140" s="164">
        <v>0</v>
      </c>
      <c r="M140" s="164">
        <v>0</v>
      </c>
      <c r="N140" s="164">
        <v>0</v>
      </c>
      <c r="O140" s="164">
        <v>0</v>
      </c>
      <c r="P140" s="164">
        <v>0</v>
      </c>
      <c r="Q140" s="164">
        <v>0</v>
      </c>
      <c r="R140" s="164">
        <v>0</v>
      </c>
      <c r="S140" s="164">
        <v>0</v>
      </c>
      <c r="T140" s="164">
        <v>0</v>
      </c>
      <c r="U140" s="164">
        <v>0</v>
      </c>
      <c r="V140" s="164">
        <v>0</v>
      </c>
      <c r="W140" s="164">
        <v>0</v>
      </c>
      <c r="X140" s="164">
        <v>0</v>
      </c>
      <c r="Y140" s="164">
        <v>0</v>
      </c>
      <c r="Z140" s="164">
        <v>0</v>
      </c>
      <c r="AA140" s="164">
        <v>0</v>
      </c>
      <c r="AB140" s="164">
        <v>0</v>
      </c>
      <c r="AC140" s="164">
        <v>0</v>
      </c>
      <c r="AD140" s="164">
        <v>0</v>
      </c>
      <c r="AE140" s="164">
        <v>0</v>
      </c>
      <c r="AF140" s="164"/>
      <c r="AG140" s="164"/>
      <c r="AH140" s="164"/>
      <c r="AI140" s="164"/>
      <c r="AJ140" s="164"/>
      <c r="AK140" s="164"/>
    </row>
    <row r="141" spans="1:37" ht="16.350000000000001" customHeight="1">
      <c r="A141" s="163" t="s">
        <v>305</v>
      </c>
      <c r="B141" s="164">
        <v>-42.938090315737199</v>
      </c>
      <c r="C141" s="164">
        <v>-23.012292347234499</v>
      </c>
      <c r="D141" s="164">
        <v>0</v>
      </c>
      <c r="E141" s="164">
        <v>-1346.4024748737099</v>
      </c>
      <c r="F141" s="164">
        <v>-1555.1755462777801</v>
      </c>
      <c r="G141" s="164">
        <v>225.782270034514</v>
      </c>
      <c r="H141" s="164">
        <v>-252.202641279012</v>
      </c>
      <c r="I141" s="164">
        <v>22.291708478153598</v>
      </c>
      <c r="J141" s="164">
        <v>0</v>
      </c>
      <c r="K141" s="164">
        <v>-18289.662253896</v>
      </c>
      <c r="L141" s="164">
        <v>53.791997092233999</v>
      </c>
      <c r="M141" s="164">
        <v>78.4210722585551</v>
      </c>
      <c r="N141" s="164">
        <v>156.15535230700701</v>
      </c>
      <c r="O141" s="164">
        <v>-269.12319579994301</v>
      </c>
      <c r="P141" s="164">
        <v>211.828125915399</v>
      </c>
      <c r="Q141" s="164">
        <v>-1056.29192381709</v>
      </c>
      <c r="R141" s="164">
        <v>-521.18390282987195</v>
      </c>
      <c r="S141" s="164">
        <v>37.912867418279298</v>
      </c>
      <c r="T141" s="164">
        <v>-51.022911035973998</v>
      </c>
      <c r="U141" s="164">
        <v>-318.69723321195499</v>
      </c>
      <c r="V141" s="164">
        <v>-70.340475824464093</v>
      </c>
      <c r="W141" s="164">
        <v>-382.163055263665</v>
      </c>
      <c r="X141" s="164">
        <v>-46.251009956639301</v>
      </c>
      <c r="Y141" s="164">
        <v>-624.61372840336503</v>
      </c>
      <c r="Z141" s="164">
        <v>-100</v>
      </c>
      <c r="AA141" s="164">
        <v>-45.902861347287399</v>
      </c>
      <c r="AB141" s="164">
        <v>67.664651659339796</v>
      </c>
      <c r="AC141" s="164">
        <v>27.585923205469399</v>
      </c>
      <c r="AD141" s="164">
        <v>176.43455651699199</v>
      </c>
      <c r="AE141" s="164">
        <v>2.20581378808685</v>
      </c>
      <c r="AF141" s="164"/>
      <c r="AG141" s="164"/>
      <c r="AH141" s="164"/>
      <c r="AI141" s="164"/>
      <c r="AJ141" s="164"/>
      <c r="AK141" s="164"/>
    </row>
    <row r="142" spans="1:37" ht="16.350000000000001" customHeight="1">
      <c r="A142" s="163" t="s">
        <v>306</v>
      </c>
      <c r="B142" s="164">
        <v>0</v>
      </c>
      <c r="C142" s="164">
        <v>0</v>
      </c>
      <c r="D142" s="164">
        <v>0</v>
      </c>
      <c r="E142" s="164">
        <v>0</v>
      </c>
      <c r="F142" s="164">
        <v>0</v>
      </c>
      <c r="G142" s="164">
        <v>0</v>
      </c>
      <c r="H142" s="164">
        <v>0</v>
      </c>
      <c r="I142" s="164">
        <v>0</v>
      </c>
      <c r="J142" s="164">
        <v>0</v>
      </c>
      <c r="K142" s="164">
        <v>0</v>
      </c>
      <c r="L142" s="164">
        <v>0</v>
      </c>
      <c r="M142" s="164">
        <v>0</v>
      </c>
      <c r="N142" s="164">
        <v>0</v>
      </c>
      <c r="O142" s="164">
        <v>0</v>
      </c>
      <c r="P142" s="164">
        <v>0</v>
      </c>
      <c r="Q142" s="164">
        <v>0</v>
      </c>
      <c r="R142" s="164">
        <v>0</v>
      </c>
      <c r="S142" s="164">
        <v>0</v>
      </c>
      <c r="T142" s="164">
        <v>0</v>
      </c>
      <c r="U142" s="164">
        <v>0</v>
      </c>
      <c r="V142" s="164">
        <v>0</v>
      </c>
      <c r="W142" s="164">
        <v>0</v>
      </c>
      <c r="X142" s="164">
        <v>0</v>
      </c>
      <c r="Y142" s="164">
        <v>0</v>
      </c>
      <c r="Z142" s="164">
        <v>0</v>
      </c>
      <c r="AA142" s="164">
        <v>0</v>
      </c>
      <c r="AB142" s="164">
        <v>0</v>
      </c>
      <c r="AC142" s="164">
        <v>0</v>
      </c>
      <c r="AD142" s="164">
        <v>0</v>
      </c>
      <c r="AE142" s="164">
        <v>0</v>
      </c>
      <c r="AF142" s="164"/>
      <c r="AG142" s="164"/>
      <c r="AH142" s="164"/>
      <c r="AI142" s="164"/>
      <c r="AJ142" s="164"/>
      <c r="AK142" s="164"/>
    </row>
    <row r="143" spans="1:37" ht="16.350000000000001" customHeight="1">
      <c r="A143" s="163" t="s">
        <v>307</v>
      </c>
      <c r="B143" s="164">
        <v>0</v>
      </c>
      <c r="C143" s="164">
        <v>0</v>
      </c>
      <c r="D143" s="164">
        <v>0</v>
      </c>
      <c r="E143" s="164">
        <v>0</v>
      </c>
      <c r="F143" s="164">
        <v>0</v>
      </c>
      <c r="G143" s="164">
        <v>0</v>
      </c>
      <c r="H143" s="164">
        <v>0</v>
      </c>
      <c r="I143" s="164">
        <v>0</v>
      </c>
      <c r="J143" s="164">
        <v>0</v>
      </c>
      <c r="K143" s="164">
        <v>0</v>
      </c>
      <c r="L143" s="164">
        <v>0</v>
      </c>
      <c r="M143" s="164">
        <v>0</v>
      </c>
      <c r="N143" s="164">
        <v>0</v>
      </c>
      <c r="O143" s="164">
        <v>0</v>
      </c>
      <c r="P143" s="164">
        <v>0</v>
      </c>
      <c r="Q143" s="164">
        <v>0</v>
      </c>
      <c r="R143" s="164">
        <v>0</v>
      </c>
      <c r="S143" s="164">
        <v>0</v>
      </c>
      <c r="T143" s="164">
        <v>0</v>
      </c>
      <c r="U143" s="164">
        <v>0</v>
      </c>
      <c r="V143" s="164">
        <v>0</v>
      </c>
      <c r="W143" s="164">
        <v>0</v>
      </c>
      <c r="X143" s="164">
        <v>0</v>
      </c>
      <c r="Y143" s="164">
        <v>0</v>
      </c>
      <c r="Z143" s="164">
        <v>0</v>
      </c>
      <c r="AA143" s="164">
        <v>0</v>
      </c>
      <c r="AB143" s="164">
        <v>0</v>
      </c>
      <c r="AC143" s="164">
        <v>0</v>
      </c>
      <c r="AD143" s="164">
        <v>0</v>
      </c>
      <c r="AE143" s="164">
        <v>0</v>
      </c>
      <c r="AF143" s="164"/>
      <c r="AG143" s="164"/>
      <c r="AH143" s="164"/>
      <c r="AI143" s="164"/>
      <c r="AJ143" s="164"/>
      <c r="AK143" s="164"/>
    </row>
    <row r="144" spans="1:37" ht="16.350000000000001" customHeight="1">
      <c r="A144" s="163" t="s">
        <v>308</v>
      </c>
      <c r="B144" s="164">
        <v>0</v>
      </c>
      <c r="C144" s="164">
        <v>0</v>
      </c>
      <c r="D144" s="164">
        <v>0</v>
      </c>
      <c r="E144" s="164">
        <v>0</v>
      </c>
      <c r="F144" s="164">
        <v>0</v>
      </c>
      <c r="G144" s="164">
        <v>0</v>
      </c>
      <c r="H144" s="164">
        <v>0</v>
      </c>
      <c r="I144" s="164">
        <v>0</v>
      </c>
      <c r="J144" s="164">
        <v>0</v>
      </c>
      <c r="K144" s="164">
        <v>0</v>
      </c>
      <c r="L144" s="164">
        <v>0</v>
      </c>
      <c r="M144" s="164">
        <v>0</v>
      </c>
      <c r="N144" s="164">
        <v>0</v>
      </c>
      <c r="O144" s="164">
        <v>0</v>
      </c>
      <c r="P144" s="164">
        <v>0</v>
      </c>
      <c r="Q144" s="164">
        <v>0</v>
      </c>
      <c r="R144" s="164">
        <v>0</v>
      </c>
      <c r="S144" s="164">
        <v>0</v>
      </c>
      <c r="T144" s="164">
        <v>0</v>
      </c>
      <c r="U144" s="164">
        <v>0</v>
      </c>
      <c r="V144" s="164">
        <v>0</v>
      </c>
      <c r="W144" s="164">
        <v>0</v>
      </c>
      <c r="X144" s="164">
        <v>0</v>
      </c>
      <c r="Y144" s="164">
        <v>0</v>
      </c>
      <c r="Z144" s="164">
        <v>0</v>
      </c>
      <c r="AA144" s="164">
        <v>0</v>
      </c>
      <c r="AB144" s="164">
        <v>0</v>
      </c>
      <c r="AC144" s="164">
        <v>0</v>
      </c>
      <c r="AD144" s="164">
        <v>0</v>
      </c>
      <c r="AE144" s="164">
        <v>0</v>
      </c>
      <c r="AF144" s="164"/>
      <c r="AG144" s="164"/>
      <c r="AH144" s="164"/>
      <c r="AI144" s="164"/>
      <c r="AJ144" s="164"/>
      <c r="AK144" s="164"/>
    </row>
    <row r="145" spans="1:37" ht="16.350000000000001" customHeight="1">
      <c r="A145" s="163" t="s">
        <v>309</v>
      </c>
      <c r="B145" s="164">
        <v>0</v>
      </c>
      <c r="C145" s="164">
        <v>0</v>
      </c>
      <c r="D145" s="164">
        <v>0</v>
      </c>
      <c r="E145" s="164">
        <v>0</v>
      </c>
      <c r="F145" s="164">
        <v>0</v>
      </c>
      <c r="G145" s="164">
        <v>0</v>
      </c>
      <c r="H145" s="164">
        <v>0</v>
      </c>
      <c r="I145" s="164">
        <v>0</v>
      </c>
      <c r="J145" s="164">
        <v>0</v>
      </c>
      <c r="K145" s="164">
        <v>0</v>
      </c>
      <c r="L145" s="164">
        <v>0</v>
      </c>
      <c r="M145" s="164">
        <v>0</v>
      </c>
      <c r="N145" s="164">
        <v>0</v>
      </c>
      <c r="O145" s="164">
        <v>0</v>
      </c>
      <c r="P145" s="164">
        <v>0</v>
      </c>
      <c r="Q145" s="164">
        <v>0</v>
      </c>
      <c r="R145" s="164">
        <v>0</v>
      </c>
      <c r="S145" s="164">
        <v>0</v>
      </c>
      <c r="T145" s="164">
        <v>0</v>
      </c>
      <c r="U145" s="164">
        <v>0</v>
      </c>
      <c r="V145" s="164">
        <v>0</v>
      </c>
      <c r="W145" s="164">
        <v>0</v>
      </c>
      <c r="X145" s="164">
        <v>0</v>
      </c>
      <c r="Y145" s="164">
        <v>0</v>
      </c>
      <c r="Z145" s="164">
        <v>0</v>
      </c>
      <c r="AA145" s="164">
        <v>0</v>
      </c>
      <c r="AB145" s="164">
        <v>0</v>
      </c>
      <c r="AC145" s="164">
        <v>0</v>
      </c>
      <c r="AD145" s="164">
        <v>0</v>
      </c>
      <c r="AE145" s="164">
        <v>0</v>
      </c>
      <c r="AF145" s="164"/>
      <c r="AG145" s="164"/>
      <c r="AH145" s="164"/>
      <c r="AI145" s="164"/>
      <c r="AJ145" s="164"/>
      <c r="AK145" s="164"/>
    </row>
    <row r="146" spans="1:37" ht="16.350000000000001" customHeight="1">
      <c r="A146" s="163" t="s">
        <v>310</v>
      </c>
      <c r="B146" s="164">
        <v>0</v>
      </c>
      <c r="C146" s="164">
        <v>0</v>
      </c>
      <c r="D146" s="164">
        <v>0</v>
      </c>
      <c r="E146" s="164">
        <v>0</v>
      </c>
      <c r="F146" s="164">
        <v>0</v>
      </c>
      <c r="G146" s="164">
        <v>0</v>
      </c>
      <c r="H146" s="164">
        <v>0</v>
      </c>
      <c r="I146" s="164">
        <v>0</v>
      </c>
      <c r="J146" s="164">
        <v>0</v>
      </c>
      <c r="K146" s="164">
        <v>0</v>
      </c>
      <c r="L146" s="164">
        <v>0</v>
      </c>
      <c r="M146" s="164">
        <v>0</v>
      </c>
      <c r="N146" s="164">
        <v>0</v>
      </c>
      <c r="O146" s="164">
        <v>0</v>
      </c>
      <c r="P146" s="164">
        <v>0</v>
      </c>
      <c r="Q146" s="164">
        <v>0</v>
      </c>
      <c r="R146" s="164">
        <v>0</v>
      </c>
      <c r="S146" s="164">
        <v>0</v>
      </c>
      <c r="T146" s="164">
        <v>0</v>
      </c>
      <c r="U146" s="164">
        <v>0</v>
      </c>
      <c r="V146" s="164">
        <v>0</v>
      </c>
      <c r="W146" s="164">
        <v>0</v>
      </c>
      <c r="X146" s="164">
        <v>0</v>
      </c>
      <c r="Y146" s="164">
        <v>0</v>
      </c>
      <c r="Z146" s="164">
        <v>0</v>
      </c>
      <c r="AA146" s="164">
        <v>0</v>
      </c>
      <c r="AB146" s="164">
        <v>0</v>
      </c>
      <c r="AC146" s="164">
        <v>0</v>
      </c>
      <c r="AD146" s="164">
        <v>0</v>
      </c>
      <c r="AE146" s="164">
        <v>0</v>
      </c>
      <c r="AF146" s="164"/>
      <c r="AG146" s="164"/>
      <c r="AH146" s="164"/>
      <c r="AI146" s="164"/>
      <c r="AJ146" s="164"/>
      <c r="AK146" s="164"/>
    </row>
    <row r="147" spans="1:37" ht="16.350000000000001" customHeight="1">
      <c r="A147" s="163" t="s">
        <v>311</v>
      </c>
      <c r="B147" s="164">
        <v>0</v>
      </c>
      <c r="C147" s="164">
        <v>0</v>
      </c>
      <c r="D147" s="164">
        <v>0</v>
      </c>
      <c r="E147" s="164">
        <v>0</v>
      </c>
      <c r="F147" s="164">
        <v>0</v>
      </c>
      <c r="G147" s="164">
        <v>0</v>
      </c>
      <c r="H147" s="164">
        <v>0</v>
      </c>
      <c r="I147" s="164">
        <v>0</v>
      </c>
      <c r="J147" s="164">
        <v>0</v>
      </c>
      <c r="K147" s="164">
        <v>0</v>
      </c>
      <c r="L147" s="164">
        <v>0</v>
      </c>
      <c r="M147" s="164">
        <v>0</v>
      </c>
      <c r="N147" s="164">
        <v>0</v>
      </c>
      <c r="O147" s="164">
        <v>0</v>
      </c>
      <c r="P147" s="164">
        <v>0</v>
      </c>
      <c r="Q147" s="164">
        <v>0</v>
      </c>
      <c r="R147" s="164">
        <v>0</v>
      </c>
      <c r="S147" s="164">
        <v>0</v>
      </c>
      <c r="T147" s="164">
        <v>0</v>
      </c>
      <c r="U147" s="164">
        <v>0</v>
      </c>
      <c r="V147" s="164">
        <v>0</v>
      </c>
      <c r="W147" s="164">
        <v>0</v>
      </c>
      <c r="X147" s="164">
        <v>0</v>
      </c>
      <c r="Y147" s="164">
        <v>0</v>
      </c>
      <c r="Z147" s="164">
        <v>0</v>
      </c>
      <c r="AA147" s="164">
        <v>0</v>
      </c>
      <c r="AB147" s="164">
        <v>0</v>
      </c>
      <c r="AC147" s="164">
        <v>0</v>
      </c>
      <c r="AD147" s="164">
        <v>0</v>
      </c>
      <c r="AE147" s="164">
        <v>0</v>
      </c>
      <c r="AF147" s="164"/>
      <c r="AG147" s="164"/>
      <c r="AH147" s="164"/>
      <c r="AI147" s="164"/>
      <c r="AJ147" s="164"/>
      <c r="AK147" s="164"/>
    </row>
    <row r="148" spans="1:37" ht="16.350000000000001" customHeight="1">
      <c r="A148" s="163" t="s">
        <v>312</v>
      </c>
      <c r="B148" s="164">
        <v>0</v>
      </c>
      <c r="C148" s="164">
        <v>0</v>
      </c>
      <c r="D148" s="164">
        <v>0</v>
      </c>
      <c r="E148" s="164">
        <v>0</v>
      </c>
      <c r="F148" s="164">
        <v>0</v>
      </c>
      <c r="G148" s="164">
        <v>0</v>
      </c>
      <c r="H148" s="164">
        <v>0</v>
      </c>
      <c r="I148" s="164">
        <v>0</v>
      </c>
      <c r="J148" s="164">
        <v>0</v>
      </c>
      <c r="K148" s="164">
        <v>0</v>
      </c>
      <c r="L148" s="164">
        <v>0</v>
      </c>
      <c r="M148" s="164">
        <v>0</v>
      </c>
      <c r="N148" s="164">
        <v>0</v>
      </c>
      <c r="O148" s="164">
        <v>0</v>
      </c>
      <c r="P148" s="164">
        <v>0</v>
      </c>
      <c r="Q148" s="164">
        <v>0</v>
      </c>
      <c r="R148" s="164">
        <v>0</v>
      </c>
      <c r="S148" s="164">
        <v>0</v>
      </c>
      <c r="T148" s="164">
        <v>0</v>
      </c>
      <c r="U148" s="164">
        <v>0</v>
      </c>
      <c r="V148" s="164">
        <v>0</v>
      </c>
      <c r="W148" s="164">
        <v>0</v>
      </c>
      <c r="X148" s="164">
        <v>0</v>
      </c>
      <c r="Y148" s="164">
        <v>0</v>
      </c>
      <c r="Z148" s="164">
        <v>0</v>
      </c>
      <c r="AA148" s="164">
        <v>0</v>
      </c>
      <c r="AB148" s="164">
        <v>0</v>
      </c>
      <c r="AC148" s="164">
        <v>0</v>
      </c>
      <c r="AD148" s="164">
        <v>0</v>
      </c>
      <c r="AE148" s="164">
        <v>0</v>
      </c>
      <c r="AF148" s="164"/>
      <c r="AG148" s="164"/>
      <c r="AH148" s="164"/>
      <c r="AI148" s="164"/>
      <c r="AJ148" s="164"/>
      <c r="AK148" s="164"/>
    </row>
    <row r="149" spans="1:37" ht="16.350000000000001" customHeight="1">
      <c r="A149" s="163" t="s">
        <v>313</v>
      </c>
      <c r="B149" s="164">
        <v>0</v>
      </c>
      <c r="C149" s="164">
        <v>0</v>
      </c>
      <c r="D149" s="164">
        <v>0</v>
      </c>
      <c r="E149" s="164">
        <v>0</v>
      </c>
      <c r="F149" s="164">
        <v>0</v>
      </c>
      <c r="G149" s="164">
        <v>0</v>
      </c>
      <c r="H149" s="164">
        <v>0</v>
      </c>
      <c r="I149" s="164">
        <v>0</v>
      </c>
      <c r="J149" s="164">
        <v>0</v>
      </c>
      <c r="K149" s="164">
        <v>0</v>
      </c>
      <c r="L149" s="164">
        <v>0</v>
      </c>
      <c r="M149" s="164">
        <v>0</v>
      </c>
      <c r="N149" s="164">
        <v>0</v>
      </c>
      <c r="O149" s="164">
        <v>0</v>
      </c>
      <c r="P149" s="164">
        <v>0</v>
      </c>
      <c r="Q149" s="164">
        <v>0</v>
      </c>
      <c r="R149" s="164">
        <v>0</v>
      </c>
      <c r="S149" s="164">
        <v>0</v>
      </c>
      <c r="T149" s="164">
        <v>0</v>
      </c>
      <c r="U149" s="164">
        <v>0</v>
      </c>
      <c r="V149" s="164">
        <v>0</v>
      </c>
      <c r="W149" s="164">
        <v>0</v>
      </c>
      <c r="X149" s="164">
        <v>0</v>
      </c>
      <c r="Y149" s="164">
        <v>0</v>
      </c>
      <c r="Z149" s="164">
        <v>0</v>
      </c>
      <c r="AA149" s="164">
        <v>0</v>
      </c>
      <c r="AB149" s="164">
        <v>0</v>
      </c>
      <c r="AC149" s="164">
        <v>0</v>
      </c>
      <c r="AD149" s="164">
        <v>0</v>
      </c>
      <c r="AE149" s="164">
        <v>0</v>
      </c>
      <c r="AF149" s="164"/>
      <c r="AG149" s="164"/>
      <c r="AH149" s="164"/>
      <c r="AI149" s="164"/>
      <c r="AJ149" s="164"/>
      <c r="AK149" s="164"/>
    </row>
    <row r="150" spans="1:37" ht="16.350000000000001" customHeight="1">
      <c r="A150" s="163" t="s">
        <v>314</v>
      </c>
      <c r="B150" s="164">
        <v>0</v>
      </c>
      <c r="C150" s="164">
        <v>0</v>
      </c>
      <c r="D150" s="164">
        <v>0</v>
      </c>
      <c r="E150" s="164">
        <v>0</v>
      </c>
      <c r="F150" s="164">
        <v>0</v>
      </c>
      <c r="G150" s="164">
        <v>0</v>
      </c>
      <c r="H150" s="164">
        <v>0</v>
      </c>
      <c r="I150" s="164">
        <v>0</v>
      </c>
      <c r="J150" s="164">
        <v>0</v>
      </c>
      <c r="K150" s="164">
        <v>0</v>
      </c>
      <c r="L150" s="164">
        <v>0</v>
      </c>
      <c r="M150" s="164">
        <v>0</v>
      </c>
      <c r="N150" s="164">
        <v>0</v>
      </c>
      <c r="O150" s="164">
        <v>0</v>
      </c>
      <c r="P150" s="164">
        <v>0</v>
      </c>
      <c r="Q150" s="164">
        <v>0</v>
      </c>
      <c r="R150" s="164">
        <v>0</v>
      </c>
      <c r="S150" s="164">
        <v>0</v>
      </c>
      <c r="T150" s="164">
        <v>0</v>
      </c>
      <c r="U150" s="164">
        <v>0</v>
      </c>
      <c r="V150" s="164">
        <v>0</v>
      </c>
      <c r="W150" s="164">
        <v>0</v>
      </c>
      <c r="X150" s="164">
        <v>0</v>
      </c>
      <c r="Y150" s="164">
        <v>0</v>
      </c>
      <c r="Z150" s="164">
        <v>0</v>
      </c>
      <c r="AA150" s="164">
        <v>0</v>
      </c>
      <c r="AB150" s="164">
        <v>0</v>
      </c>
      <c r="AC150" s="164">
        <v>0</v>
      </c>
      <c r="AD150" s="164">
        <v>0</v>
      </c>
      <c r="AE150" s="164">
        <v>0</v>
      </c>
      <c r="AF150" s="164"/>
      <c r="AG150" s="164"/>
      <c r="AH150" s="164"/>
      <c r="AI150" s="164"/>
      <c r="AJ150" s="164"/>
      <c r="AK150" s="164"/>
    </row>
    <row r="151" spans="1:37" ht="16.350000000000001" customHeight="1">
      <c r="A151" s="163" t="s">
        <v>315</v>
      </c>
      <c r="B151" s="164">
        <v>0</v>
      </c>
      <c r="C151" s="164">
        <v>0</v>
      </c>
      <c r="D151" s="164">
        <v>0</v>
      </c>
      <c r="E151" s="164">
        <v>0</v>
      </c>
      <c r="F151" s="164">
        <v>0</v>
      </c>
      <c r="G151" s="164">
        <v>0</v>
      </c>
      <c r="H151" s="164">
        <v>0</v>
      </c>
      <c r="I151" s="164">
        <v>0</v>
      </c>
      <c r="J151" s="164">
        <v>0</v>
      </c>
      <c r="K151" s="164">
        <v>0</v>
      </c>
      <c r="L151" s="164">
        <v>0</v>
      </c>
      <c r="M151" s="164">
        <v>0</v>
      </c>
      <c r="N151" s="164">
        <v>0</v>
      </c>
      <c r="O151" s="164">
        <v>0</v>
      </c>
      <c r="P151" s="164">
        <v>0</v>
      </c>
      <c r="Q151" s="164">
        <v>0</v>
      </c>
      <c r="R151" s="164">
        <v>0</v>
      </c>
      <c r="S151" s="164">
        <v>0</v>
      </c>
      <c r="T151" s="164">
        <v>0</v>
      </c>
      <c r="U151" s="164">
        <v>0</v>
      </c>
      <c r="V151" s="164">
        <v>0</v>
      </c>
      <c r="W151" s="164">
        <v>0</v>
      </c>
      <c r="X151" s="164">
        <v>0</v>
      </c>
      <c r="Y151" s="164">
        <v>0</v>
      </c>
      <c r="Z151" s="164">
        <v>0</v>
      </c>
      <c r="AA151" s="164">
        <v>0</v>
      </c>
      <c r="AB151" s="164">
        <v>0</v>
      </c>
      <c r="AC151" s="164">
        <v>0</v>
      </c>
      <c r="AD151" s="164">
        <v>0</v>
      </c>
      <c r="AE151" s="164">
        <v>0</v>
      </c>
      <c r="AF151" s="164"/>
      <c r="AG151" s="164"/>
      <c r="AH151" s="164"/>
      <c r="AI151" s="164"/>
      <c r="AJ151" s="164"/>
      <c r="AK151" s="164"/>
    </row>
    <row r="152" spans="1:37" ht="16.350000000000001" customHeight="1">
      <c r="A152" s="163" t="s">
        <v>316</v>
      </c>
      <c r="B152" s="164">
        <v>0</v>
      </c>
      <c r="C152" s="164">
        <v>0</v>
      </c>
      <c r="D152" s="164">
        <v>0</v>
      </c>
      <c r="E152" s="164">
        <v>0</v>
      </c>
      <c r="F152" s="164">
        <v>0</v>
      </c>
      <c r="G152" s="164">
        <v>0</v>
      </c>
      <c r="H152" s="164">
        <v>0</v>
      </c>
      <c r="I152" s="164">
        <v>0</v>
      </c>
      <c r="J152" s="164">
        <v>0</v>
      </c>
      <c r="K152" s="164">
        <v>0</v>
      </c>
      <c r="L152" s="164">
        <v>0</v>
      </c>
      <c r="M152" s="164">
        <v>0</v>
      </c>
      <c r="N152" s="164">
        <v>0</v>
      </c>
      <c r="O152" s="164">
        <v>0</v>
      </c>
      <c r="P152" s="164">
        <v>0</v>
      </c>
      <c r="Q152" s="164">
        <v>0</v>
      </c>
      <c r="R152" s="164">
        <v>0</v>
      </c>
      <c r="S152" s="164">
        <v>0</v>
      </c>
      <c r="T152" s="164">
        <v>0</v>
      </c>
      <c r="U152" s="164">
        <v>0</v>
      </c>
      <c r="V152" s="164">
        <v>0</v>
      </c>
      <c r="W152" s="164">
        <v>0</v>
      </c>
      <c r="X152" s="164">
        <v>0</v>
      </c>
      <c r="Y152" s="164">
        <v>0</v>
      </c>
      <c r="Z152" s="164">
        <v>0</v>
      </c>
      <c r="AA152" s="164">
        <v>0</v>
      </c>
      <c r="AB152" s="164">
        <v>0</v>
      </c>
      <c r="AC152" s="164">
        <v>0</v>
      </c>
      <c r="AD152" s="164">
        <v>0</v>
      </c>
      <c r="AE152" s="164">
        <v>0</v>
      </c>
      <c r="AF152" s="164"/>
      <c r="AG152" s="164"/>
      <c r="AH152" s="164"/>
      <c r="AI152" s="164"/>
      <c r="AJ152" s="164"/>
      <c r="AK152" s="164"/>
    </row>
    <row r="153" spans="1:37" ht="16.350000000000001" customHeight="1">
      <c r="A153" s="163" t="s">
        <v>317</v>
      </c>
      <c r="B153" s="164">
        <v>0</v>
      </c>
      <c r="C153" s="164">
        <v>0</v>
      </c>
      <c r="D153" s="164">
        <v>0</v>
      </c>
      <c r="E153" s="164">
        <v>0</v>
      </c>
      <c r="F153" s="164">
        <v>0</v>
      </c>
      <c r="G153" s="164">
        <v>0</v>
      </c>
      <c r="H153" s="164">
        <v>0</v>
      </c>
      <c r="I153" s="164">
        <v>0</v>
      </c>
      <c r="J153" s="164">
        <v>0</v>
      </c>
      <c r="K153" s="164">
        <v>0</v>
      </c>
      <c r="L153" s="164">
        <v>0</v>
      </c>
      <c r="M153" s="164">
        <v>0</v>
      </c>
      <c r="N153" s="164">
        <v>0</v>
      </c>
      <c r="O153" s="164">
        <v>0</v>
      </c>
      <c r="P153" s="164">
        <v>0</v>
      </c>
      <c r="Q153" s="164">
        <v>0</v>
      </c>
      <c r="R153" s="164">
        <v>0</v>
      </c>
      <c r="S153" s="164">
        <v>0</v>
      </c>
      <c r="T153" s="164">
        <v>0</v>
      </c>
      <c r="U153" s="164">
        <v>0</v>
      </c>
      <c r="V153" s="164">
        <v>0</v>
      </c>
      <c r="W153" s="164">
        <v>0</v>
      </c>
      <c r="X153" s="164">
        <v>0</v>
      </c>
      <c r="Y153" s="164">
        <v>0</v>
      </c>
      <c r="Z153" s="164">
        <v>0</v>
      </c>
      <c r="AA153" s="164">
        <v>0</v>
      </c>
      <c r="AB153" s="164">
        <v>0</v>
      </c>
      <c r="AC153" s="164">
        <v>0</v>
      </c>
      <c r="AD153" s="164">
        <v>0</v>
      </c>
      <c r="AE153" s="164">
        <v>0</v>
      </c>
      <c r="AF153" s="164"/>
      <c r="AG153" s="164"/>
      <c r="AH153" s="164"/>
      <c r="AI153" s="164"/>
      <c r="AJ153" s="164"/>
      <c r="AK153" s="164"/>
    </row>
    <row r="154" spans="1:37" ht="16.350000000000001" customHeight="1">
      <c r="A154" s="163" t="s">
        <v>318</v>
      </c>
      <c r="B154" s="164">
        <v>0</v>
      </c>
      <c r="C154" s="164">
        <v>0</v>
      </c>
      <c r="D154" s="164">
        <v>0</v>
      </c>
      <c r="E154" s="164">
        <v>0</v>
      </c>
      <c r="F154" s="164">
        <v>0</v>
      </c>
      <c r="G154" s="164">
        <v>0</v>
      </c>
      <c r="H154" s="164">
        <v>0</v>
      </c>
      <c r="I154" s="164">
        <v>0</v>
      </c>
      <c r="J154" s="164">
        <v>0</v>
      </c>
      <c r="K154" s="164">
        <v>0</v>
      </c>
      <c r="L154" s="164">
        <v>0</v>
      </c>
      <c r="M154" s="164">
        <v>0</v>
      </c>
      <c r="N154" s="164">
        <v>0</v>
      </c>
      <c r="O154" s="164">
        <v>0</v>
      </c>
      <c r="P154" s="164">
        <v>0</v>
      </c>
      <c r="Q154" s="164">
        <v>0</v>
      </c>
      <c r="R154" s="164">
        <v>0</v>
      </c>
      <c r="S154" s="164">
        <v>0</v>
      </c>
      <c r="T154" s="164">
        <v>0</v>
      </c>
      <c r="U154" s="164">
        <v>0</v>
      </c>
      <c r="V154" s="164">
        <v>0</v>
      </c>
      <c r="W154" s="164">
        <v>0</v>
      </c>
      <c r="X154" s="164">
        <v>0</v>
      </c>
      <c r="Y154" s="164">
        <v>0</v>
      </c>
      <c r="Z154" s="164">
        <v>0</v>
      </c>
      <c r="AA154" s="164">
        <v>0</v>
      </c>
      <c r="AB154" s="164">
        <v>0</v>
      </c>
      <c r="AC154" s="164">
        <v>0</v>
      </c>
      <c r="AD154" s="164">
        <v>0</v>
      </c>
      <c r="AE154" s="164">
        <v>0</v>
      </c>
      <c r="AF154" s="164"/>
      <c r="AG154" s="164"/>
      <c r="AH154" s="164"/>
      <c r="AI154" s="164"/>
      <c r="AJ154" s="164"/>
      <c r="AK154" s="164"/>
    </row>
    <row r="155" spans="1:37" ht="16.350000000000001" customHeight="1">
      <c r="A155" s="163" t="s">
        <v>319</v>
      </c>
      <c r="B155" s="164">
        <v>0</v>
      </c>
      <c r="C155" s="164">
        <v>0</v>
      </c>
      <c r="D155" s="164">
        <v>0</v>
      </c>
      <c r="E155" s="164">
        <v>0</v>
      </c>
      <c r="F155" s="164">
        <v>0</v>
      </c>
      <c r="G155" s="164">
        <v>0</v>
      </c>
      <c r="H155" s="164">
        <v>0</v>
      </c>
      <c r="I155" s="164">
        <v>0</v>
      </c>
      <c r="J155" s="164">
        <v>0</v>
      </c>
      <c r="K155" s="164">
        <v>0</v>
      </c>
      <c r="L155" s="164">
        <v>0</v>
      </c>
      <c r="M155" s="164">
        <v>0</v>
      </c>
      <c r="N155" s="164">
        <v>0</v>
      </c>
      <c r="O155" s="164">
        <v>0</v>
      </c>
      <c r="P155" s="164">
        <v>0</v>
      </c>
      <c r="Q155" s="164">
        <v>0</v>
      </c>
      <c r="R155" s="164">
        <v>0</v>
      </c>
      <c r="S155" s="164">
        <v>0</v>
      </c>
      <c r="T155" s="164">
        <v>0</v>
      </c>
      <c r="U155" s="164">
        <v>0</v>
      </c>
      <c r="V155" s="164">
        <v>0</v>
      </c>
      <c r="W155" s="164">
        <v>0</v>
      </c>
      <c r="X155" s="164">
        <v>0</v>
      </c>
      <c r="Y155" s="164">
        <v>0</v>
      </c>
      <c r="Z155" s="164">
        <v>0</v>
      </c>
      <c r="AA155" s="164">
        <v>0</v>
      </c>
      <c r="AB155" s="164">
        <v>0</v>
      </c>
      <c r="AC155" s="164">
        <v>0</v>
      </c>
      <c r="AD155" s="164">
        <v>0</v>
      </c>
      <c r="AE155" s="164">
        <v>0</v>
      </c>
      <c r="AF155" s="164"/>
      <c r="AG155" s="164"/>
      <c r="AH155" s="164"/>
      <c r="AI155" s="164"/>
      <c r="AJ155" s="164"/>
      <c r="AK155" s="164"/>
    </row>
    <row r="156" spans="1:37" ht="16.350000000000001" customHeight="1">
      <c r="A156" s="163" t="s">
        <v>320</v>
      </c>
      <c r="B156" s="164">
        <v>0</v>
      </c>
      <c r="C156" s="164">
        <v>0</v>
      </c>
      <c r="D156" s="164">
        <v>0</v>
      </c>
      <c r="E156" s="164">
        <v>0</v>
      </c>
      <c r="F156" s="164">
        <v>0</v>
      </c>
      <c r="G156" s="164">
        <v>0</v>
      </c>
      <c r="H156" s="164">
        <v>0</v>
      </c>
      <c r="I156" s="164">
        <v>0</v>
      </c>
      <c r="J156" s="164">
        <v>0</v>
      </c>
      <c r="K156" s="164">
        <v>0</v>
      </c>
      <c r="L156" s="164">
        <v>0</v>
      </c>
      <c r="M156" s="164">
        <v>0</v>
      </c>
      <c r="N156" s="164">
        <v>0</v>
      </c>
      <c r="O156" s="164">
        <v>0</v>
      </c>
      <c r="P156" s="164">
        <v>0</v>
      </c>
      <c r="Q156" s="164">
        <v>0</v>
      </c>
      <c r="R156" s="164">
        <v>0</v>
      </c>
      <c r="S156" s="164">
        <v>0</v>
      </c>
      <c r="T156" s="164">
        <v>0</v>
      </c>
      <c r="U156" s="164">
        <v>0</v>
      </c>
      <c r="V156" s="164">
        <v>0</v>
      </c>
      <c r="W156" s="164">
        <v>0</v>
      </c>
      <c r="X156" s="164">
        <v>0</v>
      </c>
      <c r="Y156" s="164">
        <v>0</v>
      </c>
      <c r="Z156" s="164">
        <v>0</v>
      </c>
      <c r="AA156" s="164">
        <v>0</v>
      </c>
      <c r="AB156" s="164">
        <v>0</v>
      </c>
      <c r="AC156" s="164">
        <v>0</v>
      </c>
      <c r="AD156" s="164">
        <v>0</v>
      </c>
      <c r="AE156" s="164">
        <v>0</v>
      </c>
      <c r="AF156" s="164"/>
      <c r="AG156" s="164"/>
      <c r="AH156" s="164"/>
      <c r="AI156" s="164"/>
      <c r="AJ156" s="164"/>
      <c r="AK156" s="164"/>
    </row>
    <row r="157" spans="1:37" ht="16.350000000000001" customHeight="1">
      <c r="A157" s="163" t="s">
        <v>321</v>
      </c>
      <c r="B157" s="164">
        <v>0</v>
      </c>
      <c r="C157" s="164">
        <v>0</v>
      </c>
      <c r="D157" s="164">
        <v>0</v>
      </c>
      <c r="E157" s="164">
        <v>0</v>
      </c>
      <c r="F157" s="164">
        <v>0</v>
      </c>
      <c r="G157" s="164">
        <v>0</v>
      </c>
      <c r="H157" s="164">
        <v>0</v>
      </c>
      <c r="I157" s="164">
        <v>0</v>
      </c>
      <c r="J157" s="164">
        <v>0</v>
      </c>
      <c r="K157" s="164">
        <v>0</v>
      </c>
      <c r="L157" s="164">
        <v>0</v>
      </c>
      <c r="M157" s="164">
        <v>0</v>
      </c>
      <c r="N157" s="164">
        <v>0</v>
      </c>
      <c r="O157" s="164">
        <v>0</v>
      </c>
      <c r="P157" s="164">
        <v>0</v>
      </c>
      <c r="Q157" s="164">
        <v>0</v>
      </c>
      <c r="R157" s="164">
        <v>0</v>
      </c>
      <c r="S157" s="164">
        <v>0</v>
      </c>
      <c r="T157" s="164">
        <v>0</v>
      </c>
      <c r="U157" s="164">
        <v>0</v>
      </c>
      <c r="V157" s="164">
        <v>0</v>
      </c>
      <c r="W157" s="164">
        <v>0</v>
      </c>
      <c r="X157" s="164">
        <v>0</v>
      </c>
      <c r="Y157" s="164">
        <v>0</v>
      </c>
      <c r="Z157" s="164">
        <v>0</v>
      </c>
      <c r="AA157" s="164">
        <v>0</v>
      </c>
      <c r="AB157" s="164">
        <v>0</v>
      </c>
      <c r="AC157" s="164">
        <v>0</v>
      </c>
      <c r="AD157" s="164">
        <v>0</v>
      </c>
      <c r="AE157" s="164">
        <v>0</v>
      </c>
      <c r="AF157" s="164"/>
      <c r="AG157" s="164"/>
      <c r="AH157" s="164"/>
      <c r="AI157" s="164"/>
      <c r="AJ157" s="164"/>
      <c r="AK157" s="164"/>
    </row>
    <row r="158" spans="1:37" ht="16.350000000000001" customHeight="1">
      <c r="A158" s="163" t="s">
        <v>322</v>
      </c>
      <c r="B158" s="164">
        <v>0</v>
      </c>
      <c r="C158" s="164">
        <v>0</v>
      </c>
      <c r="D158" s="164">
        <v>0</v>
      </c>
      <c r="E158" s="164">
        <v>0</v>
      </c>
      <c r="F158" s="164">
        <v>0</v>
      </c>
      <c r="G158" s="164">
        <v>0</v>
      </c>
      <c r="H158" s="164">
        <v>0</v>
      </c>
      <c r="I158" s="164">
        <v>0</v>
      </c>
      <c r="J158" s="164">
        <v>0</v>
      </c>
      <c r="K158" s="164">
        <v>0</v>
      </c>
      <c r="L158" s="164">
        <v>0</v>
      </c>
      <c r="M158" s="164">
        <v>0</v>
      </c>
      <c r="N158" s="164">
        <v>0</v>
      </c>
      <c r="O158" s="164">
        <v>0</v>
      </c>
      <c r="P158" s="164">
        <v>0</v>
      </c>
      <c r="Q158" s="164">
        <v>0</v>
      </c>
      <c r="R158" s="164">
        <v>0</v>
      </c>
      <c r="S158" s="164">
        <v>0</v>
      </c>
      <c r="T158" s="164">
        <v>0</v>
      </c>
      <c r="U158" s="164">
        <v>0</v>
      </c>
      <c r="V158" s="164">
        <v>0</v>
      </c>
      <c r="W158" s="164">
        <v>0</v>
      </c>
      <c r="X158" s="164">
        <v>0</v>
      </c>
      <c r="Y158" s="164">
        <v>0</v>
      </c>
      <c r="Z158" s="164">
        <v>0</v>
      </c>
      <c r="AA158" s="164">
        <v>0</v>
      </c>
      <c r="AB158" s="164">
        <v>0</v>
      </c>
      <c r="AC158" s="164">
        <v>0</v>
      </c>
      <c r="AD158" s="164">
        <v>0</v>
      </c>
      <c r="AE158" s="164">
        <v>0</v>
      </c>
      <c r="AF158" s="164"/>
      <c r="AG158" s="164"/>
      <c r="AH158" s="164"/>
      <c r="AI158" s="164"/>
      <c r="AJ158" s="164"/>
      <c r="AK158" s="164"/>
    </row>
    <row r="159" spans="1:37" ht="16.350000000000001" customHeight="1">
      <c r="A159" s="163" t="s">
        <v>323</v>
      </c>
      <c r="B159" s="164">
        <v>0</v>
      </c>
      <c r="C159" s="164">
        <v>0</v>
      </c>
      <c r="D159" s="164">
        <v>0</v>
      </c>
      <c r="E159" s="164">
        <v>0</v>
      </c>
      <c r="F159" s="164">
        <v>0</v>
      </c>
      <c r="G159" s="164">
        <v>0</v>
      </c>
      <c r="H159" s="164">
        <v>0</v>
      </c>
      <c r="I159" s="164">
        <v>0</v>
      </c>
      <c r="J159" s="164">
        <v>0</v>
      </c>
      <c r="K159" s="164">
        <v>0</v>
      </c>
      <c r="L159" s="164">
        <v>0</v>
      </c>
      <c r="M159" s="164">
        <v>0</v>
      </c>
      <c r="N159" s="164">
        <v>0</v>
      </c>
      <c r="O159" s="164">
        <v>0</v>
      </c>
      <c r="P159" s="164">
        <v>0</v>
      </c>
      <c r="Q159" s="164">
        <v>0</v>
      </c>
      <c r="R159" s="164">
        <v>0</v>
      </c>
      <c r="S159" s="164">
        <v>0</v>
      </c>
      <c r="T159" s="164">
        <v>0</v>
      </c>
      <c r="U159" s="164">
        <v>0</v>
      </c>
      <c r="V159" s="164">
        <v>0</v>
      </c>
      <c r="W159" s="164">
        <v>0</v>
      </c>
      <c r="X159" s="164">
        <v>0</v>
      </c>
      <c r="Y159" s="164">
        <v>0</v>
      </c>
      <c r="Z159" s="164">
        <v>0</v>
      </c>
      <c r="AA159" s="164">
        <v>0</v>
      </c>
      <c r="AB159" s="164">
        <v>0</v>
      </c>
      <c r="AC159" s="164">
        <v>0</v>
      </c>
      <c r="AD159" s="164">
        <v>0</v>
      </c>
      <c r="AE159" s="164">
        <v>0</v>
      </c>
      <c r="AF159" s="164"/>
      <c r="AG159" s="164"/>
      <c r="AH159" s="164"/>
      <c r="AI159" s="164"/>
      <c r="AJ159" s="164"/>
      <c r="AK159" s="164"/>
    </row>
    <row r="160" spans="1:37" ht="16.350000000000001" customHeight="1">
      <c r="A160" s="163" t="s">
        <v>324</v>
      </c>
      <c r="B160" s="164">
        <v>0</v>
      </c>
      <c r="C160" s="164">
        <v>0</v>
      </c>
      <c r="D160" s="164">
        <v>0</v>
      </c>
      <c r="E160" s="164">
        <v>0</v>
      </c>
      <c r="F160" s="164">
        <v>0</v>
      </c>
      <c r="G160" s="164">
        <v>0</v>
      </c>
      <c r="H160" s="164">
        <v>0</v>
      </c>
      <c r="I160" s="164">
        <v>0</v>
      </c>
      <c r="J160" s="164">
        <v>0</v>
      </c>
      <c r="K160" s="164">
        <v>0</v>
      </c>
      <c r="L160" s="164">
        <v>0</v>
      </c>
      <c r="M160" s="164">
        <v>0</v>
      </c>
      <c r="N160" s="164">
        <v>0</v>
      </c>
      <c r="O160" s="164">
        <v>0</v>
      </c>
      <c r="P160" s="164">
        <v>0</v>
      </c>
      <c r="Q160" s="164">
        <v>0</v>
      </c>
      <c r="R160" s="164">
        <v>0</v>
      </c>
      <c r="S160" s="164">
        <v>0</v>
      </c>
      <c r="T160" s="164">
        <v>0</v>
      </c>
      <c r="U160" s="164">
        <v>0</v>
      </c>
      <c r="V160" s="164">
        <v>0</v>
      </c>
      <c r="W160" s="164">
        <v>0</v>
      </c>
      <c r="X160" s="164">
        <v>0</v>
      </c>
      <c r="Y160" s="164">
        <v>0</v>
      </c>
      <c r="Z160" s="164">
        <v>0</v>
      </c>
      <c r="AA160" s="164">
        <v>0</v>
      </c>
      <c r="AB160" s="164">
        <v>0</v>
      </c>
      <c r="AC160" s="164">
        <v>0</v>
      </c>
      <c r="AD160" s="164">
        <v>0</v>
      </c>
      <c r="AE160" s="164">
        <v>0</v>
      </c>
      <c r="AF160" s="164"/>
      <c r="AG160" s="164"/>
      <c r="AH160" s="164"/>
      <c r="AI160" s="164"/>
      <c r="AJ160" s="164"/>
      <c r="AK160" s="164"/>
    </row>
    <row r="161" spans="1:37" ht="16.350000000000001" customHeight="1">
      <c r="A161" s="163" t="s">
        <v>325</v>
      </c>
      <c r="B161" s="164">
        <v>0</v>
      </c>
      <c r="C161" s="164">
        <v>0</v>
      </c>
      <c r="D161" s="164">
        <v>0</v>
      </c>
      <c r="E161" s="164">
        <v>0</v>
      </c>
      <c r="F161" s="164">
        <v>0</v>
      </c>
      <c r="G161" s="164">
        <v>0</v>
      </c>
      <c r="H161" s="164">
        <v>0</v>
      </c>
      <c r="I161" s="164">
        <v>0</v>
      </c>
      <c r="J161" s="164">
        <v>0</v>
      </c>
      <c r="K161" s="164">
        <v>0</v>
      </c>
      <c r="L161" s="164">
        <v>0</v>
      </c>
      <c r="M161" s="164">
        <v>0</v>
      </c>
      <c r="N161" s="164">
        <v>0</v>
      </c>
      <c r="O161" s="164">
        <v>0</v>
      </c>
      <c r="P161" s="164">
        <v>0</v>
      </c>
      <c r="Q161" s="164">
        <v>0</v>
      </c>
      <c r="R161" s="164">
        <v>0</v>
      </c>
      <c r="S161" s="164">
        <v>0</v>
      </c>
      <c r="T161" s="164">
        <v>0</v>
      </c>
      <c r="U161" s="164">
        <v>0</v>
      </c>
      <c r="V161" s="164">
        <v>0</v>
      </c>
      <c r="W161" s="164">
        <v>0</v>
      </c>
      <c r="X161" s="164">
        <v>0</v>
      </c>
      <c r="Y161" s="164">
        <v>0</v>
      </c>
      <c r="Z161" s="164">
        <v>0</v>
      </c>
      <c r="AA161" s="164">
        <v>0</v>
      </c>
      <c r="AB161" s="164">
        <v>0</v>
      </c>
      <c r="AC161" s="164">
        <v>0</v>
      </c>
      <c r="AD161" s="164">
        <v>0</v>
      </c>
      <c r="AE161" s="164">
        <v>0</v>
      </c>
      <c r="AF161" s="164"/>
      <c r="AG161" s="164"/>
      <c r="AH161" s="164"/>
      <c r="AI161" s="164"/>
      <c r="AJ161" s="164"/>
      <c r="AK161" s="164"/>
    </row>
    <row r="162" spans="1:37" ht="16.350000000000001" customHeight="1">
      <c r="A162" s="163" t="s">
        <v>326</v>
      </c>
      <c r="B162" s="164">
        <v>0</v>
      </c>
      <c r="C162" s="164">
        <v>0</v>
      </c>
      <c r="D162" s="164">
        <v>0</v>
      </c>
      <c r="E162" s="164">
        <v>0</v>
      </c>
      <c r="F162" s="164">
        <v>0</v>
      </c>
      <c r="G162" s="164">
        <v>0</v>
      </c>
      <c r="H162" s="164">
        <v>0</v>
      </c>
      <c r="I162" s="164">
        <v>0</v>
      </c>
      <c r="J162" s="164">
        <v>0</v>
      </c>
      <c r="K162" s="164">
        <v>0</v>
      </c>
      <c r="L162" s="164">
        <v>0</v>
      </c>
      <c r="M162" s="164">
        <v>0</v>
      </c>
      <c r="N162" s="164">
        <v>0</v>
      </c>
      <c r="O162" s="164">
        <v>0</v>
      </c>
      <c r="P162" s="164">
        <v>0</v>
      </c>
      <c r="Q162" s="164">
        <v>0</v>
      </c>
      <c r="R162" s="164">
        <v>0</v>
      </c>
      <c r="S162" s="164">
        <v>0</v>
      </c>
      <c r="T162" s="164">
        <v>0</v>
      </c>
      <c r="U162" s="164">
        <v>0</v>
      </c>
      <c r="V162" s="164">
        <v>0</v>
      </c>
      <c r="W162" s="164">
        <v>0</v>
      </c>
      <c r="X162" s="164">
        <v>0</v>
      </c>
      <c r="Y162" s="164">
        <v>0</v>
      </c>
      <c r="Z162" s="164">
        <v>0</v>
      </c>
      <c r="AA162" s="164">
        <v>0</v>
      </c>
      <c r="AB162" s="164">
        <v>0</v>
      </c>
      <c r="AC162" s="164">
        <v>0</v>
      </c>
      <c r="AD162" s="164">
        <v>0</v>
      </c>
      <c r="AE162" s="164">
        <v>0</v>
      </c>
      <c r="AF162" s="164"/>
      <c r="AG162" s="164"/>
      <c r="AH162" s="164"/>
      <c r="AI162" s="164"/>
      <c r="AJ162" s="164"/>
      <c r="AK162" s="164"/>
    </row>
    <row r="163" spans="1:37" ht="16.350000000000001" customHeight="1">
      <c r="A163" s="163" t="s">
        <v>327</v>
      </c>
      <c r="B163" s="164">
        <v>0</v>
      </c>
      <c r="C163" s="164">
        <v>0</v>
      </c>
      <c r="D163" s="164">
        <v>0</v>
      </c>
      <c r="E163" s="164">
        <v>0</v>
      </c>
      <c r="F163" s="164">
        <v>0</v>
      </c>
      <c r="G163" s="164">
        <v>0</v>
      </c>
      <c r="H163" s="164">
        <v>0</v>
      </c>
      <c r="I163" s="164">
        <v>0</v>
      </c>
      <c r="J163" s="164">
        <v>0</v>
      </c>
      <c r="K163" s="164">
        <v>0</v>
      </c>
      <c r="L163" s="164">
        <v>0</v>
      </c>
      <c r="M163" s="164">
        <v>0</v>
      </c>
      <c r="N163" s="164">
        <v>0</v>
      </c>
      <c r="O163" s="164">
        <v>0</v>
      </c>
      <c r="P163" s="164">
        <v>0</v>
      </c>
      <c r="Q163" s="164">
        <v>0</v>
      </c>
      <c r="R163" s="164">
        <v>0</v>
      </c>
      <c r="S163" s="164">
        <v>0</v>
      </c>
      <c r="T163" s="164">
        <v>0</v>
      </c>
      <c r="U163" s="164">
        <v>0</v>
      </c>
      <c r="V163" s="164">
        <v>0</v>
      </c>
      <c r="W163" s="164">
        <v>0</v>
      </c>
      <c r="X163" s="164">
        <v>0</v>
      </c>
      <c r="Y163" s="164">
        <v>0</v>
      </c>
      <c r="Z163" s="164">
        <v>0</v>
      </c>
      <c r="AA163" s="164">
        <v>0</v>
      </c>
      <c r="AB163" s="164">
        <v>0</v>
      </c>
      <c r="AC163" s="164">
        <v>0</v>
      </c>
      <c r="AD163" s="164">
        <v>0</v>
      </c>
      <c r="AE163" s="164">
        <v>0</v>
      </c>
      <c r="AF163" s="164"/>
      <c r="AG163" s="164"/>
      <c r="AH163" s="164"/>
      <c r="AI163" s="164"/>
      <c r="AJ163" s="164"/>
      <c r="AK163" s="164"/>
    </row>
    <row r="164" spans="1:37" ht="16.350000000000001" customHeight="1">
      <c r="A164" s="163" t="s">
        <v>328</v>
      </c>
      <c r="B164" s="164">
        <v>0</v>
      </c>
      <c r="C164" s="164">
        <v>0</v>
      </c>
      <c r="D164" s="164">
        <v>0</v>
      </c>
      <c r="E164" s="164">
        <v>0</v>
      </c>
      <c r="F164" s="164">
        <v>0</v>
      </c>
      <c r="G164" s="164">
        <v>0</v>
      </c>
      <c r="H164" s="164">
        <v>0</v>
      </c>
      <c r="I164" s="164">
        <v>0</v>
      </c>
      <c r="J164" s="164">
        <v>0</v>
      </c>
      <c r="K164" s="164">
        <v>0</v>
      </c>
      <c r="L164" s="164">
        <v>0</v>
      </c>
      <c r="M164" s="164">
        <v>0</v>
      </c>
      <c r="N164" s="164">
        <v>0</v>
      </c>
      <c r="O164" s="164">
        <v>0</v>
      </c>
      <c r="P164" s="164">
        <v>0</v>
      </c>
      <c r="Q164" s="164">
        <v>0</v>
      </c>
      <c r="R164" s="164">
        <v>0</v>
      </c>
      <c r="S164" s="164">
        <v>0</v>
      </c>
      <c r="T164" s="164">
        <v>0</v>
      </c>
      <c r="U164" s="164">
        <v>0</v>
      </c>
      <c r="V164" s="164">
        <v>0</v>
      </c>
      <c r="W164" s="164">
        <v>0</v>
      </c>
      <c r="X164" s="164">
        <v>0</v>
      </c>
      <c r="Y164" s="164">
        <v>0</v>
      </c>
      <c r="Z164" s="164">
        <v>0</v>
      </c>
      <c r="AA164" s="164">
        <v>0</v>
      </c>
      <c r="AB164" s="164">
        <v>0</v>
      </c>
      <c r="AC164" s="164">
        <v>0</v>
      </c>
      <c r="AD164" s="164">
        <v>0</v>
      </c>
      <c r="AE164" s="164">
        <v>0</v>
      </c>
      <c r="AF164" s="164"/>
      <c r="AG164" s="164"/>
      <c r="AH164" s="164"/>
      <c r="AI164" s="164"/>
      <c r="AJ164" s="164"/>
      <c r="AK164" s="164"/>
    </row>
    <row r="165" spans="1:37" ht="16.350000000000001" customHeight="1">
      <c r="A165" s="163" t="s">
        <v>329</v>
      </c>
      <c r="B165" s="164">
        <v>0</v>
      </c>
      <c r="C165" s="164">
        <v>0</v>
      </c>
      <c r="D165" s="164">
        <v>0</v>
      </c>
      <c r="E165" s="164">
        <v>0</v>
      </c>
      <c r="F165" s="164">
        <v>0</v>
      </c>
      <c r="G165" s="164">
        <v>0</v>
      </c>
      <c r="H165" s="164">
        <v>0</v>
      </c>
      <c r="I165" s="164">
        <v>0</v>
      </c>
      <c r="J165" s="164">
        <v>0</v>
      </c>
      <c r="K165" s="164">
        <v>0</v>
      </c>
      <c r="L165" s="164">
        <v>0</v>
      </c>
      <c r="M165" s="164">
        <v>0</v>
      </c>
      <c r="N165" s="164">
        <v>0</v>
      </c>
      <c r="O165" s="164">
        <v>0</v>
      </c>
      <c r="P165" s="164">
        <v>0</v>
      </c>
      <c r="Q165" s="164">
        <v>0</v>
      </c>
      <c r="R165" s="164">
        <v>0</v>
      </c>
      <c r="S165" s="164">
        <v>0</v>
      </c>
      <c r="T165" s="164">
        <v>0</v>
      </c>
      <c r="U165" s="164">
        <v>0</v>
      </c>
      <c r="V165" s="164">
        <v>0</v>
      </c>
      <c r="W165" s="164">
        <v>0</v>
      </c>
      <c r="X165" s="164">
        <v>0</v>
      </c>
      <c r="Y165" s="164">
        <v>0</v>
      </c>
      <c r="Z165" s="164">
        <v>0</v>
      </c>
      <c r="AA165" s="164">
        <v>0</v>
      </c>
      <c r="AB165" s="164">
        <v>0</v>
      </c>
      <c r="AC165" s="164">
        <v>0</v>
      </c>
      <c r="AD165" s="164">
        <v>0</v>
      </c>
      <c r="AE165" s="164">
        <v>0</v>
      </c>
      <c r="AF165" s="164"/>
      <c r="AG165" s="164"/>
      <c r="AH165" s="164"/>
      <c r="AI165" s="164"/>
      <c r="AJ165" s="164"/>
      <c r="AK165" s="164"/>
    </row>
    <row r="166" spans="1:37" ht="16.350000000000001" customHeight="1">
      <c r="A166" s="163" t="s">
        <v>330</v>
      </c>
      <c r="B166" s="164">
        <v>0</v>
      </c>
      <c r="C166" s="164">
        <v>0</v>
      </c>
      <c r="D166" s="164">
        <v>0</v>
      </c>
      <c r="E166" s="164">
        <v>0</v>
      </c>
      <c r="F166" s="164">
        <v>0</v>
      </c>
      <c r="G166" s="164">
        <v>0</v>
      </c>
      <c r="H166" s="164">
        <v>0</v>
      </c>
      <c r="I166" s="164">
        <v>0</v>
      </c>
      <c r="J166" s="164">
        <v>0</v>
      </c>
      <c r="K166" s="164">
        <v>0</v>
      </c>
      <c r="L166" s="164">
        <v>0</v>
      </c>
      <c r="M166" s="164">
        <v>0</v>
      </c>
      <c r="N166" s="164">
        <v>0</v>
      </c>
      <c r="O166" s="164">
        <v>0</v>
      </c>
      <c r="P166" s="164">
        <v>0</v>
      </c>
      <c r="Q166" s="164">
        <v>0</v>
      </c>
      <c r="R166" s="164">
        <v>0</v>
      </c>
      <c r="S166" s="164">
        <v>0</v>
      </c>
      <c r="T166" s="164">
        <v>0</v>
      </c>
      <c r="U166" s="164">
        <v>0</v>
      </c>
      <c r="V166" s="164">
        <v>0</v>
      </c>
      <c r="W166" s="164">
        <v>0</v>
      </c>
      <c r="X166" s="164">
        <v>0</v>
      </c>
      <c r="Y166" s="164">
        <v>0</v>
      </c>
      <c r="Z166" s="164">
        <v>0</v>
      </c>
      <c r="AA166" s="164">
        <v>0</v>
      </c>
      <c r="AB166" s="164">
        <v>0</v>
      </c>
      <c r="AC166" s="164">
        <v>0</v>
      </c>
      <c r="AD166" s="164">
        <v>0</v>
      </c>
      <c r="AE166" s="164">
        <v>0</v>
      </c>
      <c r="AF166" s="164"/>
      <c r="AG166" s="164"/>
      <c r="AH166" s="164"/>
      <c r="AI166" s="164"/>
      <c r="AJ166" s="164"/>
      <c r="AK166" s="164"/>
    </row>
    <row r="167" spans="1:37" ht="16.350000000000001" customHeight="1">
      <c r="A167" s="163" t="s">
        <v>331</v>
      </c>
      <c r="B167" s="164">
        <v>0</v>
      </c>
      <c r="C167" s="164">
        <v>0</v>
      </c>
      <c r="D167" s="164">
        <v>0</v>
      </c>
      <c r="E167" s="164">
        <v>0</v>
      </c>
      <c r="F167" s="164">
        <v>0</v>
      </c>
      <c r="G167" s="164">
        <v>0</v>
      </c>
      <c r="H167" s="164">
        <v>0</v>
      </c>
      <c r="I167" s="164">
        <v>0</v>
      </c>
      <c r="J167" s="164">
        <v>0</v>
      </c>
      <c r="K167" s="164">
        <v>0</v>
      </c>
      <c r="L167" s="164">
        <v>0</v>
      </c>
      <c r="M167" s="164">
        <v>0</v>
      </c>
      <c r="N167" s="164">
        <v>0</v>
      </c>
      <c r="O167" s="164">
        <v>0</v>
      </c>
      <c r="P167" s="164">
        <v>0</v>
      </c>
      <c r="Q167" s="164">
        <v>0</v>
      </c>
      <c r="R167" s="164">
        <v>0</v>
      </c>
      <c r="S167" s="164">
        <v>0</v>
      </c>
      <c r="T167" s="164">
        <v>0</v>
      </c>
      <c r="U167" s="164">
        <v>0</v>
      </c>
      <c r="V167" s="164">
        <v>0</v>
      </c>
      <c r="W167" s="164">
        <v>0</v>
      </c>
      <c r="X167" s="164">
        <v>0</v>
      </c>
      <c r="Y167" s="164">
        <v>0</v>
      </c>
      <c r="Z167" s="164">
        <v>0</v>
      </c>
      <c r="AA167" s="164">
        <v>0</v>
      </c>
      <c r="AB167" s="164">
        <v>0</v>
      </c>
      <c r="AC167" s="164">
        <v>0</v>
      </c>
      <c r="AD167" s="164">
        <v>0</v>
      </c>
      <c r="AE167" s="164">
        <v>0</v>
      </c>
      <c r="AF167" s="164"/>
      <c r="AG167" s="164"/>
      <c r="AH167" s="164"/>
      <c r="AI167" s="164"/>
      <c r="AJ167" s="164"/>
      <c r="AK167" s="164"/>
    </row>
    <row r="168" spans="1:37" ht="16.350000000000001" customHeight="1">
      <c r="A168" s="163" t="s">
        <v>332</v>
      </c>
      <c r="B168" s="164">
        <v>0</v>
      </c>
      <c r="C168" s="164">
        <v>0</v>
      </c>
      <c r="D168" s="164">
        <v>0</v>
      </c>
      <c r="E168" s="164">
        <v>0</v>
      </c>
      <c r="F168" s="164">
        <v>0</v>
      </c>
      <c r="G168" s="164">
        <v>0</v>
      </c>
      <c r="H168" s="164">
        <v>0</v>
      </c>
      <c r="I168" s="164">
        <v>0</v>
      </c>
      <c r="J168" s="164">
        <v>0</v>
      </c>
      <c r="K168" s="164">
        <v>0</v>
      </c>
      <c r="L168" s="164">
        <v>0</v>
      </c>
      <c r="M168" s="164">
        <v>0</v>
      </c>
      <c r="N168" s="164">
        <v>0</v>
      </c>
      <c r="O168" s="164">
        <v>0</v>
      </c>
      <c r="P168" s="164">
        <v>0</v>
      </c>
      <c r="Q168" s="164">
        <v>0</v>
      </c>
      <c r="R168" s="164">
        <v>0</v>
      </c>
      <c r="S168" s="164">
        <v>0</v>
      </c>
      <c r="T168" s="164">
        <v>0</v>
      </c>
      <c r="U168" s="164">
        <v>0</v>
      </c>
      <c r="V168" s="164">
        <v>0</v>
      </c>
      <c r="W168" s="164">
        <v>0</v>
      </c>
      <c r="X168" s="164">
        <v>0</v>
      </c>
      <c r="Y168" s="164">
        <v>0</v>
      </c>
      <c r="Z168" s="164">
        <v>0</v>
      </c>
      <c r="AA168" s="164">
        <v>0</v>
      </c>
      <c r="AB168" s="164">
        <v>0</v>
      </c>
      <c r="AC168" s="164">
        <v>0</v>
      </c>
      <c r="AD168" s="164">
        <v>0</v>
      </c>
      <c r="AE168" s="164">
        <v>0</v>
      </c>
      <c r="AF168" s="164"/>
      <c r="AG168" s="164"/>
      <c r="AH168" s="164"/>
      <c r="AI168" s="164"/>
      <c r="AJ168" s="164"/>
      <c r="AK168" s="164"/>
    </row>
    <row r="169" spans="1:37" ht="16.350000000000001" customHeight="1">
      <c r="A169" s="163" t="s">
        <v>333</v>
      </c>
      <c r="B169" s="164">
        <v>0</v>
      </c>
      <c r="C169" s="164">
        <v>0</v>
      </c>
      <c r="D169" s="164">
        <v>0</v>
      </c>
      <c r="E169" s="164">
        <v>0</v>
      </c>
      <c r="F169" s="164">
        <v>0</v>
      </c>
      <c r="G169" s="164">
        <v>0</v>
      </c>
      <c r="H169" s="164">
        <v>0</v>
      </c>
      <c r="I169" s="164">
        <v>0</v>
      </c>
      <c r="J169" s="164">
        <v>0</v>
      </c>
      <c r="K169" s="164">
        <v>0</v>
      </c>
      <c r="L169" s="164">
        <v>0</v>
      </c>
      <c r="M169" s="164">
        <v>0</v>
      </c>
      <c r="N169" s="164">
        <v>0</v>
      </c>
      <c r="O169" s="164">
        <v>0</v>
      </c>
      <c r="P169" s="164">
        <v>0</v>
      </c>
      <c r="Q169" s="164">
        <v>0</v>
      </c>
      <c r="R169" s="164">
        <v>0</v>
      </c>
      <c r="S169" s="164">
        <v>0</v>
      </c>
      <c r="T169" s="164">
        <v>0</v>
      </c>
      <c r="U169" s="164">
        <v>0</v>
      </c>
      <c r="V169" s="164">
        <v>0</v>
      </c>
      <c r="W169" s="164">
        <v>0</v>
      </c>
      <c r="X169" s="164">
        <v>0</v>
      </c>
      <c r="Y169" s="164">
        <v>0</v>
      </c>
      <c r="Z169" s="164">
        <v>0</v>
      </c>
      <c r="AA169" s="164">
        <v>0</v>
      </c>
      <c r="AB169" s="164">
        <v>0</v>
      </c>
      <c r="AC169" s="164">
        <v>0</v>
      </c>
      <c r="AD169" s="164">
        <v>0</v>
      </c>
      <c r="AE169" s="164">
        <v>0</v>
      </c>
      <c r="AF169" s="164"/>
      <c r="AG169" s="164"/>
      <c r="AH169" s="164"/>
      <c r="AI169" s="164"/>
      <c r="AJ169" s="164"/>
      <c r="AK169" s="164"/>
    </row>
    <row r="170" spans="1:37" ht="16.350000000000001" customHeight="1">
      <c r="A170" s="163" t="s">
        <v>334</v>
      </c>
      <c r="B170" s="164">
        <v>0</v>
      </c>
      <c r="C170" s="164">
        <v>0</v>
      </c>
      <c r="D170" s="164">
        <v>0</v>
      </c>
      <c r="E170" s="164">
        <v>0</v>
      </c>
      <c r="F170" s="164">
        <v>0</v>
      </c>
      <c r="G170" s="164">
        <v>0</v>
      </c>
      <c r="H170" s="164">
        <v>0</v>
      </c>
      <c r="I170" s="164">
        <v>0</v>
      </c>
      <c r="J170" s="164">
        <v>0</v>
      </c>
      <c r="K170" s="164">
        <v>0</v>
      </c>
      <c r="L170" s="164">
        <v>0</v>
      </c>
      <c r="M170" s="164">
        <v>0</v>
      </c>
      <c r="N170" s="164">
        <v>0</v>
      </c>
      <c r="O170" s="164">
        <v>0</v>
      </c>
      <c r="P170" s="164">
        <v>0</v>
      </c>
      <c r="Q170" s="164">
        <v>0</v>
      </c>
      <c r="R170" s="164">
        <v>0</v>
      </c>
      <c r="S170" s="164">
        <v>0</v>
      </c>
      <c r="T170" s="164">
        <v>0</v>
      </c>
      <c r="U170" s="164">
        <v>0</v>
      </c>
      <c r="V170" s="164">
        <v>0</v>
      </c>
      <c r="W170" s="164">
        <v>0</v>
      </c>
      <c r="X170" s="164">
        <v>0</v>
      </c>
      <c r="Y170" s="164">
        <v>0</v>
      </c>
      <c r="Z170" s="164">
        <v>0</v>
      </c>
      <c r="AA170" s="164">
        <v>0</v>
      </c>
      <c r="AB170" s="164">
        <v>0</v>
      </c>
      <c r="AC170" s="164">
        <v>0</v>
      </c>
      <c r="AD170" s="164">
        <v>0</v>
      </c>
      <c r="AE170" s="164">
        <v>0</v>
      </c>
      <c r="AF170" s="164"/>
      <c r="AG170" s="164"/>
      <c r="AH170" s="164"/>
      <c r="AI170" s="164"/>
      <c r="AJ170" s="164"/>
      <c r="AK170" s="164"/>
    </row>
    <row r="171" spans="1:37" ht="16.350000000000001" customHeight="1">
      <c r="A171" s="163" t="s">
        <v>335</v>
      </c>
      <c r="B171" s="164">
        <v>0</v>
      </c>
      <c r="C171" s="164">
        <v>0</v>
      </c>
      <c r="D171" s="164">
        <v>0</v>
      </c>
      <c r="E171" s="164">
        <v>0</v>
      </c>
      <c r="F171" s="164">
        <v>0</v>
      </c>
      <c r="G171" s="164">
        <v>0</v>
      </c>
      <c r="H171" s="164">
        <v>0</v>
      </c>
      <c r="I171" s="164">
        <v>0</v>
      </c>
      <c r="J171" s="164">
        <v>0</v>
      </c>
      <c r="K171" s="164">
        <v>0</v>
      </c>
      <c r="L171" s="164">
        <v>0</v>
      </c>
      <c r="M171" s="164">
        <v>0</v>
      </c>
      <c r="N171" s="164">
        <v>0</v>
      </c>
      <c r="O171" s="164">
        <v>0</v>
      </c>
      <c r="P171" s="164">
        <v>0</v>
      </c>
      <c r="Q171" s="164">
        <v>0</v>
      </c>
      <c r="R171" s="164">
        <v>0</v>
      </c>
      <c r="S171" s="164">
        <v>0</v>
      </c>
      <c r="T171" s="164">
        <v>0</v>
      </c>
      <c r="U171" s="164">
        <v>0</v>
      </c>
      <c r="V171" s="164">
        <v>0</v>
      </c>
      <c r="W171" s="164">
        <v>0</v>
      </c>
      <c r="X171" s="164">
        <v>0</v>
      </c>
      <c r="Y171" s="164">
        <v>0</v>
      </c>
      <c r="Z171" s="164">
        <v>0</v>
      </c>
      <c r="AA171" s="164">
        <v>0</v>
      </c>
      <c r="AB171" s="164">
        <v>0</v>
      </c>
      <c r="AC171" s="164">
        <v>0</v>
      </c>
      <c r="AD171" s="164">
        <v>0</v>
      </c>
      <c r="AE171" s="164">
        <v>0</v>
      </c>
      <c r="AF171" s="164"/>
      <c r="AG171" s="164"/>
      <c r="AH171" s="164"/>
      <c r="AI171" s="164"/>
      <c r="AJ171" s="164"/>
      <c r="AK171" s="164"/>
    </row>
    <row r="172" spans="1:37" ht="16.350000000000001" customHeight="1">
      <c r="A172" s="163" t="s">
        <v>336</v>
      </c>
      <c r="B172" s="164">
        <v>0</v>
      </c>
      <c r="C172" s="164">
        <v>0</v>
      </c>
      <c r="D172" s="164">
        <v>0</v>
      </c>
      <c r="E172" s="164">
        <v>0</v>
      </c>
      <c r="F172" s="164">
        <v>0</v>
      </c>
      <c r="G172" s="164">
        <v>0</v>
      </c>
      <c r="H172" s="164">
        <v>0</v>
      </c>
      <c r="I172" s="164">
        <v>0</v>
      </c>
      <c r="J172" s="164">
        <v>0</v>
      </c>
      <c r="K172" s="164">
        <v>0</v>
      </c>
      <c r="L172" s="164">
        <v>0</v>
      </c>
      <c r="M172" s="164">
        <v>0</v>
      </c>
      <c r="N172" s="164">
        <v>0</v>
      </c>
      <c r="O172" s="164">
        <v>0</v>
      </c>
      <c r="P172" s="164">
        <v>0</v>
      </c>
      <c r="Q172" s="164">
        <v>0</v>
      </c>
      <c r="R172" s="164">
        <v>0</v>
      </c>
      <c r="S172" s="164">
        <v>0</v>
      </c>
      <c r="T172" s="164">
        <v>0</v>
      </c>
      <c r="U172" s="164">
        <v>0</v>
      </c>
      <c r="V172" s="164">
        <v>0</v>
      </c>
      <c r="W172" s="164">
        <v>0</v>
      </c>
      <c r="X172" s="164">
        <v>0</v>
      </c>
      <c r="Y172" s="164">
        <v>0</v>
      </c>
      <c r="Z172" s="164">
        <v>0</v>
      </c>
      <c r="AA172" s="164">
        <v>0</v>
      </c>
      <c r="AB172" s="164">
        <v>0</v>
      </c>
      <c r="AC172" s="164">
        <v>0</v>
      </c>
      <c r="AD172" s="164">
        <v>0</v>
      </c>
      <c r="AE172" s="164">
        <v>0</v>
      </c>
      <c r="AF172" s="164"/>
      <c r="AG172" s="164"/>
      <c r="AH172" s="164"/>
      <c r="AI172" s="164"/>
      <c r="AJ172" s="164"/>
      <c r="AK172" s="164"/>
    </row>
    <row r="173" spans="1:37" ht="16.350000000000001" customHeight="1">
      <c r="A173" s="163" t="s">
        <v>337</v>
      </c>
      <c r="B173" s="164">
        <v>0</v>
      </c>
      <c r="C173" s="164">
        <v>0</v>
      </c>
      <c r="D173" s="164">
        <v>0</v>
      </c>
      <c r="E173" s="164">
        <v>0</v>
      </c>
      <c r="F173" s="164">
        <v>0</v>
      </c>
      <c r="G173" s="164">
        <v>0</v>
      </c>
      <c r="H173" s="164">
        <v>0</v>
      </c>
      <c r="I173" s="164">
        <v>0</v>
      </c>
      <c r="J173" s="164">
        <v>0</v>
      </c>
      <c r="K173" s="164">
        <v>0</v>
      </c>
      <c r="L173" s="164">
        <v>0</v>
      </c>
      <c r="M173" s="164">
        <v>0</v>
      </c>
      <c r="N173" s="164">
        <v>0</v>
      </c>
      <c r="O173" s="164">
        <v>0</v>
      </c>
      <c r="P173" s="164">
        <v>0</v>
      </c>
      <c r="Q173" s="164">
        <v>0</v>
      </c>
      <c r="R173" s="164">
        <v>0</v>
      </c>
      <c r="S173" s="164">
        <v>0</v>
      </c>
      <c r="T173" s="164">
        <v>0</v>
      </c>
      <c r="U173" s="164">
        <v>0</v>
      </c>
      <c r="V173" s="164">
        <v>0</v>
      </c>
      <c r="W173" s="164">
        <v>0</v>
      </c>
      <c r="X173" s="164">
        <v>0</v>
      </c>
      <c r="Y173" s="164">
        <v>0</v>
      </c>
      <c r="Z173" s="164">
        <v>0</v>
      </c>
      <c r="AA173" s="164">
        <v>0</v>
      </c>
      <c r="AB173" s="164">
        <v>0</v>
      </c>
      <c r="AC173" s="164">
        <v>0</v>
      </c>
      <c r="AD173" s="164">
        <v>0</v>
      </c>
      <c r="AE173" s="164">
        <v>0</v>
      </c>
      <c r="AF173" s="164"/>
      <c r="AG173" s="164"/>
      <c r="AH173" s="164"/>
      <c r="AI173" s="164"/>
      <c r="AJ173" s="164"/>
      <c r="AK173" s="164"/>
    </row>
    <row r="174" spans="1:37" ht="16.350000000000001" customHeight="1">
      <c r="A174" s="163" t="s">
        <v>338</v>
      </c>
      <c r="B174" s="164">
        <v>0</v>
      </c>
      <c r="C174" s="164">
        <v>0</v>
      </c>
      <c r="D174" s="164">
        <v>0</v>
      </c>
      <c r="E174" s="164">
        <v>0</v>
      </c>
      <c r="F174" s="164">
        <v>0</v>
      </c>
      <c r="G174" s="164">
        <v>0</v>
      </c>
      <c r="H174" s="164">
        <v>0</v>
      </c>
      <c r="I174" s="164">
        <v>0</v>
      </c>
      <c r="J174" s="164">
        <v>0</v>
      </c>
      <c r="K174" s="164">
        <v>0</v>
      </c>
      <c r="L174" s="164">
        <v>0</v>
      </c>
      <c r="M174" s="164">
        <v>0</v>
      </c>
      <c r="N174" s="164">
        <v>0</v>
      </c>
      <c r="O174" s="164">
        <v>0</v>
      </c>
      <c r="P174" s="164">
        <v>0</v>
      </c>
      <c r="Q174" s="164">
        <v>0</v>
      </c>
      <c r="R174" s="164">
        <v>0</v>
      </c>
      <c r="S174" s="164">
        <v>0</v>
      </c>
      <c r="T174" s="164">
        <v>0</v>
      </c>
      <c r="U174" s="164">
        <v>0</v>
      </c>
      <c r="V174" s="164">
        <v>0</v>
      </c>
      <c r="W174" s="164">
        <v>0</v>
      </c>
      <c r="X174" s="164">
        <v>0</v>
      </c>
      <c r="Y174" s="164">
        <v>0</v>
      </c>
      <c r="Z174" s="164">
        <v>0</v>
      </c>
      <c r="AA174" s="164">
        <v>0</v>
      </c>
      <c r="AB174" s="164">
        <v>0</v>
      </c>
      <c r="AC174" s="164">
        <v>0</v>
      </c>
      <c r="AD174" s="164">
        <v>0</v>
      </c>
      <c r="AE174" s="164">
        <v>0</v>
      </c>
      <c r="AF174" s="164"/>
      <c r="AG174" s="164"/>
      <c r="AH174" s="164"/>
      <c r="AI174" s="164"/>
      <c r="AJ174" s="164"/>
      <c r="AK174" s="164"/>
    </row>
    <row r="175" spans="1:37" ht="16.350000000000001" customHeight="1">
      <c r="A175" s="163" t="s">
        <v>339</v>
      </c>
      <c r="B175" s="164">
        <v>0</v>
      </c>
      <c r="C175" s="164">
        <v>0</v>
      </c>
      <c r="D175" s="164">
        <v>0</v>
      </c>
      <c r="E175" s="164">
        <v>0</v>
      </c>
      <c r="F175" s="164">
        <v>0</v>
      </c>
      <c r="G175" s="164">
        <v>0</v>
      </c>
      <c r="H175" s="164">
        <v>0</v>
      </c>
      <c r="I175" s="164">
        <v>0</v>
      </c>
      <c r="J175" s="164">
        <v>0</v>
      </c>
      <c r="K175" s="164">
        <v>0</v>
      </c>
      <c r="L175" s="164">
        <v>0</v>
      </c>
      <c r="M175" s="164">
        <v>0</v>
      </c>
      <c r="N175" s="164">
        <v>0</v>
      </c>
      <c r="O175" s="164">
        <v>0</v>
      </c>
      <c r="P175" s="164">
        <v>0</v>
      </c>
      <c r="Q175" s="164">
        <v>0</v>
      </c>
      <c r="R175" s="164">
        <v>0</v>
      </c>
      <c r="S175" s="164">
        <v>0</v>
      </c>
      <c r="T175" s="164">
        <v>0</v>
      </c>
      <c r="U175" s="164">
        <v>0</v>
      </c>
      <c r="V175" s="164">
        <v>0</v>
      </c>
      <c r="W175" s="164">
        <v>0</v>
      </c>
      <c r="X175" s="164">
        <v>0</v>
      </c>
      <c r="Y175" s="164">
        <v>0</v>
      </c>
      <c r="Z175" s="164">
        <v>0</v>
      </c>
      <c r="AA175" s="164">
        <v>0</v>
      </c>
      <c r="AB175" s="164">
        <v>0</v>
      </c>
      <c r="AC175" s="164">
        <v>0</v>
      </c>
      <c r="AD175" s="164">
        <v>0</v>
      </c>
      <c r="AE175" s="164">
        <v>0</v>
      </c>
      <c r="AF175" s="164"/>
      <c r="AG175" s="164"/>
      <c r="AH175" s="164"/>
      <c r="AI175" s="164"/>
      <c r="AJ175" s="164"/>
      <c r="AK175" s="164"/>
    </row>
    <row r="176" spans="1:37" ht="16.350000000000001" customHeight="1">
      <c r="A176" s="163" t="s">
        <v>340</v>
      </c>
      <c r="B176" s="164">
        <v>0</v>
      </c>
      <c r="C176" s="164">
        <v>0</v>
      </c>
      <c r="D176" s="164">
        <v>0</v>
      </c>
      <c r="E176" s="164">
        <v>0</v>
      </c>
      <c r="F176" s="164">
        <v>0</v>
      </c>
      <c r="G176" s="164">
        <v>0</v>
      </c>
      <c r="H176" s="164">
        <v>0</v>
      </c>
      <c r="I176" s="164">
        <v>0</v>
      </c>
      <c r="J176" s="164">
        <v>0</v>
      </c>
      <c r="K176" s="164">
        <v>0</v>
      </c>
      <c r="L176" s="164">
        <v>0</v>
      </c>
      <c r="M176" s="164">
        <v>0</v>
      </c>
      <c r="N176" s="164">
        <v>0</v>
      </c>
      <c r="O176" s="164">
        <v>0</v>
      </c>
      <c r="P176" s="164">
        <v>0</v>
      </c>
      <c r="Q176" s="164">
        <v>0</v>
      </c>
      <c r="R176" s="164">
        <v>0</v>
      </c>
      <c r="S176" s="164">
        <v>0</v>
      </c>
      <c r="T176" s="164">
        <v>0</v>
      </c>
      <c r="U176" s="164">
        <v>0</v>
      </c>
      <c r="V176" s="164">
        <v>0</v>
      </c>
      <c r="W176" s="164">
        <v>0</v>
      </c>
      <c r="X176" s="164">
        <v>0</v>
      </c>
      <c r="Y176" s="164">
        <v>0</v>
      </c>
      <c r="Z176" s="164">
        <v>0</v>
      </c>
      <c r="AA176" s="164">
        <v>0</v>
      </c>
      <c r="AB176" s="164">
        <v>0</v>
      </c>
      <c r="AC176" s="164">
        <v>0</v>
      </c>
      <c r="AD176" s="164">
        <v>0</v>
      </c>
      <c r="AE176" s="164">
        <v>0</v>
      </c>
      <c r="AF176" s="164"/>
      <c r="AG176" s="164"/>
      <c r="AH176" s="164"/>
      <c r="AI176" s="164"/>
      <c r="AJ176" s="164"/>
      <c r="AK176" s="164"/>
    </row>
    <row r="177" spans="1:37" ht="16.350000000000001" customHeight="1">
      <c r="A177" s="163" t="s">
        <v>341</v>
      </c>
      <c r="B177" s="164">
        <v>0</v>
      </c>
      <c r="C177" s="164">
        <v>0</v>
      </c>
      <c r="D177" s="164">
        <v>0</v>
      </c>
      <c r="E177" s="164">
        <v>0</v>
      </c>
      <c r="F177" s="164">
        <v>0</v>
      </c>
      <c r="G177" s="164">
        <v>0</v>
      </c>
      <c r="H177" s="164">
        <v>0</v>
      </c>
      <c r="I177" s="164">
        <v>0</v>
      </c>
      <c r="J177" s="164">
        <v>0</v>
      </c>
      <c r="K177" s="164">
        <v>0</v>
      </c>
      <c r="L177" s="164">
        <v>0</v>
      </c>
      <c r="M177" s="164">
        <v>0</v>
      </c>
      <c r="N177" s="164">
        <v>0</v>
      </c>
      <c r="O177" s="164">
        <v>0</v>
      </c>
      <c r="P177" s="164">
        <v>0</v>
      </c>
      <c r="Q177" s="164">
        <v>0</v>
      </c>
      <c r="R177" s="164">
        <v>0</v>
      </c>
      <c r="S177" s="164">
        <v>0</v>
      </c>
      <c r="T177" s="164">
        <v>0</v>
      </c>
      <c r="U177" s="164">
        <v>0</v>
      </c>
      <c r="V177" s="164">
        <v>0</v>
      </c>
      <c r="W177" s="164">
        <v>0</v>
      </c>
      <c r="X177" s="164">
        <v>0</v>
      </c>
      <c r="Y177" s="164">
        <v>0</v>
      </c>
      <c r="Z177" s="164">
        <v>0</v>
      </c>
      <c r="AA177" s="164">
        <v>0</v>
      </c>
      <c r="AB177" s="164">
        <v>0</v>
      </c>
      <c r="AC177" s="164">
        <v>0</v>
      </c>
      <c r="AD177" s="164">
        <v>0</v>
      </c>
      <c r="AE177" s="164">
        <v>0</v>
      </c>
      <c r="AF177" s="164"/>
      <c r="AG177" s="164"/>
      <c r="AH177" s="164"/>
      <c r="AI177" s="164"/>
      <c r="AJ177" s="164"/>
      <c r="AK177" s="164"/>
    </row>
    <row r="178" spans="1:37" ht="16.350000000000001" customHeight="1">
      <c r="A178" s="163" t="s">
        <v>342</v>
      </c>
      <c r="B178" s="164">
        <v>0</v>
      </c>
      <c r="C178" s="164">
        <v>0</v>
      </c>
      <c r="D178" s="164">
        <v>0</v>
      </c>
      <c r="E178" s="164">
        <v>0</v>
      </c>
      <c r="F178" s="164">
        <v>0</v>
      </c>
      <c r="G178" s="164">
        <v>0</v>
      </c>
      <c r="H178" s="164">
        <v>0</v>
      </c>
      <c r="I178" s="164">
        <v>0</v>
      </c>
      <c r="J178" s="164">
        <v>0</v>
      </c>
      <c r="K178" s="164">
        <v>0</v>
      </c>
      <c r="L178" s="164">
        <v>0</v>
      </c>
      <c r="M178" s="164">
        <v>0</v>
      </c>
      <c r="N178" s="164">
        <v>0</v>
      </c>
      <c r="O178" s="164">
        <v>0</v>
      </c>
      <c r="P178" s="164">
        <v>0</v>
      </c>
      <c r="Q178" s="164">
        <v>0</v>
      </c>
      <c r="R178" s="164">
        <v>0</v>
      </c>
      <c r="S178" s="164">
        <v>0</v>
      </c>
      <c r="T178" s="164">
        <v>0</v>
      </c>
      <c r="U178" s="164">
        <v>0</v>
      </c>
      <c r="V178" s="164">
        <v>0</v>
      </c>
      <c r="W178" s="164">
        <v>0</v>
      </c>
      <c r="X178" s="164">
        <v>0</v>
      </c>
      <c r="Y178" s="164">
        <v>0</v>
      </c>
      <c r="Z178" s="164">
        <v>0</v>
      </c>
      <c r="AA178" s="164">
        <v>0</v>
      </c>
      <c r="AB178" s="164">
        <v>0</v>
      </c>
      <c r="AC178" s="164">
        <v>0</v>
      </c>
      <c r="AD178" s="164">
        <v>0</v>
      </c>
      <c r="AE178" s="164">
        <v>0</v>
      </c>
      <c r="AF178" s="164"/>
      <c r="AG178" s="164"/>
      <c r="AH178" s="164"/>
      <c r="AI178" s="164"/>
      <c r="AJ178" s="164"/>
      <c r="AK178" s="164"/>
    </row>
    <row r="179" spans="1:37" ht="16.350000000000001" customHeight="1">
      <c r="A179" s="163" t="s">
        <v>343</v>
      </c>
      <c r="B179" s="164">
        <v>0</v>
      </c>
      <c r="C179" s="164">
        <v>0</v>
      </c>
      <c r="D179" s="164">
        <v>0</v>
      </c>
      <c r="E179" s="164">
        <v>0</v>
      </c>
      <c r="F179" s="164">
        <v>0</v>
      </c>
      <c r="G179" s="164">
        <v>0</v>
      </c>
      <c r="H179" s="164">
        <v>0</v>
      </c>
      <c r="I179" s="164">
        <v>0</v>
      </c>
      <c r="J179" s="164">
        <v>0</v>
      </c>
      <c r="K179" s="164">
        <v>0</v>
      </c>
      <c r="L179" s="164">
        <v>0</v>
      </c>
      <c r="M179" s="164">
        <v>0</v>
      </c>
      <c r="N179" s="164">
        <v>0</v>
      </c>
      <c r="O179" s="164">
        <v>0</v>
      </c>
      <c r="P179" s="164">
        <v>0</v>
      </c>
      <c r="Q179" s="164">
        <v>0</v>
      </c>
      <c r="R179" s="164">
        <v>0</v>
      </c>
      <c r="S179" s="164">
        <v>0</v>
      </c>
      <c r="T179" s="164">
        <v>0</v>
      </c>
      <c r="U179" s="164">
        <v>0</v>
      </c>
      <c r="V179" s="164">
        <v>0</v>
      </c>
      <c r="W179" s="164">
        <v>0</v>
      </c>
      <c r="X179" s="164">
        <v>0</v>
      </c>
      <c r="Y179" s="164">
        <v>0</v>
      </c>
      <c r="Z179" s="164">
        <v>0</v>
      </c>
      <c r="AA179" s="164">
        <v>0</v>
      </c>
      <c r="AB179" s="164">
        <v>0</v>
      </c>
      <c r="AC179" s="164">
        <v>0</v>
      </c>
      <c r="AD179" s="164">
        <v>0</v>
      </c>
      <c r="AE179" s="164">
        <v>0</v>
      </c>
      <c r="AF179" s="164"/>
      <c r="AG179" s="164"/>
      <c r="AH179" s="164"/>
      <c r="AI179" s="164"/>
      <c r="AJ179" s="164"/>
      <c r="AK179" s="164"/>
    </row>
    <row r="180" spans="1:37" ht="16.350000000000001" customHeight="1">
      <c r="A180" s="163" t="s">
        <v>344</v>
      </c>
      <c r="B180" s="164">
        <v>0</v>
      </c>
      <c r="C180" s="164">
        <v>0</v>
      </c>
      <c r="D180" s="164">
        <v>0</v>
      </c>
      <c r="E180" s="164">
        <v>0</v>
      </c>
      <c r="F180" s="164">
        <v>0</v>
      </c>
      <c r="G180" s="164">
        <v>0</v>
      </c>
      <c r="H180" s="164">
        <v>0</v>
      </c>
      <c r="I180" s="164">
        <v>0</v>
      </c>
      <c r="J180" s="164">
        <v>0</v>
      </c>
      <c r="K180" s="164">
        <v>0</v>
      </c>
      <c r="L180" s="164">
        <v>0</v>
      </c>
      <c r="M180" s="164">
        <v>0</v>
      </c>
      <c r="N180" s="164">
        <v>0</v>
      </c>
      <c r="O180" s="164">
        <v>0</v>
      </c>
      <c r="P180" s="164">
        <v>0</v>
      </c>
      <c r="Q180" s="164">
        <v>0</v>
      </c>
      <c r="R180" s="164">
        <v>0</v>
      </c>
      <c r="S180" s="164">
        <v>0</v>
      </c>
      <c r="T180" s="164">
        <v>0</v>
      </c>
      <c r="U180" s="164">
        <v>0</v>
      </c>
      <c r="V180" s="164">
        <v>0</v>
      </c>
      <c r="W180" s="164">
        <v>0</v>
      </c>
      <c r="X180" s="164">
        <v>0</v>
      </c>
      <c r="Y180" s="164">
        <v>0</v>
      </c>
      <c r="Z180" s="164">
        <v>0</v>
      </c>
      <c r="AA180" s="164">
        <v>0</v>
      </c>
      <c r="AB180" s="164">
        <v>0</v>
      </c>
      <c r="AC180" s="164">
        <v>0</v>
      </c>
      <c r="AD180" s="164">
        <v>0</v>
      </c>
      <c r="AE180" s="164">
        <v>0</v>
      </c>
      <c r="AF180" s="164"/>
      <c r="AG180" s="164"/>
      <c r="AH180" s="164"/>
      <c r="AI180" s="164"/>
      <c r="AJ180" s="164"/>
      <c r="AK180" s="164"/>
    </row>
    <row r="181" spans="1:37" ht="16.350000000000001" customHeight="1">
      <c r="A181" s="163" t="s">
        <v>345</v>
      </c>
      <c r="B181" s="164">
        <v>0</v>
      </c>
      <c r="C181" s="164">
        <v>0</v>
      </c>
      <c r="D181" s="164">
        <v>0</v>
      </c>
      <c r="E181" s="164">
        <v>0</v>
      </c>
      <c r="F181" s="164">
        <v>0</v>
      </c>
      <c r="G181" s="164">
        <v>0</v>
      </c>
      <c r="H181" s="164">
        <v>0</v>
      </c>
      <c r="I181" s="164">
        <v>0</v>
      </c>
      <c r="J181" s="164">
        <v>0</v>
      </c>
      <c r="K181" s="164">
        <v>0</v>
      </c>
      <c r="L181" s="164">
        <v>0</v>
      </c>
      <c r="M181" s="164">
        <v>0</v>
      </c>
      <c r="N181" s="164">
        <v>0</v>
      </c>
      <c r="O181" s="164">
        <v>0</v>
      </c>
      <c r="P181" s="164">
        <v>0</v>
      </c>
      <c r="Q181" s="164">
        <v>0</v>
      </c>
      <c r="R181" s="164">
        <v>0</v>
      </c>
      <c r="S181" s="164">
        <v>0</v>
      </c>
      <c r="T181" s="164">
        <v>0</v>
      </c>
      <c r="U181" s="164">
        <v>0</v>
      </c>
      <c r="V181" s="164">
        <v>0</v>
      </c>
      <c r="W181" s="164">
        <v>0</v>
      </c>
      <c r="X181" s="164">
        <v>0</v>
      </c>
      <c r="Y181" s="164">
        <v>0</v>
      </c>
      <c r="Z181" s="164">
        <v>0</v>
      </c>
      <c r="AA181" s="164">
        <v>0</v>
      </c>
      <c r="AB181" s="164">
        <v>0</v>
      </c>
      <c r="AC181" s="164">
        <v>0</v>
      </c>
      <c r="AD181" s="164">
        <v>0</v>
      </c>
      <c r="AE181" s="164">
        <v>0</v>
      </c>
      <c r="AF181" s="164"/>
      <c r="AG181" s="164"/>
      <c r="AH181" s="164"/>
      <c r="AI181" s="164"/>
      <c r="AJ181" s="164"/>
      <c r="AK181" s="164"/>
    </row>
    <row r="182" spans="1:37" ht="16.350000000000001" customHeight="1">
      <c r="A182" s="163" t="s">
        <v>346</v>
      </c>
      <c r="B182" s="164">
        <v>0</v>
      </c>
      <c r="C182" s="164">
        <v>0</v>
      </c>
      <c r="D182" s="164">
        <v>0</v>
      </c>
      <c r="E182" s="164">
        <v>0</v>
      </c>
      <c r="F182" s="164">
        <v>0</v>
      </c>
      <c r="G182" s="164">
        <v>0</v>
      </c>
      <c r="H182" s="164">
        <v>0</v>
      </c>
      <c r="I182" s="164">
        <v>0</v>
      </c>
      <c r="J182" s="164">
        <v>0</v>
      </c>
      <c r="K182" s="164">
        <v>0</v>
      </c>
      <c r="L182" s="164">
        <v>0</v>
      </c>
      <c r="M182" s="164">
        <v>0</v>
      </c>
      <c r="N182" s="164">
        <v>0</v>
      </c>
      <c r="O182" s="164">
        <v>0</v>
      </c>
      <c r="P182" s="164">
        <v>0</v>
      </c>
      <c r="Q182" s="164">
        <v>0</v>
      </c>
      <c r="R182" s="164">
        <v>0</v>
      </c>
      <c r="S182" s="164">
        <v>0</v>
      </c>
      <c r="T182" s="164">
        <v>0</v>
      </c>
      <c r="U182" s="164">
        <v>0</v>
      </c>
      <c r="V182" s="164">
        <v>0</v>
      </c>
      <c r="W182" s="164">
        <v>0</v>
      </c>
      <c r="X182" s="164">
        <v>0</v>
      </c>
      <c r="Y182" s="164">
        <v>0</v>
      </c>
      <c r="Z182" s="164">
        <v>0</v>
      </c>
      <c r="AA182" s="164">
        <v>0</v>
      </c>
      <c r="AB182" s="164">
        <v>0</v>
      </c>
      <c r="AC182" s="164">
        <v>0</v>
      </c>
      <c r="AD182" s="164">
        <v>0</v>
      </c>
      <c r="AE182" s="164">
        <v>0</v>
      </c>
      <c r="AF182" s="164"/>
      <c r="AG182" s="164"/>
      <c r="AH182" s="164"/>
      <c r="AI182" s="164"/>
      <c r="AJ182" s="164"/>
      <c r="AK182" s="164"/>
    </row>
    <row r="183" spans="1:37" ht="16.350000000000001" customHeight="1">
      <c r="A183" s="163" t="s">
        <v>347</v>
      </c>
      <c r="B183" s="164">
        <v>0</v>
      </c>
      <c r="C183" s="164">
        <v>0</v>
      </c>
      <c r="D183" s="164">
        <v>0</v>
      </c>
      <c r="E183" s="164">
        <v>0</v>
      </c>
      <c r="F183" s="164">
        <v>0</v>
      </c>
      <c r="G183" s="164">
        <v>0</v>
      </c>
      <c r="H183" s="164">
        <v>0</v>
      </c>
      <c r="I183" s="164">
        <v>0</v>
      </c>
      <c r="J183" s="164">
        <v>0</v>
      </c>
      <c r="K183" s="164">
        <v>0</v>
      </c>
      <c r="L183" s="164">
        <v>0</v>
      </c>
      <c r="M183" s="164">
        <v>0</v>
      </c>
      <c r="N183" s="164">
        <v>0</v>
      </c>
      <c r="O183" s="164">
        <v>0</v>
      </c>
      <c r="P183" s="164">
        <v>0</v>
      </c>
      <c r="Q183" s="164">
        <v>0</v>
      </c>
      <c r="R183" s="164">
        <v>0</v>
      </c>
      <c r="S183" s="164">
        <v>0</v>
      </c>
      <c r="T183" s="164">
        <v>0</v>
      </c>
      <c r="U183" s="164">
        <v>0</v>
      </c>
      <c r="V183" s="164">
        <v>0</v>
      </c>
      <c r="W183" s="164">
        <v>0</v>
      </c>
      <c r="X183" s="164">
        <v>0</v>
      </c>
      <c r="Y183" s="164">
        <v>0</v>
      </c>
      <c r="Z183" s="164">
        <v>0</v>
      </c>
      <c r="AA183" s="164">
        <v>0</v>
      </c>
      <c r="AB183" s="164">
        <v>0</v>
      </c>
      <c r="AC183" s="164">
        <v>0</v>
      </c>
      <c r="AD183" s="164">
        <v>0</v>
      </c>
      <c r="AE183" s="164">
        <v>0</v>
      </c>
      <c r="AF183" s="164"/>
      <c r="AG183" s="164"/>
      <c r="AH183" s="164"/>
      <c r="AI183" s="164"/>
      <c r="AJ183" s="164"/>
      <c r="AK183" s="164"/>
    </row>
    <row r="184" spans="1:37" ht="16.350000000000001" customHeight="1">
      <c r="A184" s="163" t="s">
        <v>348</v>
      </c>
      <c r="B184" s="164">
        <v>0</v>
      </c>
      <c r="C184" s="164">
        <v>0</v>
      </c>
      <c r="D184" s="164">
        <v>0</v>
      </c>
      <c r="E184" s="164">
        <v>0</v>
      </c>
      <c r="F184" s="164">
        <v>0</v>
      </c>
      <c r="G184" s="164">
        <v>0</v>
      </c>
      <c r="H184" s="164">
        <v>0</v>
      </c>
      <c r="I184" s="164">
        <v>0</v>
      </c>
      <c r="J184" s="164">
        <v>0</v>
      </c>
      <c r="K184" s="164">
        <v>0</v>
      </c>
      <c r="L184" s="164">
        <v>0</v>
      </c>
      <c r="M184" s="164">
        <v>0</v>
      </c>
      <c r="N184" s="164">
        <v>0</v>
      </c>
      <c r="O184" s="164">
        <v>0</v>
      </c>
      <c r="P184" s="164">
        <v>0</v>
      </c>
      <c r="Q184" s="164">
        <v>0</v>
      </c>
      <c r="R184" s="164">
        <v>0</v>
      </c>
      <c r="S184" s="164">
        <v>0</v>
      </c>
      <c r="T184" s="164">
        <v>0</v>
      </c>
      <c r="U184" s="164">
        <v>0</v>
      </c>
      <c r="V184" s="164">
        <v>0</v>
      </c>
      <c r="W184" s="164">
        <v>0</v>
      </c>
      <c r="X184" s="164">
        <v>0</v>
      </c>
      <c r="Y184" s="164">
        <v>0</v>
      </c>
      <c r="Z184" s="164">
        <v>0</v>
      </c>
      <c r="AA184" s="164">
        <v>0</v>
      </c>
      <c r="AB184" s="164">
        <v>0</v>
      </c>
      <c r="AC184" s="164">
        <v>0</v>
      </c>
      <c r="AD184" s="164">
        <v>0</v>
      </c>
      <c r="AE184" s="164">
        <v>0</v>
      </c>
      <c r="AF184" s="164"/>
      <c r="AG184" s="164"/>
      <c r="AH184" s="164"/>
      <c r="AI184" s="164"/>
      <c r="AJ184" s="164"/>
      <c r="AK184" s="164"/>
    </row>
    <row r="185" spans="1:37" ht="16.350000000000001" customHeight="1">
      <c r="A185" s="163" t="s">
        <v>349</v>
      </c>
      <c r="B185" s="164">
        <v>0</v>
      </c>
      <c r="C185" s="164">
        <v>0</v>
      </c>
      <c r="D185" s="164">
        <v>0</v>
      </c>
      <c r="E185" s="164">
        <v>0</v>
      </c>
      <c r="F185" s="164">
        <v>0</v>
      </c>
      <c r="G185" s="164">
        <v>0</v>
      </c>
      <c r="H185" s="164">
        <v>0</v>
      </c>
      <c r="I185" s="164">
        <v>0</v>
      </c>
      <c r="J185" s="164">
        <v>0</v>
      </c>
      <c r="K185" s="164">
        <v>0</v>
      </c>
      <c r="L185" s="164">
        <v>0</v>
      </c>
      <c r="M185" s="164">
        <v>0</v>
      </c>
      <c r="N185" s="164">
        <v>0</v>
      </c>
      <c r="O185" s="164">
        <v>0</v>
      </c>
      <c r="P185" s="164">
        <v>0</v>
      </c>
      <c r="Q185" s="164">
        <v>0</v>
      </c>
      <c r="R185" s="164">
        <v>0</v>
      </c>
      <c r="S185" s="164">
        <v>0</v>
      </c>
      <c r="T185" s="164">
        <v>0</v>
      </c>
      <c r="U185" s="164">
        <v>0</v>
      </c>
      <c r="V185" s="164">
        <v>0</v>
      </c>
      <c r="W185" s="164">
        <v>0</v>
      </c>
      <c r="X185" s="164">
        <v>0</v>
      </c>
      <c r="Y185" s="164">
        <v>0</v>
      </c>
      <c r="Z185" s="164">
        <v>0</v>
      </c>
      <c r="AA185" s="164">
        <v>0</v>
      </c>
      <c r="AB185" s="164">
        <v>0</v>
      </c>
      <c r="AC185" s="164">
        <v>0</v>
      </c>
      <c r="AD185" s="164">
        <v>0</v>
      </c>
      <c r="AE185" s="164">
        <v>0</v>
      </c>
      <c r="AF185" s="164"/>
      <c r="AG185" s="164"/>
      <c r="AH185" s="164"/>
      <c r="AI185" s="164"/>
      <c r="AJ185" s="164"/>
      <c r="AK185" s="164"/>
    </row>
    <row r="186" spans="1:37" ht="16.350000000000001" customHeight="1">
      <c r="A186" s="163" t="s">
        <v>350</v>
      </c>
      <c r="B186" s="164">
        <v>0</v>
      </c>
      <c r="C186" s="164">
        <v>0</v>
      </c>
      <c r="D186" s="164">
        <v>0</v>
      </c>
      <c r="E186" s="164">
        <v>0</v>
      </c>
      <c r="F186" s="164">
        <v>0</v>
      </c>
      <c r="G186" s="164">
        <v>0</v>
      </c>
      <c r="H186" s="164">
        <v>0</v>
      </c>
      <c r="I186" s="164">
        <v>0</v>
      </c>
      <c r="J186" s="164">
        <v>0</v>
      </c>
      <c r="K186" s="164">
        <v>0</v>
      </c>
      <c r="L186" s="164">
        <v>0</v>
      </c>
      <c r="M186" s="164">
        <v>0</v>
      </c>
      <c r="N186" s="164">
        <v>0</v>
      </c>
      <c r="O186" s="164">
        <v>0</v>
      </c>
      <c r="P186" s="164">
        <v>0</v>
      </c>
      <c r="Q186" s="164">
        <v>0</v>
      </c>
      <c r="R186" s="164">
        <v>0</v>
      </c>
      <c r="S186" s="164">
        <v>0</v>
      </c>
      <c r="T186" s="164">
        <v>0</v>
      </c>
      <c r="U186" s="164">
        <v>0</v>
      </c>
      <c r="V186" s="164">
        <v>0</v>
      </c>
      <c r="W186" s="164">
        <v>0</v>
      </c>
      <c r="X186" s="164">
        <v>0</v>
      </c>
      <c r="Y186" s="164">
        <v>0</v>
      </c>
      <c r="Z186" s="164">
        <v>0</v>
      </c>
      <c r="AA186" s="164">
        <v>0</v>
      </c>
      <c r="AB186" s="164">
        <v>0</v>
      </c>
      <c r="AC186" s="164">
        <v>0</v>
      </c>
      <c r="AD186" s="164">
        <v>0</v>
      </c>
      <c r="AE186" s="164">
        <v>0</v>
      </c>
      <c r="AF186" s="164"/>
      <c r="AG186" s="164"/>
      <c r="AH186" s="164"/>
      <c r="AI186" s="164"/>
      <c r="AJ186" s="164"/>
      <c r="AK186" s="164"/>
    </row>
    <row r="187" spans="1:37" ht="16.350000000000001" customHeight="1">
      <c r="A187" s="163" t="s">
        <v>351</v>
      </c>
      <c r="B187" s="164">
        <v>0</v>
      </c>
      <c r="C187" s="164">
        <v>0</v>
      </c>
      <c r="D187" s="164">
        <v>0</v>
      </c>
      <c r="E187" s="164">
        <v>0</v>
      </c>
      <c r="F187" s="164">
        <v>0</v>
      </c>
      <c r="G187" s="164">
        <v>0</v>
      </c>
      <c r="H187" s="164">
        <v>0</v>
      </c>
      <c r="I187" s="164">
        <v>0</v>
      </c>
      <c r="J187" s="164">
        <v>0</v>
      </c>
      <c r="K187" s="164">
        <v>0</v>
      </c>
      <c r="L187" s="164">
        <v>0</v>
      </c>
      <c r="M187" s="164">
        <v>0</v>
      </c>
      <c r="N187" s="164">
        <v>0</v>
      </c>
      <c r="O187" s="164">
        <v>0</v>
      </c>
      <c r="P187" s="164">
        <v>0</v>
      </c>
      <c r="Q187" s="164">
        <v>0</v>
      </c>
      <c r="R187" s="164">
        <v>0</v>
      </c>
      <c r="S187" s="164">
        <v>0</v>
      </c>
      <c r="T187" s="164">
        <v>0</v>
      </c>
      <c r="U187" s="164">
        <v>0</v>
      </c>
      <c r="V187" s="164">
        <v>0</v>
      </c>
      <c r="W187" s="164">
        <v>0</v>
      </c>
      <c r="X187" s="164">
        <v>0</v>
      </c>
      <c r="Y187" s="164">
        <v>0</v>
      </c>
      <c r="Z187" s="164">
        <v>0</v>
      </c>
      <c r="AA187" s="164">
        <v>0</v>
      </c>
      <c r="AB187" s="164">
        <v>0</v>
      </c>
      <c r="AC187" s="164">
        <v>0</v>
      </c>
      <c r="AD187" s="164">
        <v>0</v>
      </c>
      <c r="AE187" s="164">
        <v>0</v>
      </c>
      <c r="AF187" s="164"/>
      <c r="AG187" s="164"/>
      <c r="AH187" s="164"/>
      <c r="AI187" s="164"/>
      <c r="AJ187" s="164"/>
      <c r="AK187" s="164"/>
    </row>
    <row r="188" spans="1:37" ht="16.350000000000001" customHeight="1">
      <c r="A188" s="163" t="s">
        <v>352</v>
      </c>
      <c r="B188" s="164">
        <v>0</v>
      </c>
      <c r="C188" s="164">
        <v>0</v>
      </c>
      <c r="D188" s="164">
        <v>0</v>
      </c>
      <c r="E188" s="164">
        <v>0</v>
      </c>
      <c r="F188" s="164">
        <v>0</v>
      </c>
      <c r="G188" s="164">
        <v>0</v>
      </c>
      <c r="H188" s="164">
        <v>0</v>
      </c>
      <c r="I188" s="164">
        <v>0</v>
      </c>
      <c r="J188" s="164">
        <v>0</v>
      </c>
      <c r="K188" s="164">
        <v>0</v>
      </c>
      <c r="L188" s="164">
        <v>0</v>
      </c>
      <c r="M188" s="164">
        <v>0</v>
      </c>
      <c r="N188" s="164">
        <v>0</v>
      </c>
      <c r="O188" s="164">
        <v>0</v>
      </c>
      <c r="P188" s="164">
        <v>0</v>
      </c>
      <c r="Q188" s="164">
        <v>0</v>
      </c>
      <c r="R188" s="164">
        <v>0</v>
      </c>
      <c r="S188" s="164">
        <v>0</v>
      </c>
      <c r="T188" s="164">
        <v>0</v>
      </c>
      <c r="U188" s="164">
        <v>0</v>
      </c>
      <c r="V188" s="164">
        <v>0</v>
      </c>
      <c r="W188" s="164">
        <v>0</v>
      </c>
      <c r="X188" s="164">
        <v>0</v>
      </c>
      <c r="Y188" s="164">
        <v>0</v>
      </c>
      <c r="Z188" s="164">
        <v>0</v>
      </c>
      <c r="AA188" s="164">
        <v>0</v>
      </c>
      <c r="AB188" s="164">
        <v>0</v>
      </c>
      <c r="AC188" s="164">
        <v>0</v>
      </c>
      <c r="AD188" s="164">
        <v>0</v>
      </c>
      <c r="AE188" s="164">
        <v>0</v>
      </c>
      <c r="AF188" s="164"/>
      <c r="AG188" s="164"/>
      <c r="AH188" s="164"/>
      <c r="AI188" s="164"/>
      <c r="AJ188" s="164"/>
      <c r="AK188" s="164"/>
    </row>
    <row r="189" spans="1:37" ht="16.350000000000001" customHeight="1">
      <c r="A189" s="163" t="s">
        <v>353</v>
      </c>
      <c r="B189" s="164">
        <v>0</v>
      </c>
      <c r="C189" s="164">
        <v>0</v>
      </c>
      <c r="D189" s="164">
        <v>0</v>
      </c>
      <c r="E189" s="164">
        <v>0</v>
      </c>
      <c r="F189" s="164">
        <v>0</v>
      </c>
      <c r="G189" s="164">
        <v>0</v>
      </c>
      <c r="H189" s="164">
        <v>0</v>
      </c>
      <c r="I189" s="164">
        <v>0</v>
      </c>
      <c r="J189" s="164">
        <v>0</v>
      </c>
      <c r="K189" s="164">
        <v>0</v>
      </c>
      <c r="L189" s="164">
        <v>0</v>
      </c>
      <c r="M189" s="164">
        <v>0</v>
      </c>
      <c r="N189" s="164">
        <v>0</v>
      </c>
      <c r="O189" s="164">
        <v>0</v>
      </c>
      <c r="P189" s="164">
        <v>0</v>
      </c>
      <c r="Q189" s="164">
        <v>0</v>
      </c>
      <c r="R189" s="164">
        <v>0</v>
      </c>
      <c r="S189" s="164">
        <v>0</v>
      </c>
      <c r="T189" s="164">
        <v>0</v>
      </c>
      <c r="U189" s="164">
        <v>0</v>
      </c>
      <c r="V189" s="164">
        <v>0</v>
      </c>
      <c r="W189" s="164">
        <v>0</v>
      </c>
      <c r="X189" s="164">
        <v>0</v>
      </c>
      <c r="Y189" s="164">
        <v>0</v>
      </c>
      <c r="Z189" s="164">
        <v>0</v>
      </c>
      <c r="AA189" s="164">
        <v>0</v>
      </c>
      <c r="AB189" s="164">
        <v>0</v>
      </c>
      <c r="AC189" s="164">
        <v>0</v>
      </c>
      <c r="AD189" s="164">
        <v>0</v>
      </c>
      <c r="AE189" s="164">
        <v>0</v>
      </c>
      <c r="AF189" s="164"/>
      <c r="AG189" s="164"/>
      <c r="AH189" s="164"/>
      <c r="AI189" s="164"/>
      <c r="AJ189" s="164"/>
      <c r="AK189" s="164"/>
    </row>
    <row r="190" spans="1:37" ht="16.350000000000001" customHeight="1">
      <c r="A190" s="163" t="s">
        <v>354</v>
      </c>
      <c r="B190" s="164">
        <v>0</v>
      </c>
      <c r="C190" s="164">
        <v>0</v>
      </c>
      <c r="D190" s="164">
        <v>0</v>
      </c>
      <c r="E190" s="164">
        <v>0</v>
      </c>
      <c r="F190" s="164">
        <v>0</v>
      </c>
      <c r="G190" s="164">
        <v>0</v>
      </c>
      <c r="H190" s="164">
        <v>0</v>
      </c>
      <c r="I190" s="164">
        <v>0</v>
      </c>
      <c r="J190" s="164">
        <v>0</v>
      </c>
      <c r="K190" s="164">
        <v>0</v>
      </c>
      <c r="L190" s="164">
        <v>0</v>
      </c>
      <c r="M190" s="164">
        <v>0</v>
      </c>
      <c r="N190" s="164">
        <v>0</v>
      </c>
      <c r="O190" s="164">
        <v>0</v>
      </c>
      <c r="P190" s="164">
        <v>0</v>
      </c>
      <c r="Q190" s="164">
        <v>0</v>
      </c>
      <c r="R190" s="164">
        <v>0</v>
      </c>
      <c r="S190" s="164">
        <v>0</v>
      </c>
      <c r="T190" s="164">
        <v>0</v>
      </c>
      <c r="U190" s="164">
        <v>0</v>
      </c>
      <c r="V190" s="164">
        <v>0</v>
      </c>
      <c r="W190" s="164">
        <v>0</v>
      </c>
      <c r="X190" s="164">
        <v>0</v>
      </c>
      <c r="Y190" s="164">
        <v>0</v>
      </c>
      <c r="Z190" s="164">
        <v>0</v>
      </c>
      <c r="AA190" s="164">
        <v>0</v>
      </c>
      <c r="AB190" s="164">
        <v>0</v>
      </c>
      <c r="AC190" s="164">
        <v>0</v>
      </c>
      <c r="AD190" s="164">
        <v>0</v>
      </c>
      <c r="AE190" s="164">
        <v>0</v>
      </c>
      <c r="AF190" s="164"/>
      <c r="AG190" s="164"/>
      <c r="AH190" s="164"/>
      <c r="AI190" s="164"/>
      <c r="AJ190" s="164"/>
      <c r="AK190" s="164"/>
    </row>
    <row r="191" spans="1:37" ht="16.350000000000001" customHeight="1">
      <c r="A191" s="163" t="s">
        <v>355</v>
      </c>
      <c r="B191" s="164">
        <v>0</v>
      </c>
      <c r="C191" s="164">
        <v>0</v>
      </c>
      <c r="D191" s="164">
        <v>0</v>
      </c>
      <c r="E191" s="164">
        <v>0</v>
      </c>
      <c r="F191" s="164">
        <v>0</v>
      </c>
      <c r="G191" s="164">
        <v>0</v>
      </c>
      <c r="H191" s="164">
        <v>0</v>
      </c>
      <c r="I191" s="164">
        <v>0</v>
      </c>
      <c r="J191" s="164">
        <v>0</v>
      </c>
      <c r="K191" s="164">
        <v>0</v>
      </c>
      <c r="L191" s="164">
        <v>0</v>
      </c>
      <c r="M191" s="164">
        <v>0</v>
      </c>
      <c r="N191" s="164">
        <v>0</v>
      </c>
      <c r="O191" s="164">
        <v>0</v>
      </c>
      <c r="P191" s="164">
        <v>0</v>
      </c>
      <c r="Q191" s="164">
        <v>0</v>
      </c>
      <c r="R191" s="164">
        <v>0</v>
      </c>
      <c r="S191" s="164">
        <v>0</v>
      </c>
      <c r="T191" s="164">
        <v>0</v>
      </c>
      <c r="U191" s="164">
        <v>0</v>
      </c>
      <c r="V191" s="164">
        <v>0</v>
      </c>
      <c r="W191" s="164">
        <v>0</v>
      </c>
      <c r="X191" s="164">
        <v>0</v>
      </c>
      <c r="Y191" s="164">
        <v>0</v>
      </c>
      <c r="Z191" s="164">
        <v>0</v>
      </c>
      <c r="AA191" s="164">
        <v>0</v>
      </c>
      <c r="AB191" s="164">
        <v>0</v>
      </c>
      <c r="AC191" s="164">
        <v>0</v>
      </c>
      <c r="AD191" s="164">
        <v>0</v>
      </c>
      <c r="AE191" s="164">
        <v>0</v>
      </c>
      <c r="AF191" s="164"/>
      <c r="AG191" s="164"/>
      <c r="AH191" s="164"/>
      <c r="AI191" s="164"/>
      <c r="AJ191" s="164"/>
      <c r="AK191" s="164"/>
    </row>
    <row r="192" spans="1:37" ht="16.350000000000001" customHeight="1">
      <c r="A192" s="163" t="s">
        <v>356</v>
      </c>
      <c r="B192" s="164">
        <v>0</v>
      </c>
      <c r="C192" s="164">
        <v>0</v>
      </c>
      <c r="D192" s="164">
        <v>0</v>
      </c>
      <c r="E192" s="164">
        <v>0</v>
      </c>
      <c r="F192" s="164">
        <v>0</v>
      </c>
      <c r="G192" s="164">
        <v>0</v>
      </c>
      <c r="H192" s="164">
        <v>0</v>
      </c>
      <c r="I192" s="164">
        <v>0</v>
      </c>
      <c r="J192" s="164">
        <v>0</v>
      </c>
      <c r="K192" s="164">
        <v>0</v>
      </c>
      <c r="L192" s="164">
        <v>0</v>
      </c>
      <c r="M192" s="164">
        <v>0</v>
      </c>
      <c r="N192" s="164">
        <v>0</v>
      </c>
      <c r="O192" s="164">
        <v>0</v>
      </c>
      <c r="P192" s="164">
        <v>0</v>
      </c>
      <c r="Q192" s="164">
        <v>0</v>
      </c>
      <c r="R192" s="164">
        <v>0</v>
      </c>
      <c r="S192" s="164">
        <v>0</v>
      </c>
      <c r="T192" s="164">
        <v>0</v>
      </c>
      <c r="U192" s="164">
        <v>0</v>
      </c>
      <c r="V192" s="164">
        <v>0</v>
      </c>
      <c r="W192" s="164">
        <v>0</v>
      </c>
      <c r="X192" s="164">
        <v>0</v>
      </c>
      <c r="Y192" s="164">
        <v>0</v>
      </c>
      <c r="Z192" s="164">
        <v>0</v>
      </c>
      <c r="AA192" s="164">
        <v>0</v>
      </c>
      <c r="AB192" s="164">
        <v>0</v>
      </c>
      <c r="AC192" s="164">
        <v>0</v>
      </c>
      <c r="AD192" s="164">
        <v>0</v>
      </c>
      <c r="AE192" s="164">
        <v>0</v>
      </c>
      <c r="AF192" s="164"/>
      <c r="AG192" s="164"/>
      <c r="AH192" s="164"/>
      <c r="AI192" s="164"/>
      <c r="AJ192" s="164"/>
      <c r="AK192" s="164"/>
    </row>
    <row r="193" spans="1:39" ht="16.350000000000001" customHeight="1">
      <c r="A193" s="163" t="s">
        <v>357</v>
      </c>
      <c r="B193" s="164">
        <v>0</v>
      </c>
      <c r="C193" s="164">
        <v>0</v>
      </c>
      <c r="D193" s="164">
        <v>0</v>
      </c>
      <c r="E193" s="164">
        <v>0</v>
      </c>
      <c r="F193" s="164">
        <v>0</v>
      </c>
      <c r="G193" s="164">
        <v>0</v>
      </c>
      <c r="H193" s="164">
        <v>0</v>
      </c>
      <c r="I193" s="164">
        <v>0</v>
      </c>
      <c r="J193" s="164">
        <v>0</v>
      </c>
      <c r="K193" s="164">
        <v>0</v>
      </c>
      <c r="L193" s="164">
        <v>0</v>
      </c>
      <c r="M193" s="164">
        <v>0</v>
      </c>
      <c r="N193" s="164">
        <v>0</v>
      </c>
      <c r="O193" s="164">
        <v>0</v>
      </c>
      <c r="P193" s="164">
        <v>0</v>
      </c>
      <c r="Q193" s="164">
        <v>0</v>
      </c>
      <c r="R193" s="164">
        <v>0</v>
      </c>
      <c r="S193" s="164">
        <v>0</v>
      </c>
      <c r="T193" s="164">
        <v>0</v>
      </c>
      <c r="U193" s="164">
        <v>0</v>
      </c>
      <c r="V193" s="164">
        <v>0</v>
      </c>
      <c r="W193" s="164">
        <v>0</v>
      </c>
      <c r="X193" s="164">
        <v>0</v>
      </c>
      <c r="Y193" s="164">
        <v>0</v>
      </c>
      <c r="Z193" s="164">
        <v>0</v>
      </c>
      <c r="AA193" s="164">
        <v>0</v>
      </c>
      <c r="AB193" s="164">
        <v>0</v>
      </c>
      <c r="AC193" s="164">
        <v>0</v>
      </c>
      <c r="AD193" s="164">
        <v>0</v>
      </c>
      <c r="AE193" s="164">
        <v>0</v>
      </c>
      <c r="AF193" s="164"/>
      <c r="AG193" s="164"/>
      <c r="AH193" s="164"/>
      <c r="AI193" s="164"/>
      <c r="AJ193" s="164"/>
      <c r="AK193" s="164"/>
    </row>
    <row r="194" spans="1:39" ht="16.350000000000001"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row>
  </sheetData>
  <phoneticPr fontId="5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D6" activePane="bottomRight" state="frozen"/>
      <selection pane="topRight"/>
      <selection pane="bottomLeft"/>
      <selection pane="bottomRight" activeCell="AF13" sqref="AF13"/>
    </sheetView>
  </sheetViews>
  <sheetFormatPr defaultColWidth="14" defaultRowHeight="13.5"/>
  <cols>
    <col min="1" max="1" width="25.5" style="12" customWidth="1"/>
    <col min="2" max="2" width="18.625" style="12" customWidth="1"/>
    <col min="3" max="18" width="12.75" style="12" customWidth="1"/>
    <col min="19" max="16384" width="14" style="12"/>
  </cols>
  <sheetData>
    <row r="1" spans="1:38" ht="16.350000000000001" customHeight="1">
      <c r="A1" s="400"/>
      <c r="B1" s="400"/>
      <c r="C1" s="400"/>
      <c r="D1" s="400"/>
      <c r="E1" s="400"/>
      <c r="F1" s="400"/>
      <c r="G1" s="400"/>
      <c r="H1" s="400"/>
      <c r="I1" s="400"/>
      <c r="J1" s="400"/>
      <c r="K1" s="400"/>
      <c r="L1" s="400"/>
      <c r="M1" s="400"/>
      <c r="N1" s="400"/>
      <c r="O1" s="400"/>
      <c r="P1" s="400"/>
      <c r="Q1" s="400"/>
      <c r="R1" s="400"/>
    </row>
    <row r="2" spans="1:38" ht="16.350000000000001" customHeight="1">
      <c r="A2" s="400"/>
      <c r="B2" s="400"/>
      <c r="C2" s="400"/>
      <c r="D2" s="400"/>
      <c r="E2" s="400"/>
      <c r="F2" s="400"/>
      <c r="G2" s="400"/>
      <c r="H2" s="400"/>
      <c r="I2" s="400"/>
      <c r="J2" s="400"/>
      <c r="K2" s="400"/>
      <c r="L2" s="400"/>
      <c r="M2" s="400"/>
      <c r="N2" s="400"/>
      <c r="O2" s="400"/>
      <c r="P2" s="400"/>
      <c r="Q2" s="400"/>
      <c r="R2" s="400"/>
    </row>
    <row r="3" spans="1:38" ht="16.350000000000001" customHeight="1">
      <c r="A3" s="13"/>
      <c r="B3" s="13"/>
      <c r="C3" s="13"/>
      <c r="D3" s="13"/>
      <c r="E3" s="13"/>
      <c r="F3" s="13"/>
      <c r="G3" s="13"/>
      <c r="H3" s="13"/>
      <c r="I3" s="13"/>
      <c r="J3" s="13"/>
      <c r="K3" s="13"/>
      <c r="L3" s="13"/>
      <c r="M3" s="13"/>
      <c r="N3" s="13"/>
      <c r="O3" s="13"/>
      <c r="P3" s="13"/>
      <c r="Q3" s="13"/>
      <c r="R3" s="13"/>
    </row>
    <row r="4" spans="1:38" ht="16.350000000000001" customHeight="1">
      <c r="A4" s="156"/>
      <c r="B4" s="399"/>
      <c r="C4" s="399"/>
      <c r="D4" s="13"/>
      <c r="E4" s="13"/>
      <c r="F4" s="13"/>
      <c r="G4" s="13"/>
      <c r="H4" s="13"/>
      <c r="I4" s="13"/>
      <c r="J4" s="13"/>
      <c r="K4" s="13"/>
      <c r="L4" s="13"/>
      <c r="M4" s="13"/>
      <c r="N4" s="13"/>
      <c r="O4" s="13"/>
      <c r="P4" s="13"/>
      <c r="Q4" s="13"/>
      <c r="R4" s="13"/>
    </row>
    <row r="5" spans="1:38" ht="16.350000000000001" customHeight="1">
      <c r="A5" s="157" t="s">
        <v>1</v>
      </c>
      <c r="B5" s="157" t="s">
        <v>4</v>
      </c>
      <c r="C5" s="157" t="s">
        <v>162</v>
      </c>
      <c r="D5" s="157" t="s">
        <v>163</v>
      </c>
      <c r="E5" s="157" t="s">
        <v>164</v>
      </c>
      <c r="F5" s="157" t="s">
        <v>165</v>
      </c>
      <c r="G5" s="157" t="s">
        <v>166</v>
      </c>
      <c r="H5" s="157" t="s">
        <v>167</v>
      </c>
      <c r="I5" s="157" t="s">
        <v>168</v>
      </c>
      <c r="J5" s="157" t="s">
        <v>29</v>
      </c>
      <c r="K5" s="157" t="s">
        <v>5</v>
      </c>
      <c r="L5" s="157" t="s">
        <v>19</v>
      </c>
      <c r="M5" s="157" t="s">
        <v>12</v>
      </c>
      <c r="N5" s="157" t="s">
        <v>13</v>
      </c>
      <c r="O5" s="157" t="s">
        <v>10</v>
      </c>
      <c r="P5" s="157" t="s">
        <v>18</v>
      </c>
      <c r="Q5" s="157" t="s">
        <v>17</v>
      </c>
      <c r="R5" s="157" t="s">
        <v>15</v>
      </c>
      <c r="S5" s="157" t="s">
        <v>27</v>
      </c>
      <c r="T5" s="157" t="s">
        <v>21</v>
      </c>
      <c r="U5" s="157" t="s">
        <v>22</v>
      </c>
      <c r="V5" s="157" t="s">
        <v>23</v>
      </c>
      <c r="W5" s="157" t="s">
        <v>24</v>
      </c>
      <c r="X5" s="157" t="s">
        <v>25</v>
      </c>
      <c r="Y5" s="157" t="s">
        <v>26</v>
      </c>
      <c r="Z5" s="157" t="s">
        <v>169</v>
      </c>
      <c r="AA5" s="157" t="s">
        <v>9</v>
      </c>
      <c r="AB5" s="157" t="s">
        <v>6</v>
      </c>
      <c r="AC5" s="157" t="s">
        <v>8</v>
      </c>
      <c r="AD5" s="157" t="s">
        <v>14</v>
      </c>
      <c r="AE5" s="157" t="s">
        <v>28</v>
      </c>
      <c r="AF5" s="157"/>
      <c r="AG5" s="157"/>
      <c r="AH5" s="157"/>
      <c r="AI5" s="157"/>
      <c r="AJ5" s="157"/>
      <c r="AK5" s="157"/>
      <c r="AL5" s="157"/>
    </row>
    <row r="6" spans="1:38" ht="16.350000000000001" customHeight="1">
      <c r="A6" s="158" t="s">
        <v>1055</v>
      </c>
      <c r="B6" s="159">
        <v>0</v>
      </c>
      <c r="C6" s="159">
        <v>0</v>
      </c>
      <c r="D6" s="159">
        <v>0</v>
      </c>
      <c r="E6" s="159">
        <v>0</v>
      </c>
      <c r="F6" s="159">
        <v>0</v>
      </c>
      <c r="G6" s="159">
        <v>0</v>
      </c>
      <c r="H6" s="159">
        <v>0</v>
      </c>
      <c r="I6" s="159">
        <v>0</v>
      </c>
      <c r="J6" s="159">
        <v>0</v>
      </c>
      <c r="K6" s="159">
        <v>0</v>
      </c>
      <c r="L6" s="159">
        <v>0</v>
      </c>
      <c r="M6" s="159">
        <v>0</v>
      </c>
      <c r="N6" s="159">
        <v>0</v>
      </c>
      <c r="O6" s="159">
        <v>0</v>
      </c>
      <c r="P6" s="159">
        <v>0</v>
      </c>
      <c r="Q6" s="159">
        <v>0</v>
      </c>
      <c r="R6" s="159">
        <v>0</v>
      </c>
      <c r="S6" s="159">
        <v>0</v>
      </c>
      <c r="T6" s="159">
        <v>0</v>
      </c>
      <c r="U6" s="159">
        <v>0</v>
      </c>
      <c r="V6" s="159">
        <v>0</v>
      </c>
      <c r="W6" s="159">
        <v>0</v>
      </c>
      <c r="X6" s="159">
        <v>0</v>
      </c>
      <c r="Y6" s="159">
        <v>0</v>
      </c>
      <c r="Z6" s="159">
        <v>0</v>
      </c>
      <c r="AA6" s="159">
        <v>0</v>
      </c>
      <c r="AB6" s="159">
        <v>0</v>
      </c>
      <c r="AC6" s="159">
        <v>0</v>
      </c>
      <c r="AD6" s="159">
        <v>0</v>
      </c>
      <c r="AE6" s="159">
        <v>0</v>
      </c>
      <c r="AF6" s="159"/>
      <c r="AG6" s="159"/>
      <c r="AH6" s="159"/>
      <c r="AI6" s="159"/>
      <c r="AJ6" s="159"/>
      <c r="AK6" s="159"/>
      <c r="AL6" s="159"/>
    </row>
    <row r="7" spans="1:38" ht="16.350000000000001" customHeight="1">
      <c r="A7" s="158" t="s">
        <v>1056</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v>
      </c>
      <c r="AA7" s="159">
        <v>0</v>
      </c>
      <c r="AB7" s="159">
        <v>0</v>
      </c>
      <c r="AC7" s="159">
        <v>0</v>
      </c>
      <c r="AD7" s="159">
        <v>0</v>
      </c>
      <c r="AE7" s="159">
        <v>0</v>
      </c>
      <c r="AF7" s="159"/>
      <c r="AG7" s="159"/>
      <c r="AH7" s="159"/>
      <c r="AI7" s="159"/>
      <c r="AJ7" s="159"/>
      <c r="AK7" s="159"/>
      <c r="AL7" s="159"/>
    </row>
    <row r="8" spans="1:38" ht="16.350000000000001" customHeight="1">
      <c r="A8" s="158" t="s">
        <v>1057</v>
      </c>
      <c r="B8" s="159">
        <v>0</v>
      </c>
      <c r="C8" s="159">
        <v>0</v>
      </c>
      <c r="D8" s="159">
        <v>0</v>
      </c>
      <c r="E8" s="159">
        <v>0</v>
      </c>
      <c r="F8" s="159">
        <v>0</v>
      </c>
      <c r="G8" s="159">
        <v>0</v>
      </c>
      <c r="H8" s="159">
        <v>0</v>
      </c>
      <c r="I8" s="159">
        <v>0</v>
      </c>
      <c r="J8" s="159">
        <v>0</v>
      </c>
      <c r="K8" s="159">
        <v>0</v>
      </c>
      <c r="L8" s="159">
        <v>0</v>
      </c>
      <c r="M8" s="159">
        <v>0</v>
      </c>
      <c r="N8" s="159">
        <v>0</v>
      </c>
      <c r="O8" s="159">
        <v>0</v>
      </c>
      <c r="P8" s="159">
        <v>0</v>
      </c>
      <c r="Q8" s="159">
        <v>0</v>
      </c>
      <c r="R8" s="159">
        <v>0</v>
      </c>
      <c r="S8" s="159">
        <v>0</v>
      </c>
      <c r="T8" s="159">
        <v>0</v>
      </c>
      <c r="U8" s="159">
        <v>0</v>
      </c>
      <c r="V8" s="159">
        <v>0</v>
      </c>
      <c r="W8" s="159">
        <v>0</v>
      </c>
      <c r="X8" s="159">
        <v>0</v>
      </c>
      <c r="Y8" s="159">
        <v>0</v>
      </c>
      <c r="Z8" s="159">
        <v>0</v>
      </c>
      <c r="AA8" s="159">
        <v>0</v>
      </c>
      <c r="AB8" s="159">
        <v>0</v>
      </c>
      <c r="AC8" s="159">
        <v>0</v>
      </c>
      <c r="AD8" s="159">
        <v>0</v>
      </c>
      <c r="AE8" s="159">
        <v>0</v>
      </c>
      <c r="AF8" s="159"/>
      <c r="AG8" s="159"/>
      <c r="AH8" s="159"/>
      <c r="AI8" s="159"/>
      <c r="AJ8" s="159"/>
      <c r="AK8" s="159"/>
      <c r="AL8" s="159"/>
    </row>
    <row r="9" spans="1:38" ht="16.350000000000001" customHeight="1">
      <c r="A9" s="158" t="s">
        <v>1058</v>
      </c>
      <c r="B9" s="159">
        <v>0</v>
      </c>
      <c r="C9" s="159">
        <v>0</v>
      </c>
      <c r="D9" s="159">
        <v>0</v>
      </c>
      <c r="E9" s="159">
        <v>0</v>
      </c>
      <c r="F9" s="159">
        <v>0</v>
      </c>
      <c r="G9" s="159">
        <v>0</v>
      </c>
      <c r="H9" s="159">
        <v>0</v>
      </c>
      <c r="I9" s="159">
        <v>0</v>
      </c>
      <c r="J9" s="159">
        <v>0</v>
      </c>
      <c r="K9" s="159">
        <v>0</v>
      </c>
      <c r="L9" s="159">
        <v>0</v>
      </c>
      <c r="M9" s="159">
        <v>0</v>
      </c>
      <c r="N9" s="159">
        <v>0</v>
      </c>
      <c r="O9" s="159">
        <v>0</v>
      </c>
      <c r="P9" s="159">
        <v>0</v>
      </c>
      <c r="Q9" s="159">
        <v>0</v>
      </c>
      <c r="R9" s="159">
        <v>0</v>
      </c>
      <c r="S9" s="159">
        <v>0</v>
      </c>
      <c r="T9" s="159">
        <v>0</v>
      </c>
      <c r="U9" s="159">
        <v>0</v>
      </c>
      <c r="V9" s="159">
        <v>0</v>
      </c>
      <c r="W9" s="159">
        <v>0</v>
      </c>
      <c r="X9" s="159">
        <v>0</v>
      </c>
      <c r="Y9" s="159">
        <v>0</v>
      </c>
      <c r="Z9" s="159">
        <v>0</v>
      </c>
      <c r="AA9" s="159">
        <v>0</v>
      </c>
      <c r="AB9" s="159">
        <v>0</v>
      </c>
      <c r="AC9" s="159">
        <v>0</v>
      </c>
      <c r="AD9" s="159">
        <v>0</v>
      </c>
      <c r="AE9" s="159">
        <v>0</v>
      </c>
      <c r="AF9" s="159"/>
      <c r="AG9" s="159"/>
      <c r="AH9" s="159"/>
      <c r="AI9" s="159"/>
      <c r="AJ9" s="159"/>
      <c r="AK9" s="159"/>
      <c r="AL9" s="159"/>
    </row>
    <row r="10" spans="1:38" ht="16.350000000000001" customHeight="1">
      <c r="A10" s="158" t="s">
        <v>1059</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c r="AG10" s="159"/>
      <c r="AH10" s="159"/>
      <c r="AI10" s="159"/>
      <c r="AJ10" s="159"/>
      <c r="AK10" s="159"/>
      <c r="AL10" s="159"/>
    </row>
    <row r="11" spans="1:38" ht="16.350000000000001" customHeight="1">
      <c r="A11" s="158" t="s">
        <v>1060</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c r="AG11" s="159"/>
      <c r="AH11" s="159"/>
      <c r="AI11" s="159"/>
      <c r="AJ11" s="159"/>
      <c r="AK11" s="159"/>
      <c r="AL11" s="159"/>
    </row>
    <row r="12" spans="1:38" ht="16.350000000000001" customHeight="1">
      <c r="A12" s="158" t="s">
        <v>1061</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c r="AG12" s="159"/>
      <c r="AH12" s="159"/>
      <c r="AI12" s="159"/>
      <c r="AJ12" s="159"/>
      <c r="AK12" s="159"/>
      <c r="AL12" s="159"/>
    </row>
    <row r="13" spans="1:38" ht="16.350000000000001" customHeight="1">
      <c r="A13" s="158" t="s">
        <v>1062</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c r="AG13" s="159"/>
      <c r="AH13" s="159"/>
      <c r="AI13" s="159"/>
      <c r="AJ13" s="159"/>
      <c r="AK13" s="159"/>
      <c r="AL13" s="159"/>
    </row>
    <row r="14" spans="1:38" ht="16.350000000000001" customHeight="1">
      <c r="A14" s="158" t="s">
        <v>1063</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c r="AG14" s="159"/>
      <c r="AH14" s="159"/>
      <c r="AI14" s="159"/>
      <c r="AJ14" s="159"/>
      <c r="AK14" s="159"/>
      <c r="AL14" s="159"/>
    </row>
    <row r="15" spans="1:38" ht="16.350000000000001" customHeight="1">
      <c r="A15" s="158" t="s">
        <v>1064</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c r="AG15" s="159"/>
      <c r="AH15" s="159"/>
      <c r="AI15" s="159"/>
      <c r="AJ15" s="159"/>
      <c r="AK15" s="159"/>
      <c r="AL15" s="159"/>
    </row>
    <row r="16" spans="1:38" ht="16.350000000000001" customHeight="1">
      <c r="A16" s="158" t="s">
        <v>1065</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c r="AG16" s="159"/>
      <c r="AH16" s="159"/>
      <c r="AI16" s="159"/>
      <c r="AJ16" s="159"/>
      <c r="AK16" s="159"/>
      <c r="AL16" s="159"/>
    </row>
    <row r="17" spans="1:38" ht="16.350000000000001" customHeight="1">
      <c r="A17" s="158" t="s">
        <v>1066</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c r="AG17" s="159"/>
      <c r="AH17" s="159"/>
      <c r="AI17" s="159"/>
      <c r="AJ17" s="159"/>
      <c r="AK17" s="159"/>
      <c r="AL17" s="159"/>
    </row>
    <row r="18" spans="1:38" ht="16.350000000000001" customHeight="1">
      <c r="A18" s="158" t="s">
        <v>1067</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c r="AG18" s="159"/>
      <c r="AH18" s="159"/>
      <c r="AI18" s="159"/>
      <c r="AJ18" s="159"/>
      <c r="AK18" s="159"/>
      <c r="AL18" s="159"/>
    </row>
    <row r="19" spans="1:38" ht="16.350000000000001" customHeight="1">
      <c r="A19" s="158" t="s">
        <v>1068</v>
      </c>
      <c r="B19" s="159">
        <v>0</v>
      </c>
      <c r="C19" s="159">
        <v>0</v>
      </c>
      <c r="D19" s="159">
        <v>0</v>
      </c>
      <c r="E19" s="159">
        <v>0</v>
      </c>
      <c r="F19" s="159">
        <v>0</v>
      </c>
      <c r="G19" s="159">
        <v>0</v>
      </c>
      <c r="H19" s="159">
        <v>0</v>
      </c>
      <c r="I19" s="159">
        <v>0</v>
      </c>
      <c r="J19" s="159">
        <v>0</v>
      </c>
      <c r="K19" s="159">
        <v>0</v>
      </c>
      <c r="L19" s="159">
        <v>0</v>
      </c>
      <c r="M19" s="159">
        <v>0</v>
      </c>
      <c r="N19" s="159">
        <v>0</v>
      </c>
      <c r="O19" s="159">
        <v>0</v>
      </c>
      <c r="P19" s="159">
        <v>0</v>
      </c>
      <c r="Q19" s="159">
        <v>0</v>
      </c>
      <c r="R19" s="159">
        <v>0</v>
      </c>
      <c r="S19" s="159">
        <v>0</v>
      </c>
      <c r="T19" s="159">
        <v>0</v>
      </c>
      <c r="U19" s="159">
        <v>0</v>
      </c>
      <c r="V19" s="159">
        <v>0</v>
      </c>
      <c r="W19" s="159">
        <v>0</v>
      </c>
      <c r="X19" s="159">
        <v>0</v>
      </c>
      <c r="Y19" s="159">
        <v>0</v>
      </c>
      <c r="Z19" s="159">
        <v>0</v>
      </c>
      <c r="AA19" s="159">
        <v>0</v>
      </c>
      <c r="AB19" s="159">
        <v>0</v>
      </c>
      <c r="AC19" s="159">
        <v>0</v>
      </c>
      <c r="AD19" s="159">
        <v>0</v>
      </c>
      <c r="AE19" s="159">
        <v>0</v>
      </c>
      <c r="AF19" s="159"/>
      <c r="AG19" s="159"/>
      <c r="AH19" s="159"/>
      <c r="AI19" s="159"/>
      <c r="AJ19" s="159"/>
      <c r="AK19" s="159"/>
      <c r="AL19" s="159"/>
    </row>
    <row r="20" spans="1:38" ht="16.350000000000001" customHeight="1">
      <c r="A20" s="158" t="s">
        <v>1069</v>
      </c>
      <c r="B20" s="159">
        <v>0</v>
      </c>
      <c r="C20" s="159">
        <v>0</v>
      </c>
      <c r="D20" s="159">
        <v>0</v>
      </c>
      <c r="E20" s="159">
        <v>0</v>
      </c>
      <c r="F20" s="159">
        <v>0</v>
      </c>
      <c r="G20" s="159">
        <v>0</v>
      </c>
      <c r="H20" s="159">
        <v>0</v>
      </c>
      <c r="I20" s="159">
        <v>0</v>
      </c>
      <c r="J20" s="159">
        <v>0</v>
      </c>
      <c r="K20" s="159">
        <v>0</v>
      </c>
      <c r="L20" s="159">
        <v>0</v>
      </c>
      <c r="M20" s="159">
        <v>0</v>
      </c>
      <c r="N20" s="159">
        <v>0</v>
      </c>
      <c r="O20" s="159">
        <v>0</v>
      </c>
      <c r="P20" s="159">
        <v>0</v>
      </c>
      <c r="Q20" s="159">
        <v>0</v>
      </c>
      <c r="R20" s="159">
        <v>0</v>
      </c>
      <c r="S20" s="159">
        <v>0</v>
      </c>
      <c r="T20" s="159">
        <v>0</v>
      </c>
      <c r="U20" s="159">
        <v>0</v>
      </c>
      <c r="V20" s="159">
        <v>0</v>
      </c>
      <c r="W20" s="159">
        <v>0</v>
      </c>
      <c r="X20" s="159">
        <v>0</v>
      </c>
      <c r="Y20" s="159">
        <v>0</v>
      </c>
      <c r="Z20" s="159">
        <v>0</v>
      </c>
      <c r="AA20" s="159">
        <v>0</v>
      </c>
      <c r="AB20" s="159">
        <v>0</v>
      </c>
      <c r="AC20" s="159">
        <v>0</v>
      </c>
      <c r="AD20" s="159">
        <v>0</v>
      </c>
      <c r="AE20" s="159">
        <v>0</v>
      </c>
      <c r="AF20" s="159"/>
      <c r="AG20" s="159"/>
      <c r="AH20" s="159"/>
      <c r="AI20" s="159"/>
      <c r="AJ20" s="159"/>
      <c r="AK20" s="159"/>
      <c r="AL20" s="159"/>
    </row>
    <row r="21" spans="1:38" ht="16.350000000000001" customHeight="1">
      <c r="A21" s="158" t="s">
        <v>1070</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c r="AG21" s="159"/>
      <c r="AH21" s="159"/>
      <c r="AI21" s="159"/>
      <c r="AJ21" s="159"/>
      <c r="AK21" s="159"/>
      <c r="AL21" s="159"/>
    </row>
    <row r="22" spans="1:38" ht="16.350000000000001" customHeight="1">
      <c r="A22" s="158" t="s">
        <v>1071</v>
      </c>
      <c r="B22" s="159">
        <v>0</v>
      </c>
      <c r="C22" s="159">
        <v>0</v>
      </c>
      <c r="D22" s="159">
        <v>0</v>
      </c>
      <c r="E22" s="159">
        <v>0</v>
      </c>
      <c r="F22" s="159">
        <v>0</v>
      </c>
      <c r="G22" s="159">
        <v>0</v>
      </c>
      <c r="H22" s="159">
        <v>0</v>
      </c>
      <c r="I22" s="159">
        <v>0</v>
      </c>
      <c r="J22" s="159">
        <v>0</v>
      </c>
      <c r="K22" s="159">
        <v>0</v>
      </c>
      <c r="L22" s="159">
        <v>0</v>
      </c>
      <c r="M22" s="159">
        <v>0</v>
      </c>
      <c r="N22" s="159">
        <v>0</v>
      </c>
      <c r="O22" s="159">
        <v>0</v>
      </c>
      <c r="P22" s="159">
        <v>0</v>
      </c>
      <c r="Q22" s="159">
        <v>0</v>
      </c>
      <c r="R22" s="159">
        <v>0</v>
      </c>
      <c r="S22" s="159">
        <v>0</v>
      </c>
      <c r="T22" s="159">
        <v>0</v>
      </c>
      <c r="U22" s="159">
        <v>0</v>
      </c>
      <c r="V22" s="159">
        <v>0</v>
      </c>
      <c r="W22" s="159">
        <v>0</v>
      </c>
      <c r="X22" s="159">
        <v>0</v>
      </c>
      <c r="Y22" s="159">
        <v>0</v>
      </c>
      <c r="Z22" s="159">
        <v>0</v>
      </c>
      <c r="AA22" s="159">
        <v>0</v>
      </c>
      <c r="AB22" s="159">
        <v>0</v>
      </c>
      <c r="AC22" s="159">
        <v>0</v>
      </c>
      <c r="AD22" s="159">
        <v>0</v>
      </c>
      <c r="AE22" s="159">
        <v>0</v>
      </c>
      <c r="AF22" s="159"/>
      <c r="AG22" s="159"/>
      <c r="AH22" s="159"/>
      <c r="AI22" s="159"/>
      <c r="AJ22" s="159"/>
      <c r="AK22" s="159"/>
      <c r="AL22" s="159"/>
    </row>
    <row r="23" spans="1:38" ht="16.350000000000001" customHeight="1">
      <c r="A23" s="158" t="s">
        <v>1072</v>
      </c>
      <c r="B23" s="159">
        <v>0</v>
      </c>
      <c r="C23" s="159">
        <v>0</v>
      </c>
      <c r="D23" s="159">
        <v>0</v>
      </c>
      <c r="E23" s="159">
        <v>0</v>
      </c>
      <c r="F23" s="159">
        <v>0</v>
      </c>
      <c r="G23" s="159">
        <v>0</v>
      </c>
      <c r="H23" s="159">
        <v>0</v>
      </c>
      <c r="I23" s="159">
        <v>0</v>
      </c>
      <c r="J23" s="159">
        <v>0</v>
      </c>
      <c r="K23" s="159">
        <v>0</v>
      </c>
      <c r="L23" s="159">
        <v>0</v>
      </c>
      <c r="M23" s="159">
        <v>0</v>
      </c>
      <c r="N23" s="159">
        <v>0</v>
      </c>
      <c r="O23" s="159">
        <v>0</v>
      </c>
      <c r="P23" s="159">
        <v>0</v>
      </c>
      <c r="Q23" s="159">
        <v>0</v>
      </c>
      <c r="R23" s="159">
        <v>0</v>
      </c>
      <c r="S23" s="159">
        <v>0</v>
      </c>
      <c r="T23" s="159">
        <v>0</v>
      </c>
      <c r="U23" s="159">
        <v>0</v>
      </c>
      <c r="V23" s="159">
        <v>0</v>
      </c>
      <c r="W23" s="159">
        <v>0</v>
      </c>
      <c r="X23" s="159">
        <v>0</v>
      </c>
      <c r="Y23" s="159">
        <v>0</v>
      </c>
      <c r="Z23" s="159">
        <v>0</v>
      </c>
      <c r="AA23" s="159">
        <v>0</v>
      </c>
      <c r="AB23" s="159">
        <v>0</v>
      </c>
      <c r="AC23" s="159">
        <v>0</v>
      </c>
      <c r="AD23" s="159">
        <v>0</v>
      </c>
      <c r="AE23" s="159">
        <v>0</v>
      </c>
      <c r="AF23" s="159"/>
      <c r="AG23" s="159"/>
      <c r="AH23" s="159"/>
      <c r="AI23" s="159"/>
      <c r="AJ23" s="159"/>
      <c r="AK23" s="159"/>
      <c r="AL23" s="159"/>
    </row>
    <row r="24" spans="1:38" ht="16.350000000000001" customHeight="1">
      <c r="A24" s="158" t="s">
        <v>1073</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0</v>
      </c>
      <c r="Y24" s="159">
        <v>0</v>
      </c>
      <c r="Z24" s="159">
        <v>0</v>
      </c>
      <c r="AA24" s="159">
        <v>0</v>
      </c>
      <c r="AB24" s="159">
        <v>0</v>
      </c>
      <c r="AC24" s="159">
        <v>0</v>
      </c>
      <c r="AD24" s="159">
        <v>0</v>
      </c>
      <c r="AE24" s="159">
        <v>0</v>
      </c>
      <c r="AF24" s="159"/>
      <c r="AG24" s="159"/>
      <c r="AH24" s="159"/>
      <c r="AI24" s="159"/>
      <c r="AJ24" s="159"/>
      <c r="AK24" s="159"/>
      <c r="AL24" s="159"/>
    </row>
    <row r="25" spans="1:38" ht="16.350000000000001" customHeight="1">
      <c r="A25" s="158" t="s">
        <v>1074</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c r="AG25" s="159"/>
      <c r="AH25" s="159"/>
      <c r="AI25" s="159"/>
      <c r="AJ25" s="159"/>
      <c r="AK25" s="159"/>
      <c r="AL25" s="159"/>
    </row>
    <row r="26" spans="1:38" ht="16.350000000000001" customHeight="1">
      <c r="A26" s="158" t="s">
        <v>1075</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c r="AG26" s="159"/>
      <c r="AH26" s="159"/>
      <c r="AI26" s="159"/>
      <c r="AJ26" s="159"/>
      <c r="AK26" s="159"/>
      <c r="AL26" s="159"/>
    </row>
    <row r="27" spans="1:38" ht="16.350000000000001" customHeight="1">
      <c r="A27" s="158" t="s">
        <v>1076</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c r="AG27" s="159"/>
      <c r="AH27" s="159"/>
      <c r="AI27" s="159"/>
      <c r="AJ27" s="159"/>
      <c r="AK27" s="159"/>
      <c r="AL27" s="159"/>
    </row>
    <row r="28" spans="1:38" ht="16.350000000000001" customHeight="1">
      <c r="A28" s="158" t="s">
        <v>1077</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0</v>
      </c>
      <c r="AC28" s="159">
        <v>0</v>
      </c>
      <c r="AD28" s="159">
        <v>0</v>
      </c>
      <c r="AE28" s="159">
        <v>0</v>
      </c>
      <c r="AF28" s="159"/>
      <c r="AG28" s="159"/>
      <c r="AH28" s="159"/>
      <c r="AI28" s="159"/>
      <c r="AJ28" s="159"/>
      <c r="AK28" s="159"/>
      <c r="AL28" s="159"/>
    </row>
    <row r="29" spans="1:38" ht="16.350000000000001" customHeight="1">
      <c r="A29" s="158" t="s">
        <v>1078</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0</v>
      </c>
      <c r="AB29" s="159">
        <v>0</v>
      </c>
      <c r="AC29" s="159">
        <v>0</v>
      </c>
      <c r="AD29" s="159">
        <v>0</v>
      </c>
      <c r="AE29" s="159">
        <v>0</v>
      </c>
      <c r="AF29" s="159"/>
      <c r="AG29" s="159"/>
      <c r="AH29" s="159"/>
      <c r="AI29" s="159"/>
      <c r="AJ29" s="159"/>
      <c r="AK29" s="159"/>
      <c r="AL29" s="159"/>
    </row>
    <row r="30" spans="1:38" ht="16.350000000000001" customHeight="1">
      <c r="A30" s="158" t="s">
        <v>1079</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0</v>
      </c>
      <c r="AB30" s="159">
        <v>0</v>
      </c>
      <c r="AC30" s="159">
        <v>0</v>
      </c>
      <c r="AD30" s="159">
        <v>0</v>
      </c>
      <c r="AE30" s="159">
        <v>0</v>
      </c>
      <c r="AF30" s="159"/>
      <c r="AG30" s="159"/>
      <c r="AH30" s="159"/>
      <c r="AI30" s="159"/>
      <c r="AJ30" s="159"/>
      <c r="AK30" s="159"/>
      <c r="AL30" s="159"/>
    </row>
    <row r="31" spans="1:38" ht="16.350000000000001" customHeight="1">
      <c r="A31" s="158" t="s">
        <v>1080</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c r="AG31" s="159"/>
      <c r="AH31" s="159"/>
      <c r="AI31" s="159"/>
      <c r="AJ31" s="159"/>
      <c r="AK31" s="159"/>
      <c r="AL31" s="159"/>
    </row>
    <row r="32" spans="1:38" ht="16.350000000000001" customHeight="1">
      <c r="A32" s="158" t="s">
        <v>1081</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c r="AG32" s="159"/>
      <c r="AH32" s="159"/>
      <c r="AI32" s="159"/>
      <c r="AJ32" s="159"/>
      <c r="AK32" s="159"/>
      <c r="AL32" s="159"/>
    </row>
    <row r="33" spans="1:38" ht="16.350000000000001" customHeight="1">
      <c r="A33" s="158" t="s">
        <v>1082</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c r="AG33" s="159"/>
      <c r="AH33" s="159"/>
      <c r="AI33" s="159"/>
      <c r="AJ33" s="159"/>
      <c r="AK33" s="159"/>
      <c r="AL33" s="159"/>
    </row>
    <row r="34" spans="1:38" ht="16.350000000000001" customHeight="1">
      <c r="A34" s="158" t="s">
        <v>1083</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0</v>
      </c>
      <c r="AA34" s="159">
        <v>0</v>
      </c>
      <c r="AB34" s="159">
        <v>0</v>
      </c>
      <c r="AC34" s="159">
        <v>0</v>
      </c>
      <c r="AD34" s="159">
        <v>0</v>
      </c>
      <c r="AE34" s="159">
        <v>0</v>
      </c>
      <c r="AF34" s="159"/>
      <c r="AG34" s="159"/>
      <c r="AH34" s="159"/>
      <c r="AI34" s="159"/>
      <c r="AJ34" s="159"/>
      <c r="AK34" s="159"/>
      <c r="AL34" s="159"/>
    </row>
    <row r="35" spans="1:38" ht="16.350000000000001" customHeight="1">
      <c r="A35" s="158" t="s">
        <v>1084</v>
      </c>
      <c r="B35" s="159">
        <v>0</v>
      </c>
      <c r="C35" s="159">
        <v>0</v>
      </c>
      <c r="D35" s="159">
        <v>0</v>
      </c>
      <c r="E35" s="159">
        <v>0</v>
      </c>
      <c r="F35" s="159">
        <v>0</v>
      </c>
      <c r="G35" s="159">
        <v>0</v>
      </c>
      <c r="H35" s="159">
        <v>0</v>
      </c>
      <c r="I35" s="159">
        <v>0</v>
      </c>
      <c r="J35" s="159">
        <v>0</v>
      </c>
      <c r="K35" s="159">
        <v>0</v>
      </c>
      <c r="L35" s="159">
        <v>0</v>
      </c>
      <c r="M35" s="159">
        <v>0</v>
      </c>
      <c r="N35" s="159">
        <v>0</v>
      </c>
      <c r="O35" s="159">
        <v>0</v>
      </c>
      <c r="P35" s="159">
        <v>0</v>
      </c>
      <c r="Q35" s="159">
        <v>0</v>
      </c>
      <c r="R35" s="159">
        <v>0</v>
      </c>
      <c r="S35" s="159">
        <v>0</v>
      </c>
      <c r="T35" s="159">
        <v>0</v>
      </c>
      <c r="U35" s="159">
        <v>0</v>
      </c>
      <c r="V35" s="159">
        <v>0</v>
      </c>
      <c r="W35" s="159">
        <v>0</v>
      </c>
      <c r="X35" s="159">
        <v>0</v>
      </c>
      <c r="Y35" s="159">
        <v>0</v>
      </c>
      <c r="Z35" s="159">
        <v>0</v>
      </c>
      <c r="AA35" s="159">
        <v>0</v>
      </c>
      <c r="AB35" s="159">
        <v>0</v>
      </c>
      <c r="AC35" s="159">
        <v>0</v>
      </c>
      <c r="AD35" s="159">
        <v>0</v>
      </c>
      <c r="AE35" s="159">
        <v>0</v>
      </c>
      <c r="AF35" s="159"/>
      <c r="AG35" s="159"/>
      <c r="AH35" s="159"/>
      <c r="AI35" s="159"/>
      <c r="AJ35" s="159"/>
      <c r="AK35" s="159"/>
      <c r="AL35" s="159"/>
    </row>
    <row r="36" spans="1:38" ht="16.350000000000001" customHeight="1">
      <c r="A36" s="158" t="s">
        <v>1085</v>
      </c>
      <c r="B36" s="159">
        <v>0</v>
      </c>
      <c r="C36" s="159">
        <v>0</v>
      </c>
      <c r="D36" s="159">
        <v>0</v>
      </c>
      <c r="E36" s="159">
        <v>0</v>
      </c>
      <c r="F36" s="159">
        <v>0</v>
      </c>
      <c r="G36" s="159">
        <v>0</v>
      </c>
      <c r="H36" s="159">
        <v>0</v>
      </c>
      <c r="I36" s="159">
        <v>0</v>
      </c>
      <c r="J36" s="159">
        <v>0</v>
      </c>
      <c r="K36" s="159">
        <v>0</v>
      </c>
      <c r="L36" s="159">
        <v>0</v>
      </c>
      <c r="M36" s="159">
        <v>0</v>
      </c>
      <c r="N36" s="159">
        <v>0</v>
      </c>
      <c r="O36" s="159">
        <v>0</v>
      </c>
      <c r="P36" s="159">
        <v>0</v>
      </c>
      <c r="Q36" s="159">
        <v>0</v>
      </c>
      <c r="R36" s="159">
        <v>0</v>
      </c>
      <c r="S36" s="159">
        <v>0</v>
      </c>
      <c r="T36" s="159">
        <v>0</v>
      </c>
      <c r="U36" s="159">
        <v>0</v>
      </c>
      <c r="V36" s="159">
        <v>0</v>
      </c>
      <c r="W36" s="159">
        <v>0</v>
      </c>
      <c r="X36" s="159">
        <v>0</v>
      </c>
      <c r="Y36" s="159">
        <v>0</v>
      </c>
      <c r="Z36" s="159">
        <v>0</v>
      </c>
      <c r="AA36" s="159">
        <v>0</v>
      </c>
      <c r="AB36" s="159">
        <v>0</v>
      </c>
      <c r="AC36" s="159">
        <v>0</v>
      </c>
      <c r="AD36" s="159">
        <v>0</v>
      </c>
      <c r="AE36" s="159">
        <v>0</v>
      </c>
      <c r="AF36" s="159"/>
      <c r="AG36" s="159"/>
      <c r="AH36" s="159"/>
      <c r="AI36" s="159"/>
      <c r="AJ36" s="159"/>
      <c r="AK36" s="159"/>
      <c r="AL36" s="159"/>
    </row>
    <row r="37" spans="1:38" ht="16.350000000000001" customHeight="1">
      <c r="A37" s="158" t="s">
        <v>1086</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0</v>
      </c>
      <c r="AA37" s="159">
        <v>0</v>
      </c>
      <c r="AB37" s="159">
        <v>0</v>
      </c>
      <c r="AC37" s="159">
        <v>0</v>
      </c>
      <c r="AD37" s="159">
        <v>0</v>
      </c>
      <c r="AE37" s="159">
        <v>0</v>
      </c>
      <c r="AF37" s="159"/>
      <c r="AG37" s="159"/>
      <c r="AH37" s="159"/>
      <c r="AI37" s="159"/>
      <c r="AJ37" s="159"/>
      <c r="AK37" s="159"/>
      <c r="AL37" s="159"/>
    </row>
    <row r="38" spans="1:38" ht="16.350000000000001" customHeight="1">
      <c r="A38" s="158" t="s">
        <v>1087</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c r="AG38" s="159"/>
      <c r="AH38" s="159"/>
      <c r="AI38" s="159"/>
      <c r="AJ38" s="159"/>
      <c r="AK38" s="159"/>
      <c r="AL38" s="159"/>
    </row>
    <row r="39" spans="1:38" ht="16.350000000000001" customHeight="1">
      <c r="A39" s="158" t="s">
        <v>1088</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c r="AG39" s="159"/>
      <c r="AH39" s="159"/>
      <c r="AI39" s="159"/>
      <c r="AJ39" s="159"/>
      <c r="AK39" s="159"/>
      <c r="AL39" s="159"/>
    </row>
    <row r="40" spans="1:38" ht="16.350000000000001" customHeight="1">
      <c r="A40" s="158" t="s">
        <v>1089</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c r="AG40" s="159"/>
      <c r="AH40" s="159"/>
      <c r="AI40" s="159"/>
      <c r="AJ40" s="159"/>
      <c r="AK40" s="159"/>
      <c r="AL40" s="159"/>
    </row>
    <row r="41" spans="1:38" ht="16.350000000000001" customHeight="1">
      <c r="A41" s="158" t="s">
        <v>1090</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c r="AG41" s="159"/>
      <c r="AH41" s="159"/>
      <c r="AI41" s="159"/>
      <c r="AJ41" s="159"/>
      <c r="AK41" s="159"/>
      <c r="AL41" s="159"/>
    </row>
    <row r="42" spans="1:38" ht="16.350000000000001" customHeight="1">
      <c r="A42" s="158" t="s">
        <v>1091</v>
      </c>
      <c r="B42" s="159">
        <v>0</v>
      </c>
      <c r="C42" s="159">
        <v>0</v>
      </c>
      <c r="D42" s="159">
        <v>0</v>
      </c>
      <c r="E42" s="159">
        <v>0</v>
      </c>
      <c r="F42" s="159">
        <v>0</v>
      </c>
      <c r="G42" s="159">
        <v>0</v>
      </c>
      <c r="H42" s="159">
        <v>0</v>
      </c>
      <c r="I42" s="159">
        <v>0</v>
      </c>
      <c r="J42" s="159">
        <v>0</v>
      </c>
      <c r="K42" s="159">
        <v>0</v>
      </c>
      <c r="L42" s="159">
        <v>0</v>
      </c>
      <c r="M42" s="159">
        <v>0</v>
      </c>
      <c r="N42" s="159">
        <v>0</v>
      </c>
      <c r="O42" s="159">
        <v>0</v>
      </c>
      <c r="P42" s="159">
        <v>0</v>
      </c>
      <c r="Q42" s="159">
        <v>0</v>
      </c>
      <c r="R42" s="159">
        <v>0</v>
      </c>
      <c r="S42" s="159">
        <v>0</v>
      </c>
      <c r="T42" s="159">
        <v>0</v>
      </c>
      <c r="U42" s="159">
        <v>0</v>
      </c>
      <c r="V42" s="159">
        <v>0</v>
      </c>
      <c r="W42" s="159">
        <v>0</v>
      </c>
      <c r="X42" s="159">
        <v>0</v>
      </c>
      <c r="Y42" s="159">
        <v>0</v>
      </c>
      <c r="Z42" s="159">
        <v>0</v>
      </c>
      <c r="AA42" s="159">
        <v>0</v>
      </c>
      <c r="AB42" s="159">
        <v>0</v>
      </c>
      <c r="AC42" s="159">
        <v>0</v>
      </c>
      <c r="AD42" s="159">
        <v>0</v>
      </c>
      <c r="AE42" s="159">
        <v>0</v>
      </c>
      <c r="AF42" s="159"/>
      <c r="AG42" s="159"/>
      <c r="AH42" s="159"/>
      <c r="AI42" s="159"/>
      <c r="AJ42" s="159"/>
      <c r="AK42" s="159"/>
      <c r="AL42" s="159"/>
    </row>
    <row r="43" spans="1:38" ht="16.350000000000001" customHeight="1">
      <c r="A43" s="158" t="s">
        <v>1092</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c r="AG43" s="159"/>
      <c r="AH43" s="159"/>
      <c r="AI43" s="159"/>
      <c r="AJ43" s="159"/>
      <c r="AK43" s="159"/>
      <c r="AL43" s="159"/>
    </row>
    <row r="44" spans="1:38" ht="16.350000000000001" customHeight="1">
      <c r="A44" s="158" t="s">
        <v>1093</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0</v>
      </c>
      <c r="AA44" s="159">
        <v>0</v>
      </c>
      <c r="AB44" s="159">
        <v>0</v>
      </c>
      <c r="AC44" s="159">
        <v>0</v>
      </c>
      <c r="AD44" s="159">
        <v>0</v>
      </c>
      <c r="AE44" s="159">
        <v>0</v>
      </c>
      <c r="AF44" s="159"/>
      <c r="AG44" s="159"/>
      <c r="AH44" s="159"/>
      <c r="AI44" s="159"/>
      <c r="AJ44" s="159"/>
      <c r="AK44" s="159"/>
      <c r="AL44" s="159"/>
    </row>
    <row r="45" spans="1:38" ht="16.350000000000001" customHeight="1">
      <c r="A45" s="158" t="s">
        <v>1094</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v>
      </c>
      <c r="W45" s="159">
        <v>0</v>
      </c>
      <c r="X45" s="159">
        <v>0</v>
      </c>
      <c r="Y45" s="159">
        <v>0</v>
      </c>
      <c r="Z45" s="159">
        <v>0</v>
      </c>
      <c r="AA45" s="159">
        <v>0</v>
      </c>
      <c r="AB45" s="159">
        <v>0</v>
      </c>
      <c r="AC45" s="159">
        <v>0</v>
      </c>
      <c r="AD45" s="159">
        <v>0</v>
      </c>
      <c r="AE45" s="159">
        <v>0</v>
      </c>
      <c r="AF45" s="159"/>
      <c r="AG45" s="159"/>
      <c r="AH45" s="159"/>
      <c r="AI45" s="159"/>
      <c r="AJ45" s="159"/>
      <c r="AK45" s="159"/>
      <c r="AL45" s="159"/>
    </row>
    <row r="46" spans="1:38" ht="16.350000000000001" customHeight="1">
      <c r="A46" s="158" t="s">
        <v>1095</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c r="AG46" s="159"/>
      <c r="AH46" s="159"/>
      <c r="AI46" s="159"/>
      <c r="AJ46" s="159"/>
      <c r="AK46" s="159"/>
      <c r="AL46" s="159"/>
    </row>
    <row r="47" spans="1:38" ht="16.350000000000001" customHeight="1">
      <c r="A47" s="158" t="s">
        <v>1096</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c r="AG47" s="159"/>
      <c r="AH47" s="159"/>
      <c r="AI47" s="159"/>
      <c r="AJ47" s="159"/>
      <c r="AK47" s="159"/>
      <c r="AL47" s="159"/>
    </row>
    <row r="48" spans="1:38" ht="16.350000000000001" customHeight="1">
      <c r="A48" s="158" t="s">
        <v>1097</v>
      </c>
      <c r="B48" s="159">
        <v>0</v>
      </c>
      <c r="C48" s="159">
        <v>0</v>
      </c>
      <c r="D48" s="159">
        <v>0</v>
      </c>
      <c r="E48" s="159">
        <v>0</v>
      </c>
      <c r="F48" s="159">
        <v>0</v>
      </c>
      <c r="G48" s="159">
        <v>0</v>
      </c>
      <c r="H48" s="159">
        <v>0</v>
      </c>
      <c r="I48" s="159">
        <v>0</v>
      </c>
      <c r="J48" s="159">
        <v>0</v>
      </c>
      <c r="K48" s="159">
        <v>0</v>
      </c>
      <c r="L48" s="159">
        <v>0</v>
      </c>
      <c r="M48" s="159">
        <v>0</v>
      </c>
      <c r="N48" s="159">
        <v>0</v>
      </c>
      <c r="O48" s="159">
        <v>0</v>
      </c>
      <c r="P48" s="159">
        <v>0</v>
      </c>
      <c r="Q48" s="159">
        <v>0</v>
      </c>
      <c r="R48" s="159">
        <v>0</v>
      </c>
      <c r="S48" s="159">
        <v>0</v>
      </c>
      <c r="T48" s="159">
        <v>0</v>
      </c>
      <c r="U48" s="159">
        <v>0</v>
      </c>
      <c r="V48" s="159">
        <v>0</v>
      </c>
      <c r="W48" s="159">
        <v>0</v>
      </c>
      <c r="X48" s="159">
        <v>0</v>
      </c>
      <c r="Y48" s="159">
        <v>0</v>
      </c>
      <c r="Z48" s="159">
        <v>0</v>
      </c>
      <c r="AA48" s="159">
        <v>0</v>
      </c>
      <c r="AB48" s="159">
        <v>0</v>
      </c>
      <c r="AC48" s="159">
        <v>0</v>
      </c>
      <c r="AD48" s="159">
        <v>0</v>
      </c>
      <c r="AE48" s="159">
        <v>0</v>
      </c>
      <c r="AF48" s="159"/>
      <c r="AG48" s="159"/>
      <c r="AH48" s="159"/>
      <c r="AI48" s="159"/>
      <c r="AJ48" s="159"/>
      <c r="AK48" s="159"/>
      <c r="AL48" s="159"/>
    </row>
    <row r="49" spans="1:38" ht="16.350000000000001" customHeight="1">
      <c r="A49" s="158" t="s">
        <v>1098</v>
      </c>
      <c r="B49" s="159">
        <v>0</v>
      </c>
      <c r="C49" s="159">
        <v>0</v>
      </c>
      <c r="D49" s="159">
        <v>0</v>
      </c>
      <c r="E49" s="159">
        <v>0</v>
      </c>
      <c r="F49" s="159">
        <v>0</v>
      </c>
      <c r="G49" s="159">
        <v>0</v>
      </c>
      <c r="H49" s="159">
        <v>0</v>
      </c>
      <c r="I49" s="159">
        <v>0</v>
      </c>
      <c r="J49" s="159">
        <v>0</v>
      </c>
      <c r="K49" s="159">
        <v>0</v>
      </c>
      <c r="L49" s="159">
        <v>0</v>
      </c>
      <c r="M49" s="159">
        <v>0</v>
      </c>
      <c r="N49" s="159">
        <v>0</v>
      </c>
      <c r="O49" s="159">
        <v>0</v>
      </c>
      <c r="P49" s="159">
        <v>0</v>
      </c>
      <c r="Q49" s="159">
        <v>0</v>
      </c>
      <c r="R49" s="159">
        <v>0</v>
      </c>
      <c r="S49" s="159">
        <v>0</v>
      </c>
      <c r="T49" s="159">
        <v>0</v>
      </c>
      <c r="U49" s="159">
        <v>0</v>
      </c>
      <c r="V49" s="159">
        <v>0</v>
      </c>
      <c r="W49" s="159">
        <v>0</v>
      </c>
      <c r="X49" s="159">
        <v>0</v>
      </c>
      <c r="Y49" s="159">
        <v>0</v>
      </c>
      <c r="Z49" s="159">
        <v>0</v>
      </c>
      <c r="AA49" s="159">
        <v>0</v>
      </c>
      <c r="AB49" s="159">
        <v>0</v>
      </c>
      <c r="AC49" s="159">
        <v>0</v>
      </c>
      <c r="AD49" s="159">
        <v>0</v>
      </c>
      <c r="AE49" s="159">
        <v>0</v>
      </c>
      <c r="AF49" s="159"/>
      <c r="AG49" s="159"/>
      <c r="AH49" s="159"/>
      <c r="AI49" s="159"/>
      <c r="AJ49" s="159"/>
      <c r="AK49" s="159"/>
      <c r="AL49" s="159"/>
    </row>
    <row r="50" spans="1:38" ht="16.350000000000001" customHeight="1">
      <c r="A50" s="158" t="s">
        <v>1099</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v>
      </c>
      <c r="AB50" s="159">
        <v>0</v>
      </c>
      <c r="AC50" s="159">
        <v>0</v>
      </c>
      <c r="AD50" s="159">
        <v>0</v>
      </c>
      <c r="AE50" s="159">
        <v>0</v>
      </c>
      <c r="AF50" s="159"/>
      <c r="AG50" s="159"/>
      <c r="AH50" s="159"/>
      <c r="AI50" s="159"/>
      <c r="AJ50" s="159"/>
      <c r="AK50" s="159"/>
      <c r="AL50" s="159"/>
    </row>
    <row r="51" spans="1:38" ht="16.350000000000001" customHeight="1">
      <c r="A51" s="158" t="s">
        <v>1100</v>
      </c>
      <c r="B51" s="159">
        <v>0</v>
      </c>
      <c r="C51" s="159">
        <v>0</v>
      </c>
      <c r="D51" s="159">
        <v>0</v>
      </c>
      <c r="E51" s="159">
        <v>0</v>
      </c>
      <c r="F51" s="159">
        <v>0</v>
      </c>
      <c r="G51" s="159">
        <v>0</v>
      </c>
      <c r="H51" s="159">
        <v>0</v>
      </c>
      <c r="I51" s="159">
        <v>0</v>
      </c>
      <c r="J51" s="159">
        <v>0</v>
      </c>
      <c r="K51" s="159">
        <v>0</v>
      </c>
      <c r="L51" s="159">
        <v>0</v>
      </c>
      <c r="M51" s="159">
        <v>0</v>
      </c>
      <c r="N51" s="159">
        <v>0</v>
      </c>
      <c r="O51" s="159">
        <v>0</v>
      </c>
      <c r="P51" s="159">
        <v>0</v>
      </c>
      <c r="Q51" s="159">
        <v>0</v>
      </c>
      <c r="R51" s="159">
        <v>0</v>
      </c>
      <c r="S51" s="159">
        <v>0</v>
      </c>
      <c r="T51" s="159">
        <v>0</v>
      </c>
      <c r="U51" s="159">
        <v>0</v>
      </c>
      <c r="V51" s="159">
        <v>0</v>
      </c>
      <c r="W51" s="159">
        <v>0</v>
      </c>
      <c r="X51" s="159">
        <v>0</v>
      </c>
      <c r="Y51" s="159">
        <v>0</v>
      </c>
      <c r="Z51" s="159">
        <v>0</v>
      </c>
      <c r="AA51" s="159">
        <v>0</v>
      </c>
      <c r="AB51" s="159">
        <v>0</v>
      </c>
      <c r="AC51" s="159">
        <v>0</v>
      </c>
      <c r="AD51" s="159">
        <v>0</v>
      </c>
      <c r="AE51" s="159">
        <v>0</v>
      </c>
      <c r="AF51" s="159"/>
      <c r="AG51" s="159"/>
      <c r="AH51" s="159"/>
      <c r="AI51" s="159"/>
      <c r="AJ51" s="159"/>
      <c r="AK51" s="159"/>
      <c r="AL51" s="159"/>
    </row>
    <row r="52" spans="1:38" ht="16.350000000000001" customHeight="1">
      <c r="A52" s="158" t="s">
        <v>1101</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0</v>
      </c>
      <c r="AE52" s="159">
        <v>0</v>
      </c>
      <c r="AF52" s="159"/>
      <c r="AG52" s="159"/>
      <c r="AH52" s="159"/>
      <c r="AI52" s="159"/>
      <c r="AJ52" s="159"/>
      <c r="AK52" s="159"/>
      <c r="AL52" s="159"/>
    </row>
    <row r="53" spans="1:38" ht="16.350000000000001" customHeight="1">
      <c r="A53" s="158" t="s">
        <v>1102</v>
      </c>
      <c r="B53" s="159">
        <v>0</v>
      </c>
      <c r="C53" s="159">
        <v>0</v>
      </c>
      <c r="D53" s="159">
        <v>0</v>
      </c>
      <c r="E53" s="159">
        <v>0</v>
      </c>
      <c r="F53" s="159">
        <v>0</v>
      </c>
      <c r="G53" s="159">
        <v>0</v>
      </c>
      <c r="H53" s="159">
        <v>0</v>
      </c>
      <c r="I53" s="159">
        <v>0</v>
      </c>
      <c r="J53" s="159">
        <v>0</v>
      </c>
      <c r="K53" s="159">
        <v>0</v>
      </c>
      <c r="L53" s="159">
        <v>0</v>
      </c>
      <c r="M53" s="159">
        <v>0</v>
      </c>
      <c r="N53" s="159">
        <v>0</v>
      </c>
      <c r="O53" s="159">
        <v>0</v>
      </c>
      <c r="P53" s="159">
        <v>0</v>
      </c>
      <c r="Q53" s="159">
        <v>0</v>
      </c>
      <c r="R53" s="159">
        <v>0</v>
      </c>
      <c r="S53" s="159">
        <v>0</v>
      </c>
      <c r="T53" s="159">
        <v>0</v>
      </c>
      <c r="U53" s="159">
        <v>0</v>
      </c>
      <c r="V53" s="159">
        <v>0</v>
      </c>
      <c r="W53" s="159">
        <v>0</v>
      </c>
      <c r="X53" s="159">
        <v>0</v>
      </c>
      <c r="Y53" s="159">
        <v>0</v>
      </c>
      <c r="Z53" s="159">
        <v>0</v>
      </c>
      <c r="AA53" s="159">
        <v>0</v>
      </c>
      <c r="AB53" s="159">
        <v>0</v>
      </c>
      <c r="AC53" s="159">
        <v>0</v>
      </c>
      <c r="AD53" s="159">
        <v>0</v>
      </c>
      <c r="AE53" s="159">
        <v>0</v>
      </c>
      <c r="AF53" s="159"/>
      <c r="AG53" s="159"/>
      <c r="AH53" s="159"/>
      <c r="AI53" s="159"/>
      <c r="AJ53" s="159"/>
      <c r="AK53" s="159"/>
      <c r="AL53" s="159"/>
    </row>
    <row r="54" spans="1:38" ht="16.350000000000001" customHeight="1">
      <c r="A54" s="158" t="s">
        <v>1103</v>
      </c>
      <c r="B54" s="159">
        <v>0</v>
      </c>
      <c r="C54" s="159">
        <v>0</v>
      </c>
      <c r="D54" s="159">
        <v>0</v>
      </c>
      <c r="E54" s="159">
        <v>0</v>
      </c>
      <c r="F54" s="159">
        <v>0</v>
      </c>
      <c r="G54" s="159">
        <v>0</v>
      </c>
      <c r="H54" s="159">
        <v>0</v>
      </c>
      <c r="I54" s="159">
        <v>0</v>
      </c>
      <c r="J54" s="159">
        <v>0</v>
      </c>
      <c r="K54" s="159">
        <v>0</v>
      </c>
      <c r="L54" s="159">
        <v>0</v>
      </c>
      <c r="M54" s="159">
        <v>0</v>
      </c>
      <c r="N54" s="159">
        <v>0</v>
      </c>
      <c r="O54" s="159">
        <v>0</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c r="AG54" s="159"/>
      <c r="AH54" s="159"/>
      <c r="AI54" s="159"/>
      <c r="AJ54" s="159"/>
      <c r="AK54" s="159"/>
      <c r="AL54" s="159"/>
    </row>
    <row r="55" spans="1:38" ht="16.350000000000001" customHeight="1">
      <c r="A55" s="158" t="s">
        <v>1104</v>
      </c>
      <c r="B55" s="159">
        <v>50413355.170000002</v>
      </c>
      <c r="C55" s="159">
        <v>0</v>
      </c>
      <c r="D55" s="159">
        <v>0</v>
      </c>
      <c r="E55" s="159">
        <v>13792542.91</v>
      </c>
      <c r="F55" s="159">
        <v>27469437.039999999</v>
      </c>
      <c r="G55" s="159">
        <v>8438260.1999999993</v>
      </c>
      <c r="H55" s="159">
        <v>2912938.91</v>
      </c>
      <c r="I55" s="159">
        <v>2421493</v>
      </c>
      <c r="J55" s="159">
        <v>0</v>
      </c>
      <c r="K55" s="159">
        <v>93566308.260000005</v>
      </c>
      <c r="L55" s="159">
        <v>1564511.75</v>
      </c>
      <c r="M55" s="159">
        <v>1285918.1000000001</v>
      </c>
      <c r="N55" s="159">
        <v>1600504.96</v>
      </c>
      <c r="O55" s="159">
        <v>4137338.81</v>
      </c>
      <c r="P55" s="159">
        <v>2392319.42</v>
      </c>
      <c r="Q55" s="159">
        <v>1992844.6</v>
      </c>
      <c r="R55" s="159">
        <v>819105.27</v>
      </c>
      <c r="S55" s="159">
        <v>4257386.13</v>
      </c>
      <c r="T55" s="159">
        <v>7085455.4100000001</v>
      </c>
      <c r="U55" s="159">
        <v>7958150.0499999998</v>
      </c>
      <c r="V55" s="159">
        <v>3527712.52</v>
      </c>
      <c r="W55" s="159">
        <v>1412088.99</v>
      </c>
      <c r="X55" s="159">
        <v>2098649.0099999998</v>
      </c>
      <c r="Y55" s="159">
        <v>1129994.93</v>
      </c>
      <c r="Z55" s="159">
        <v>0</v>
      </c>
      <c r="AA55" s="159">
        <v>1744360</v>
      </c>
      <c r="AB55" s="159">
        <v>2544567.37</v>
      </c>
      <c r="AC55" s="159">
        <v>2597165.63</v>
      </c>
      <c r="AD55" s="159">
        <v>1552167.2</v>
      </c>
      <c r="AE55" s="159">
        <v>5529464.5700000003</v>
      </c>
      <c r="AF55" s="159"/>
      <c r="AG55" s="159"/>
      <c r="AH55" s="159"/>
      <c r="AI55" s="159"/>
      <c r="AJ55" s="159"/>
      <c r="AK55" s="159"/>
      <c r="AL55" s="159"/>
    </row>
    <row r="56" spans="1:38" ht="16.350000000000001" customHeight="1">
      <c r="A56" s="158" t="s">
        <v>1105</v>
      </c>
      <c r="B56" s="159">
        <v>877297.07</v>
      </c>
      <c r="C56" s="159">
        <v>0</v>
      </c>
      <c r="D56" s="159">
        <v>0</v>
      </c>
      <c r="E56" s="159">
        <v>35668.57</v>
      </c>
      <c r="F56" s="159">
        <v>479512.81</v>
      </c>
      <c r="G56" s="159">
        <v>157499</v>
      </c>
      <c r="H56" s="159">
        <v>18598.13</v>
      </c>
      <c r="I56" s="159">
        <v>14989.84</v>
      </c>
      <c r="J56" s="159">
        <v>0</v>
      </c>
      <c r="K56" s="159">
        <v>1514248.51</v>
      </c>
      <c r="L56" s="159">
        <v>4040</v>
      </c>
      <c r="M56" s="159">
        <v>5608.39</v>
      </c>
      <c r="N56" s="159">
        <v>2607.77</v>
      </c>
      <c r="O56" s="159">
        <v>14280</v>
      </c>
      <c r="P56" s="159">
        <v>-878.78</v>
      </c>
      <c r="Q56" s="159">
        <v>6160</v>
      </c>
      <c r="R56" s="159">
        <v>3851.19</v>
      </c>
      <c r="S56" s="159">
        <v>150895.89000000001</v>
      </c>
      <c r="T56" s="159">
        <v>198105.78</v>
      </c>
      <c r="U56" s="159">
        <v>57949</v>
      </c>
      <c r="V56" s="159">
        <v>36664.089999999997</v>
      </c>
      <c r="W56" s="159">
        <v>28101.66</v>
      </c>
      <c r="X56" s="159">
        <v>6399.25</v>
      </c>
      <c r="Y56" s="159">
        <v>1397.14</v>
      </c>
      <c r="Z56" s="159">
        <v>0</v>
      </c>
      <c r="AA56" s="159">
        <v>7877.88</v>
      </c>
      <c r="AB56" s="159">
        <v>75452.600000000006</v>
      </c>
      <c r="AC56" s="159">
        <v>69187.27</v>
      </c>
      <c r="AD56" s="159">
        <v>4981.25</v>
      </c>
      <c r="AE56" s="159">
        <v>97274.05</v>
      </c>
      <c r="AF56" s="159"/>
      <c r="AG56" s="159"/>
      <c r="AH56" s="159"/>
      <c r="AI56" s="159"/>
      <c r="AJ56" s="159"/>
      <c r="AK56" s="159"/>
      <c r="AL56" s="159"/>
    </row>
    <row r="57" spans="1:38" ht="16.350000000000001" customHeight="1">
      <c r="A57" s="158" t="s">
        <v>1106</v>
      </c>
      <c r="B57" s="159">
        <v>958329.42</v>
      </c>
      <c r="C57" s="159">
        <v>0</v>
      </c>
      <c r="D57" s="159">
        <v>0</v>
      </c>
      <c r="E57" s="159">
        <v>275850.92</v>
      </c>
      <c r="F57" s="159">
        <v>934415.16</v>
      </c>
      <c r="G57" s="159">
        <v>209958.25</v>
      </c>
      <c r="H57" s="159">
        <v>59342.84</v>
      </c>
      <c r="I57" s="159">
        <v>49660.24</v>
      </c>
      <c r="J57" s="159">
        <v>0</v>
      </c>
      <c r="K57" s="159">
        <v>2835767.5</v>
      </c>
      <c r="L57" s="159">
        <v>31290.26</v>
      </c>
      <c r="M57" s="159">
        <v>25718.36</v>
      </c>
      <c r="N57" s="159">
        <v>32010.13</v>
      </c>
      <c r="O57" s="159">
        <v>82746.77</v>
      </c>
      <c r="P57" s="159">
        <v>47846.400000000001</v>
      </c>
      <c r="Q57" s="159">
        <v>39856.89</v>
      </c>
      <c r="R57" s="159">
        <v>16382.11</v>
      </c>
      <c r="S57" s="159">
        <v>85147.7</v>
      </c>
      <c r="T57" s="159">
        <v>414427.11</v>
      </c>
      <c r="U57" s="159">
        <v>162208.29999999999</v>
      </c>
      <c r="V57" s="159">
        <v>95395.37</v>
      </c>
      <c r="W57" s="159">
        <v>29143.5</v>
      </c>
      <c r="X57" s="159">
        <v>81483.149999999994</v>
      </c>
      <c r="Y57" s="159">
        <v>66610.03</v>
      </c>
      <c r="Z57" s="159">
        <v>0</v>
      </c>
      <c r="AA57" s="159">
        <v>35515.949999999997</v>
      </c>
      <c r="AB57" s="159">
        <v>64612.61</v>
      </c>
      <c r="AC57" s="159">
        <v>52798.51</v>
      </c>
      <c r="AD57" s="159">
        <v>57031.18</v>
      </c>
      <c r="AE57" s="159">
        <v>115311.73</v>
      </c>
      <c r="AF57" s="159"/>
      <c r="AG57" s="159"/>
      <c r="AH57" s="159"/>
      <c r="AI57" s="159"/>
      <c r="AJ57" s="159"/>
      <c r="AK57" s="159"/>
      <c r="AL57" s="159"/>
    </row>
    <row r="58" spans="1:38" ht="16.350000000000001" customHeight="1">
      <c r="A58" s="158" t="s">
        <v>1107</v>
      </c>
      <c r="B58" s="159">
        <v>3600</v>
      </c>
      <c r="C58" s="159">
        <v>0</v>
      </c>
      <c r="D58" s="159">
        <v>0</v>
      </c>
      <c r="E58" s="159">
        <v>75715.72</v>
      </c>
      <c r="F58" s="159">
        <v>177317.46</v>
      </c>
      <c r="G58" s="159">
        <v>36451.74</v>
      </c>
      <c r="H58" s="159">
        <v>6702.58</v>
      </c>
      <c r="I58" s="159">
        <v>9281.92</v>
      </c>
      <c r="J58" s="159">
        <v>0</v>
      </c>
      <c r="K58" s="159">
        <v>633428.68000000005</v>
      </c>
      <c r="L58" s="159">
        <v>10616.66</v>
      </c>
      <c r="M58" s="159">
        <v>4051.04</v>
      </c>
      <c r="N58" s="159">
        <v>25557.119999999999</v>
      </c>
      <c r="O58" s="159">
        <v>5337.13</v>
      </c>
      <c r="P58" s="159">
        <v>0</v>
      </c>
      <c r="Q58" s="159">
        <v>3615.53</v>
      </c>
      <c r="R58" s="159">
        <v>26538.240000000002</v>
      </c>
      <c r="S58" s="159">
        <v>56673.06</v>
      </c>
      <c r="T58" s="159">
        <v>59235.77</v>
      </c>
      <c r="U58" s="159">
        <v>19640.21</v>
      </c>
      <c r="V58" s="159">
        <v>15141.7</v>
      </c>
      <c r="W58" s="159">
        <v>15509.21</v>
      </c>
      <c r="X58" s="159">
        <v>6775.4</v>
      </c>
      <c r="Y58" s="159">
        <v>4342.1099999999997</v>
      </c>
      <c r="Z58" s="159">
        <v>0</v>
      </c>
      <c r="AA58" s="159">
        <v>2793.62</v>
      </c>
      <c r="AB58" s="159">
        <v>22821.23</v>
      </c>
      <c r="AC58" s="159">
        <v>7721.89</v>
      </c>
      <c r="AD58" s="159">
        <v>3115</v>
      </c>
      <c r="AE58" s="159">
        <v>43749.120000000003</v>
      </c>
      <c r="AF58" s="159"/>
      <c r="AG58" s="159"/>
      <c r="AH58" s="159"/>
      <c r="AI58" s="159"/>
      <c r="AJ58" s="159"/>
      <c r="AK58" s="159"/>
      <c r="AL58" s="159"/>
    </row>
    <row r="59" spans="1:38" ht="16.350000000000001" customHeight="1">
      <c r="A59" s="158" t="s">
        <v>1108</v>
      </c>
      <c r="B59" s="159">
        <v>12241200.65</v>
      </c>
      <c r="C59" s="159">
        <v>0</v>
      </c>
      <c r="D59" s="159">
        <v>0</v>
      </c>
      <c r="E59" s="159">
        <v>3391129.74</v>
      </c>
      <c r="F59" s="159">
        <v>7315861.2699999996</v>
      </c>
      <c r="G59" s="159">
        <v>2248125.27</v>
      </c>
      <c r="H59" s="159">
        <v>420380.06</v>
      </c>
      <c r="I59" s="159">
        <v>561785.29</v>
      </c>
      <c r="J59" s="159">
        <v>0</v>
      </c>
      <c r="K59" s="159">
        <v>29786703.059999999</v>
      </c>
      <c r="L59" s="159">
        <v>466763.6</v>
      </c>
      <c r="M59" s="159">
        <v>293122.61</v>
      </c>
      <c r="N59" s="159">
        <v>462866.57</v>
      </c>
      <c r="O59" s="159">
        <v>858894.58</v>
      </c>
      <c r="P59" s="159">
        <v>586866.1</v>
      </c>
      <c r="Q59" s="159">
        <v>500003.93</v>
      </c>
      <c r="R59" s="159">
        <v>222612.35</v>
      </c>
      <c r="S59" s="159">
        <v>1098733.67</v>
      </c>
      <c r="T59" s="159">
        <v>2048974.75</v>
      </c>
      <c r="U59" s="159">
        <v>1636490.12</v>
      </c>
      <c r="V59" s="159">
        <v>1048780.93</v>
      </c>
      <c r="W59" s="159">
        <v>384496.77</v>
      </c>
      <c r="X59" s="159">
        <v>707859.87</v>
      </c>
      <c r="Y59" s="159">
        <v>390525.16</v>
      </c>
      <c r="Z59" s="159">
        <v>0</v>
      </c>
      <c r="AA59" s="159">
        <v>409349.02</v>
      </c>
      <c r="AB59" s="159">
        <v>755539.4</v>
      </c>
      <c r="AC59" s="159">
        <v>726439.27</v>
      </c>
      <c r="AD59" s="159">
        <v>356797.58</v>
      </c>
      <c r="AE59" s="159">
        <v>1660713.53</v>
      </c>
      <c r="AF59" s="159"/>
      <c r="AG59" s="159"/>
      <c r="AH59" s="159"/>
      <c r="AI59" s="159"/>
      <c r="AJ59" s="159"/>
      <c r="AK59" s="159"/>
      <c r="AL59" s="159"/>
    </row>
    <row r="60" spans="1:38" ht="16.350000000000001" customHeight="1">
      <c r="A60" s="158" t="s">
        <v>1109</v>
      </c>
      <c r="B60" s="159">
        <v>225000</v>
      </c>
      <c r="C60" s="159">
        <v>0</v>
      </c>
      <c r="D60" s="159">
        <v>0</v>
      </c>
      <c r="E60" s="159">
        <v>0</v>
      </c>
      <c r="F60" s="159">
        <v>0</v>
      </c>
      <c r="G60" s="159">
        <v>0</v>
      </c>
      <c r="H60" s="159">
        <v>0</v>
      </c>
      <c r="I60" s="159">
        <v>0</v>
      </c>
      <c r="J60" s="159">
        <v>0</v>
      </c>
      <c r="K60" s="159">
        <v>300000</v>
      </c>
      <c r="L60" s="159">
        <v>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c r="AG60" s="159"/>
      <c r="AH60" s="159"/>
      <c r="AI60" s="159"/>
      <c r="AJ60" s="159"/>
      <c r="AK60" s="159"/>
      <c r="AL60" s="159"/>
    </row>
    <row r="61" spans="1:38" ht="16.350000000000001" customHeight="1">
      <c r="A61" s="158" t="s">
        <v>1110</v>
      </c>
      <c r="B61" s="159">
        <v>163492.53</v>
      </c>
      <c r="C61" s="159">
        <v>0</v>
      </c>
      <c r="D61" s="159">
        <v>0</v>
      </c>
      <c r="E61" s="159">
        <v>29231.96</v>
      </c>
      <c r="F61" s="159">
        <v>55536.4</v>
      </c>
      <c r="G61" s="159">
        <v>12141.06</v>
      </c>
      <c r="H61" s="159">
        <v>6503.99</v>
      </c>
      <c r="I61" s="159">
        <v>1747.86</v>
      </c>
      <c r="J61" s="159">
        <v>0</v>
      </c>
      <c r="K61" s="159">
        <v>425668.6</v>
      </c>
      <c r="L61" s="159">
        <v>32382.959999999999</v>
      </c>
      <c r="M61" s="159">
        <v>0</v>
      </c>
      <c r="N61" s="159">
        <v>0</v>
      </c>
      <c r="O61" s="159">
        <v>-1575.5</v>
      </c>
      <c r="P61" s="159">
        <v>-1575.5</v>
      </c>
      <c r="Q61" s="159">
        <v>0</v>
      </c>
      <c r="R61" s="159">
        <v>0</v>
      </c>
      <c r="S61" s="159">
        <v>2251.58</v>
      </c>
      <c r="T61" s="159">
        <v>1793.74</v>
      </c>
      <c r="U61" s="159">
        <v>32536.19</v>
      </c>
      <c r="V61" s="159">
        <v>6528.36</v>
      </c>
      <c r="W61" s="159">
        <v>0</v>
      </c>
      <c r="X61" s="159">
        <v>12426.53</v>
      </c>
      <c r="Y61" s="159">
        <v>0</v>
      </c>
      <c r="Z61" s="159">
        <v>0</v>
      </c>
      <c r="AA61" s="159">
        <v>1793.74</v>
      </c>
      <c r="AB61" s="159">
        <v>3827.08</v>
      </c>
      <c r="AC61" s="159">
        <v>3818.95</v>
      </c>
      <c r="AD61" s="159">
        <v>2701.29</v>
      </c>
      <c r="AE61" s="159">
        <v>21569.67</v>
      </c>
      <c r="AF61" s="159"/>
      <c r="AG61" s="159"/>
      <c r="AH61" s="159"/>
      <c r="AI61" s="159"/>
      <c r="AJ61" s="159"/>
      <c r="AK61" s="159"/>
      <c r="AL61" s="159"/>
    </row>
    <row r="62" spans="1:38" ht="16.350000000000001" customHeight="1">
      <c r="A62" s="158" t="s">
        <v>1111</v>
      </c>
      <c r="B62" s="159">
        <v>780842.58</v>
      </c>
      <c r="C62" s="159">
        <v>0</v>
      </c>
      <c r="D62" s="159">
        <v>0</v>
      </c>
      <c r="E62" s="159">
        <v>0</v>
      </c>
      <c r="F62" s="159">
        <v>19064.14</v>
      </c>
      <c r="G62" s="159">
        <v>160497.24</v>
      </c>
      <c r="H62" s="159">
        <v>51032.41</v>
      </c>
      <c r="I62" s="159">
        <v>38027.589999999997</v>
      </c>
      <c r="J62" s="159">
        <v>0</v>
      </c>
      <c r="K62" s="159">
        <v>2099407.5699999998</v>
      </c>
      <c r="L62" s="159">
        <v>0</v>
      </c>
      <c r="M62" s="159">
        <v>0</v>
      </c>
      <c r="N62" s="159">
        <v>0</v>
      </c>
      <c r="O62" s="159">
        <v>0</v>
      </c>
      <c r="P62" s="159">
        <v>0</v>
      </c>
      <c r="Q62" s="159">
        <v>0</v>
      </c>
      <c r="R62" s="159">
        <v>0</v>
      </c>
      <c r="S62" s="159">
        <v>0</v>
      </c>
      <c r="T62" s="159">
        <v>0</v>
      </c>
      <c r="U62" s="159">
        <v>15424.14</v>
      </c>
      <c r="V62" s="159">
        <v>0</v>
      </c>
      <c r="W62" s="159">
        <v>3640</v>
      </c>
      <c r="X62" s="159">
        <v>0</v>
      </c>
      <c r="Y62" s="159">
        <v>0</v>
      </c>
      <c r="Z62" s="159">
        <v>0</v>
      </c>
      <c r="AA62" s="159">
        <v>31437.24</v>
      </c>
      <c r="AB62" s="159">
        <v>53980</v>
      </c>
      <c r="AC62" s="159">
        <v>42760</v>
      </c>
      <c r="AD62" s="159">
        <v>32320</v>
      </c>
      <c r="AE62" s="159">
        <v>236120</v>
      </c>
      <c r="AF62" s="159"/>
      <c r="AG62" s="159"/>
      <c r="AH62" s="159"/>
      <c r="AI62" s="159"/>
      <c r="AJ62" s="159"/>
      <c r="AK62" s="159"/>
      <c r="AL62" s="159"/>
    </row>
    <row r="63" spans="1:38" ht="16.350000000000001" customHeight="1">
      <c r="A63" s="158" t="s">
        <v>1112</v>
      </c>
      <c r="B63" s="159">
        <v>1471923.66</v>
      </c>
      <c r="C63" s="159">
        <v>0</v>
      </c>
      <c r="D63" s="159">
        <v>0</v>
      </c>
      <c r="E63" s="159">
        <v>496138.32</v>
      </c>
      <c r="F63" s="159">
        <v>66478.17</v>
      </c>
      <c r="G63" s="159">
        <v>0</v>
      </c>
      <c r="H63" s="159">
        <v>0</v>
      </c>
      <c r="I63" s="159">
        <v>0</v>
      </c>
      <c r="J63" s="159">
        <v>0</v>
      </c>
      <c r="K63" s="159">
        <v>1941473.2</v>
      </c>
      <c r="L63" s="159">
        <v>496138.32</v>
      </c>
      <c r="M63" s="159">
        <v>0</v>
      </c>
      <c r="N63" s="159">
        <v>0</v>
      </c>
      <c r="O63" s="159">
        <v>0</v>
      </c>
      <c r="P63" s="159">
        <v>0</v>
      </c>
      <c r="Q63" s="159">
        <v>0</v>
      </c>
      <c r="R63" s="159">
        <v>0</v>
      </c>
      <c r="S63" s="159">
        <v>58105.66</v>
      </c>
      <c r="T63" s="159">
        <v>1002.79</v>
      </c>
      <c r="U63" s="159">
        <v>1352.97</v>
      </c>
      <c r="V63" s="159">
        <v>0</v>
      </c>
      <c r="W63" s="159">
        <v>0</v>
      </c>
      <c r="X63" s="159">
        <v>4345.43</v>
      </c>
      <c r="Y63" s="159">
        <v>1671.32</v>
      </c>
      <c r="Z63" s="159">
        <v>0</v>
      </c>
      <c r="AA63" s="159">
        <v>0</v>
      </c>
      <c r="AB63" s="159">
        <v>0</v>
      </c>
      <c r="AC63" s="159">
        <v>0</v>
      </c>
      <c r="AD63" s="159">
        <v>0</v>
      </c>
      <c r="AE63" s="159">
        <v>1941138.94</v>
      </c>
      <c r="AF63" s="159"/>
      <c r="AG63" s="159"/>
      <c r="AH63" s="159"/>
      <c r="AI63" s="159"/>
      <c r="AJ63" s="159"/>
      <c r="AK63" s="159"/>
      <c r="AL63" s="159"/>
    </row>
    <row r="64" spans="1:38" ht="16.350000000000001" customHeight="1">
      <c r="A64" s="158" t="s">
        <v>1113</v>
      </c>
      <c r="B64" s="159">
        <v>26382000</v>
      </c>
      <c r="C64" s="159">
        <v>0</v>
      </c>
      <c r="D64" s="159">
        <v>0</v>
      </c>
      <c r="E64" s="159">
        <v>0</v>
      </c>
      <c r="F64" s="159">
        <v>100000</v>
      </c>
      <c r="G64" s="159">
        <v>0</v>
      </c>
      <c r="H64" s="159">
        <v>0</v>
      </c>
      <c r="I64" s="159">
        <v>0</v>
      </c>
      <c r="J64" s="159">
        <v>0</v>
      </c>
      <c r="K64" s="159">
        <v>0</v>
      </c>
      <c r="L64" s="159">
        <v>0</v>
      </c>
      <c r="M64" s="159">
        <v>0</v>
      </c>
      <c r="N64" s="159">
        <v>0</v>
      </c>
      <c r="O64" s="159">
        <v>0</v>
      </c>
      <c r="P64" s="159">
        <v>0</v>
      </c>
      <c r="Q64" s="159">
        <v>0</v>
      </c>
      <c r="R64" s="159">
        <v>0</v>
      </c>
      <c r="S64" s="159">
        <v>0</v>
      </c>
      <c r="T64" s="159">
        <v>0</v>
      </c>
      <c r="U64" s="159">
        <v>100000</v>
      </c>
      <c r="V64" s="159">
        <v>0</v>
      </c>
      <c r="W64" s="159">
        <v>0</v>
      </c>
      <c r="X64" s="159">
        <v>0</v>
      </c>
      <c r="Y64" s="159">
        <v>0</v>
      </c>
      <c r="Z64" s="159">
        <v>0</v>
      </c>
      <c r="AA64" s="159">
        <v>0</v>
      </c>
      <c r="AB64" s="159">
        <v>0</v>
      </c>
      <c r="AC64" s="159">
        <v>0</v>
      </c>
      <c r="AD64" s="159">
        <v>0</v>
      </c>
      <c r="AE64" s="159">
        <v>0</v>
      </c>
      <c r="AF64" s="159"/>
      <c r="AG64" s="159"/>
      <c r="AH64" s="159"/>
      <c r="AI64" s="159"/>
      <c r="AJ64" s="159"/>
      <c r="AK64" s="159"/>
      <c r="AL64" s="159"/>
    </row>
    <row r="65" spans="1:38" ht="16.350000000000001" customHeight="1">
      <c r="A65" s="158" t="s">
        <v>1114</v>
      </c>
      <c r="B65" s="159">
        <v>93517041.079999998</v>
      </c>
      <c r="C65" s="159">
        <v>0</v>
      </c>
      <c r="D65" s="159">
        <v>0</v>
      </c>
      <c r="E65" s="159">
        <v>18096278.140000001</v>
      </c>
      <c r="F65" s="159">
        <v>36617622.450000003</v>
      </c>
      <c r="G65" s="159">
        <v>11262932.76</v>
      </c>
      <c r="H65" s="159">
        <v>3475498.92</v>
      </c>
      <c r="I65" s="159">
        <v>3096985.74</v>
      </c>
      <c r="J65" s="159">
        <v>0</v>
      </c>
      <c r="K65" s="159">
        <v>133103005.38</v>
      </c>
      <c r="L65" s="159">
        <v>2605743.5499999998</v>
      </c>
      <c r="M65" s="159">
        <v>1614418.5</v>
      </c>
      <c r="N65" s="159">
        <v>2123546.5499999998</v>
      </c>
      <c r="O65" s="159">
        <v>5097021.79</v>
      </c>
      <c r="P65" s="159">
        <v>3024577.64</v>
      </c>
      <c r="Q65" s="159">
        <v>2542480.9500000002</v>
      </c>
      <c r="R65" s="159">
        <v>1088489.1599999999</v>
      </c>
      <c r="S65" s="159">
        <v>5709193.6900000004</v>
      </c>
      <c r="T65" s="159">
        <v>9808995.3499999996</v>
      </c>
      <c r="U65" s="159">
        <v>9983750.9800000004</v>
      </c>
      <c r="V65" s="159">
        <v>4730222.97</v>
      </c>
      <c r="W65" s="159">
        <v>1872980.13</v>
      </c>
      <c r="X65" s="159">
        <v>2917938.64</v>
      </c>
      <c r="Y65" s="159">
        <v>1594540.69</v>
      </c>
      <c r="Z65" s="159">
        <v>0</v>
      </c>
      <c r="AA65" s="159">
        <v>2233127.4500000002</v>
      </c>
      <c r="AB65" s="159">
        <v>3520800.29</v>
      </c>
      <c r="AC65" s="159">
        <v>3499891.52</v>
      </c>
      <c r="AD65" s="159">
        <v>2009113.5</v>
      </c>
      <c r="AE65" s="159">
        <v>9645341.6099999994</v>
      </c>
      <c r="AF65" s="159"/>
      <c r="AG65" s="159"/>
      <c r="AH65" s="159"/>
      <c r="AI65" s="159"/>
      <c r="AJ65" s="159"/>
      <c r="AK65" s="159"/>
      <c r="AL65" s="159"/>
    </row>
    <row r="66" spans="1:38" ht="16.350000000000001" customHeight="1">
      <c r="A66" s="158" t="s">
        <v>1115</v>
      </c>
      <c r="B66" s="159">
        <v>0</v>
      </c>
      <c r="C66" s="159">
        <v>0</v>
      </c>
      <c r="D66" s="159">
        <v>0</v>
      </c>
      <c r="E66" s="159">
        <v>0</v>
      </c>
      <c r="F66" s="159">
        <v>19155487.23</v>
      </c>
      <c r="G66" s="159">
        <v>1096528.3400000001</v>
      </c>
      <c r="H66" s="159">
        <v>0</v>
      </c>
      <c r="I66" s="159">
        <v>23491.14</v>
      </c>
      <c r="J66" s="159">
        <v>0</v>
      </c>
      <c r="K66" s="159">
        <v>21389865.030000001</v>
      </c>
      <c r="L66" s="159">
        <v>0</v>
      </c>
      <c r="M66" s="159">
        <v>0</v>
      </c>
      <c r="N66" s="159">
        <v>0</v>
      </c>
      <c r="O66" s="159">
        <v>0</v>
      </c>
      <c r="P66" s="159">
        <v>0</v>
      </c>
      <c r="Q66" s="159">
        <v>0</v>
      </c>
      <c r="R66" s="159">
        <v>0</v>
      </c>
      <c r="S66" s="159">
        <v>0</v>
      </c>
      <c r="T66" s="159">
        <v>13635900</v>
      </c>
      <c r="U66" s="159">
        <v>36841.15</v>
      </c>
      <c r="V66" s="159">
        <v>1242056</v>
      </c>
      <c r="W66" s="159">
        <v>64656</v>
      </c>
      <c r="X66" s="159">
        <v>1975527.83</v>
      </c>
      <c r="Y66" s="159">
        <v>2200506.25</v>
      </c>
      <c r="Z66" s="159">
        <v>0</v>
      </c>
      <c r="AA66" s="159">
        <v>0</v>
      </c>
      <c r="AB66" s="159">
        <v>632083.02</v>
      </c>
      <c r="AC66" s="159">
        <v>0</v>
      </c>
      <c r="AD66" s="159">
        <v>464445.32</v>
      </c>
      <c r="AE66" s="159">
        <v>0</v>
      </c>
      <c r="AF66" s="159"/>
      <c r="AG66" s="159"/>
      <c r="AH66" s="159"/>
      <c r="AI66" s="159"/>
      <c r="AJ66" s="159"/>
      <c r="AK66" s="159"/>
      <c r="AL66" s="159"/>
    </row>
    <row r="67" spans="1:38" ht="16.350000000000001" customHeight="1">
      <c r="A67" s="158" t="s">
        <v>1116</v>
      </c>
      <c r="B67" s="159">
        <v>0</v>
      </c>
      <c r="C67" s="159">
        <v>0</v>
      </c>
      <c r="D67" s="159">
        <v>0</v>
      </c>
      <c r="E67" s="159">
        <v>60168.83</v>
      </c>
      <c r="F67" s="159">
        <v>785942.73</v>
      </c>
      <c r="G67" s="159">
        <v>802626.07</v>
      </c>
      <c r="H67" s="159">
        <v>0</v>
      </c>
      <c r="I67" s="159">
        <v>0</v>
      </c>
      <c r="J67" s="159">
        <v>0</v>
      </c>
      <c r="K67" s="159">
        <v>52796389.329999998</v>
      </c>
      <c r="L67" s="159">
        <v>0</v>
      </c>
      <c r="M67" s="159">
        <v>0</v>
      </c>
      <c r="N67" s="159">
        <v>0</v>
      </c>
      <c r="O67" s="159">
        <v>0</v>
      </c>
      <c r="P67" s="159">
        <v>0</v>
      </c>
      <c r="Q67" s="159">
        <v>0</v>
      </c>
      <c r="R67" s="159">
        <v>60168.83</v>
      </c>
      <c r="S67" s="159">
        <v>0</v>
      </c>
      <c r="T67" s="159">
        <v>409985.31</v>
      </c>
      <c r="U67" s="159">
        <v>22500</v>
      </c>
      <c r="V67" s="159">
        <v>353457.42</v>
      </c>
      <c r="W67" s="159">
        <v>0</v>
      </c>
      <c r="X67" s="159">
        <v>0</v>
      </c>
      <c r="Y67" s="159">
        <v>0</v>
      </c>
      <c r="Z67" s="159">
        <v>0</v>
      </c>
      <c r="AA67" s="159">
        <v>0</v>
      </c>
      <c r="AB67" s="159">
        <v>0</v>
      </c>
      <c r="AC67" s="159">
        <v>0</v>
      </c>
      <c r="AD67" s="159">
        <v>802626.07</v>
      </c>
      <c r="AE67" s="159">
        <v>0</v>
      </c>
      <c r="AF67" s="159"/>
      <c r="AG67" s="159"/>
      <c r="AH67" s="159"/>
      <c r="AI67" s="159"/>
      <c r="AJ67" s="159"/>
      <c r="AK67" s="159"/>
      <c r="AL67" s="159"/>
    </row>
    <row r="68" spans="1:38" ht="16.350000000000001" customHeight="1">
      <c r="A68" s="158" t="s">
        <v>1117</v>
      </c>
      <c r="B68" s="159">
        <v>-3533890.88</v>
      </c>
      <c r="C68" s="159">
        <v>37556.559999999998</v>
      </c>
      <c r="D68" s="159">
        <v>0</v>
      </c>
      <c r="E68" s="159">
        <v>-438732.26</v>
      </c>
      <c r="F68" s="159">
        <v>1775398.24</v>
      </c>
      <c r="G68" s="159">
        <v>-6110875.5499999998</v>
      </c>
      <c r="H68" s="159">
        <v>8.41</v>
      </c>
      <c r="I68" s="159">
        <v>1279.83</v>
      </c>
      <c r="J68" s="159">
        <v>0</v>
      </c>
      <c r="K68" s="159">
        <v>10820862.35</v>
      </c>
      <c r="L68" s="159">
        <v>19.41</v>
      </c>
      <c r="M68" s="159">
        <v>1480834.19</v>
      </c>
      <c r="N68" s="159">
        <v>1125152.19</v>
      </c>
      <c r="O68" s="159">
        <v>-1254680.29</v>
      </c>
      <c r="P68" s="159">
        <v>-71866.91</v>
      </c>
      <c r="Q68" s="159">
        <v>-1746339.36</v>
      </c>
      <c r="R68" s="159">
        <v>28148.51</v>
      </c>
      <c r="S68" s="159">
        <v>212.26</v>
      </c>
      <c r="T68" s="159">
        <v>1390989.85</v>
      </c>
      <c r="U68" s="159">
        <v>50448.12</v>
      </c>
      <c r="V68" s="159">
        <v>129241.34</v>
      </c>
      <c r="W68" s="159">
        <v>17996.349999999999</v>
      </c>
      <c r="X68" s="159">
        <v>90090.31</v>
      </c>
      <c r="Y68" s="159">
        <v>96420.01</v>
      </c>
      <c r="Z68" s="159">
        <v>0</v>
      </c>
      <c r="AA68" s="159">
        <v>-52876.17</v>
      </c>
      <c r="AB68" s="159">
        <v>114059.23</v>
      </c>
      <c r="AC68" s="159">
        <v>-6766849.6500000004</v>
      </c>
      <c r="AD68" s="159">
        <v>594791.04</v>
      </c>
      <c r="AE68" s="159">
        <v>0</v>
      </c>
      <c r="AF68" s="159"/>
      <c r="AG68" s="159"/>
      <c r="AH68" s="159"/>
      <c r="AI68" s="159"/>
      <c r="AJ68" s="159"/>
      <c r="AK68" s="159"/>
      <c r="AL68" s="159"/>
    </row>
    <row r="69" spans="1:38" ht="16.350000000000001" customHeight="1">
      <c r="A69" s="158" t="s">
        <v>1118</v>
      </c>
      <c r="B69" s="159">
        <v>3242500.05</v>
      </c>
      <c r="C69" s="159">
        <v>0</v>
      </c>
      <c r="D69" s="159">
        <v>0</v>
      </c>
      <c r="E69" s="159">
        <v>53713.64</v>
      </c>
      <c r="F69" s="159">
        <v>0</v>
      </c>
      <c r="G69" s="159">
        <v>0</v>
      </c>
      <c r="H69" s="159">
        <v>0</v>
      </c>
      <c r="I69" s="159">
        <v>0</v>
      </c>
      <c r="J69" s="159">
        <v>0</v>
      </c>
      <c r="K69" s="159">
        <v>400237.95</v>
      </c>
      <c r="L69" s="159">
        <v>53713.64</v>
      </c>
      <c r="M69" s="159">
        <v>0</v>
      </c>
      <c r="N69" s="159">
        <v>0</v>
      </c>
      <c r="O69" s="159">
        <v>0</v>
      </c>
      <c r="P69" s="159">
        <v>0</v>
      </c>
      <c r="Q69" s="159">
        <v>0</v>
      </c>
      <c r="R69" s="159">
        <v>0</v>
      </c>
      <c r="S69" s="159">
        <v>0</v>
      </c>
      <c r="T69" s="159">
        <v>0</v>
      </c>
      <c r="U69" s="159">
        <v>0</v>
      </c>
      <c r="V69" s="159">
        <v>0</v>
      </c>
      <c r="W69" s="159">
        <v>0</v>
      </c>
      <c r="X69" s="159">
        <v>0</v>
      </c>
      <c r="Y69" s="159">
        <v>0</v>
      </c>
      <c r="Z69" s="159">
        <v>0</v>
      </c>
      <c r="AA69" s="159">
        <v>0</v>
      </c>
      <c r="AB69" s="159">
        <v>0</v>
      </c>
      <c r="AC69" s="159">
        <v>0</v>
      </c>
      <c r="AD69" s="159">
        <v>0</v>
      </c>
      <c r="AE69" s="159">
        <v>0</v>
      </c>
      <c r="AF69" s="159"/>
      <c r="AG69" s="159"/>
      <c r="AH69" s="159"/>
      <c r="AI69" s="159"/>
      <c r="AJ69" s="159"/>
      <c r="AK69" s="159"/>
      <c r="AL69" s="159"/>
    </row>
    <row r="70" spans="1:38" ht="16.350000000000001" customHeight="1">
      <c r="A70" s="158" t="s">
        <v>1119</v>
      </c>
      <c r="B70" s="159">
        <v>0</v>
      </c>
      <c r="C70" s="159">
        <v>0</v>
      </c>
      <c r="D70" s="159">
        <v>0</v>
      </c>
      <c r="E70" s="159">
        <v>0</v>
      </c>
      <c r="F70" s="159">
        <v>0</v>
      </c>
      <c r="G70" s="159">
        <v>0</v>
      </c>
      <c r="H70" s="159">
        <v>0</v>
      </c>
      <c r="I70" s="159">
        <v>10000</v>
      </c>
      <c r="J70" s="159">
        <v>0</v>
      </c>
      <c r="K70" s="159">
        <v>-8493.15</v>
      </c>
      <c r="L70" s="159">
        <v>0</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c r="AG70" s="159"/>
      <c r="AH70" s="159"/>
      <c r="AI70" s="159"/>
      <c r="AJ70" s="159"/>
      <c r="AK70" s="159"/>
      <c r="AL70" s="159"/>
    </row>
    <row r="71" spans="1:38" ht="16.350000000000001" customHeight="1">
      <c r="A71" s="158" t="s">
        <v>1120</v>
      </c>
      <c r="B71" s="159">
        <v>-291390.83</v>
      </c>
      <c r="C71" s="159">
        <v>37556.559999999998</v>
      </c>
      <c r="D71" s="159">
        <v>0</v>
      </c>
      <c r="E71" s="159">
        <v>-324849.78999999998</v>
      </c>
      <c r="F71" s="159">
        <v>21716828.199999999</v>
      </c>
      <c r="G71" s="159">
        <v>-4211721.1399999997</v>
      </c>
      <c r="H71" s="159">
        <v>8.41</v>
      </c>
      <c r="I71" s="159">
        <v>34770.97</v>
      </c>
      <c r="J71" s="159">
        <v>0</v>
      </c>
      <c r="K71" s="159">
        <v>85398861.510000005</v>
      </c>
      <c r="L71" s="159">
        <v>53733.05</v>
      </c>
      <c r="M71" s="159">
        <v>1480834.19</v>
      </c>
      <c r="N71" s="159">
        <v>1125152.19</v>
      </c>
      <c r="O71" s="159">
        <v>-1254680.29</v>
      </c>
      <c r="P71" s="159">
        <v>-71866.91</v>
      </c>
      <c r="Q71" s="159">
        <v>-1746339.36</v>
      </c>
      <c r="R71" s="159">
        <v>88317.34</v>
      </c>
      <c r="S71" s="159">
        <v>212.26</v>
      </c>
      <c r="T71" s="159">
        <v>15436875.16</v>
      </c>
      <c r="U71" s="159">
        <v>109789.27</v>
      </c>
      <c r="V71" s="159">
        <v>1724754.76</v>
      </c>
      <c r="W71" s="159">
        <v>82652.350000000006</v>
      </c>
      <c r="X71" s="159">
        <v>2065618.14</v>
      </c>
      <c r="Y71" s="159">
        <v>2296926.2599999998</v>
      </c>
      <c r="Z71" s="159">
        <v>0</v>
      </c>
      <c r="AA71" s="159">
        <v>-52876.17</v>
      </c>
      <c r="AB71" s="159">
        <v>746142.25</v>
      </c>
      <c r="AC71" s="159">
        <v>-6766849.6500000004</v>
      </c>
      <c r="AD71" s="159">
        <v>1861862.43</v>
      </c>
      <c r="AE71" s="159">
        <v>0</v>
      </c>
      <c r="AF71" s="159"/>
      <c r="AG71" s="159"/>
      <c r="AH71" s="159"/>
      <c r="AI71" s="159"/>
      <c r="AJ71" s="159"/>
      <c r="AK71" s="159"/>
      <c r="AL71" s="159"/>
    </row>
    <row r="72" spans="1:38" ht="16.350000000000001" customHeight="1">
      <c r="A72" s="158" t="s">
        <v>1121</v>
      </c>
      <c r="B72" s="159">
        <v>1299200.8999999999</v>
      </c>
      <c r="C72" s="159">
        <v>0</v>
      </c>
      <c r="D72" s="159">
        <v>0</v>
      </c>
      <c r="E72" s="159">
        <v>499325.68</v>
      </c>
      <c r="F72" s="159">
        <v>4772907.25</v>
      </c>
      <c r="G72" s="159">
        <v>667860.38</v>
      </c>
      <c r="H72" s="159">
        <v>176040.16</v>
      </c>
      <c r="I72" s="159">
        <v>207259.18</v>
      </c>
      <c r="J72" s="159">
        <v>0</v>
      </c>
      <c r="K72" s="159">
        <v>7685085.5199999996</v>
      </c>
      <c r="L72" s="159">
        <v>108526.39999999999</v>
      </c>
      <c r="M72" s="159">
        <v>60261.51</v>
      </c>
      <c r="N72" s="159">
        <v>74583.399999999994</v>
      </c>
      <c r="O72" s="159">
        <v>60320.05</v>
      </c>
      <c r="P72" s="159">
        <v>32114.52</v>
      </c>
      <c r="Q72" s="159">
        <v>57349.25</v>
      </c>
      <c r="R72" s="159">
        <v>106170.55</v>
      </c>
      <c r="S72" s="159">
        <v>340897.18</v>
      </c>
      <c r="T72" s="159">
        <v>2475232.7599999998</v>
      </c>
      <c r="U72" s="159">
        <v>436906.83</v>
      </c>
      <c r="V72" s="159">
        <v>603278.81000000006</v>
      </c>
      <c r="W72" s="159">
        <v>290545.96999999997</v>
      </c>
      <c r="X72" s="159">
        <v>528371</v>
      </c>
      <c r="Y72" s="159">
        <v>97674.7</v>
      </c>
      <c r="Z72" s="159">
        <v>0</v>
      </c>
      <c r="AA72" s="159">
        <v>73018.97</v>
      </c>
      <c r="AB72" s="159">
        <v>353707.26</v>
      </c>
      <c r="AC72" s="159">
        <v>152971.16</v>
      </c>
      <c r="AD72" s="159">
        <v>88162.99</v>
      </c>
      <c r="AE72" s="159">
        <v>130903.62</v>
      </c>
      <c r="AF72" s="159"/>
      <c r="AG72" s="159"/>
      <c r="AH72" s="159"/>
      <c r="AI72" s="159"/>
      <c r="AJ72" s="159"/>
      <c r="AK72" s="159"/>
      <c r="AL72" s="159"/>
    </row>
    <row r="73" spans="1:38" ht="16.350000000000001" customHeight="1">
      <c r="A73" s="158" t="s">
        <v>1122</v>
      </c>
      <c r="B73" s="159">
        <v>1473587.32</v>
      </c>
      <c r="C73" s="159">
        <v>0</v>
      </c>
      <c r="D73" s="159">
        <v>0</v>
      </c>
      <c r="E73" s="159">
        <v>643910.62</v>
      </c>
      <c r="F73" s="159">
        <v>5843091.4699999997</v>
      </c>
      <c r="G73" s="159">
        <v>311148.90999999997</v>
      </c>
      <c r="H73" s="159">
        <v>44296.41</v>
      </c>
      <c r="I73" s="159">
        <v>47979.14</v>
      </c>
      <c r="J73" s="159">
        <v>0</v>
      </c>
      <c r="K73" s="159">
        <v>1498737.07</v>
      </c>
      <c r="L73" s="159">
        <v>44867.87</v>
      </c>
      <c r="M73" s="159">
        <v>133196.95000000001</v>
      </c>
      <c r="N73" s="159">
        <v>71794.960000000006</v>
      </c>
      <c r="O73" s="159">
        <v>97153.32</v>
      </c>
      <c r="P73" s="159">
        <v>37151.85</v>
      </c>
      <c r="Q73" s="159">
        <v>142844.37</v>
      </c>
      <c r="R73" s="159">
        <v>116901.3</v>
      </c>
      <c r="S73" s="159">
        <v>401697.99</v>
      </c>
      <c r="T73" s="159">
        <v>2365845.7799999998</v>
      </c>
      <c r="U73" s="159">
        <v>668425.86</v>
      </c>
      <c r="V73" s="159">
        <v>731310.78</v>
      </c>
      <c r="W73" s="159">
        <v>459365.77</v>
      </c>
      <c r="X73" s="159">
        <v>1005303.27</v>
      </c>
      <c r="Y73" s="159">
        <v>211142.02</v>
      </c>
      <c r="Z73" s="159">
        <v>0</v>
      </c>
      <c r="AA73" s="159">
        <v>56198.01</v>
      </c>
      <c r="AB73" s="159">
        <v>115340.44</v>
      </c>
      <c r="AC73" s="159">
        <v>71733.429999999993</v>
      </c>
      <c r="AD73" s="159">
        <v>67877.03</v>
      </c>
      <c r="AE73" s="159">
        <v>22470.47</v>
      </c>
      <c r="AF73" s="159"/>
      <c r="AG73" s="159"/>
      <c r="AH73" s="159"/>
      <c r="AI73" s="159"/>
      <c r="AJ73" s="159"/>
      <c r="AK73" s="159"/>
      <c r="AL73" s="159"/>
    </row>
    <row r="74" spans="1:38" ht="16.350000000000001" customHeight="1">
      <c r="A74" s="158" t="s">
        <v>1123</v>
      </c>
      <c r="B74" s="159">
        <v>572082.12</v>
      </c>
      <c r="C74" s="159">
        <v>0</v>
      </c>
      <c r="D74" s="159">
        <v>0</v>
      </c>
      <c r="E74" s="159">
        <v>89649.1</v>
      </c>
      <c r="F74" s="159">
        <v>157350.45000000001</v>
      </c>
      <c r="G74" s="159">
        <v>53110.65</v>
      </c>
      <c r="H74" s="159">
        <v>13896.33</v>
      </c>
      <c r="I74" s="159">
        <v>13105.05</v>
      </c>
      <c r="J74" s="159">
        <v>0</v>
      </c>
      <c r="K74" s="159">
        <v>980665.42</v>
      </c>
      <c r="L74" s="159">
        <v>18794.66</v>
      </c>
      <c r="M74" s="159">
        <v>7737.32</v>
      </c>
      <c r="N74" s="159">
        <v>12209.59</v>
      </c>
      <c r="O74" s="159">
        <v>16588.22</v>
      </c>
      <c r="P74" s="159">
        <v>13090.75</v>
      </c>
      <c r="Q74" s="159">
        <v>12697.11</v>
      </c>
      <c r="R74" s="159">
        <v>8531.4500000000007</v>
      </c>
      <c r="S74" s="159">
        <v>19865.63</v>
      </c>
      <c r="T74" s="159">
        <v>49771.68</v>
      </c>
      <c r="U74" s="159">
        <v>12758.11</v>
      </c>
      <c r="V74" s="159">
        <v>8638.2900000000009</v>
      </c>
      <c r="W74" s="159">
        <v>33946.839999999997</v>
      </c>
      <c r="X74" s="159">
        <v>24614.09</v>
      </c>
      <c r="Y74" s="159">
        <v>7755.81</v>
      </c>
      <c r="Z74" s="159">
        <v>0</v>
      </c>
      <c r="AA74" s="159">
        <v>12732.3</v>
      </c>
      <c r="AB74" s="159">
        <v>23164.639999999999</v>
      </c>
      <c r="AC74" s="159">
        <v>4185.87</v>
      </c>
      <c r="AD74" s="159">
        <v>13027.84</v>
      </c>
      <c r="AE74" s="159">
        <v>28439.119999999999</v>
      </c>
      <c r="AF74" s="159"/>
      <c r="AG74" s="159"/>
      <c r="AH74" s="159"/>
      <c r="AI74" s="159"/>
      <c r="AJ74" s="159"/>
      <c r="AK74" s="159"/>
      <c r="AL74" s="159"/>
    </row>
    <row r="75" spans="1:38" ht="16.350000000000001" customHeight="1">
      <c r="A75" s="158" t="s">
        <v>1124</v>
      </c>
      <c r="B75" s="159">
        <v>205391.58</v>
      </c>
      <c r="C75" s="159">
        <v>0</v>
      </c>
      <c r="D75" s="159">
        <v>0</v>
      </c>
      <c r="E75" s="159">
        <v>17490.580000000002</v>
      </c>
      <c r="F75" s="159">
        <v>51300.81</v>
      </c>
      <c r="G75" s="159">
        <v>6317.78</v>
      </c>
      <c r="H75" s="159">
        <v>6114.24</v>
      </c>
      <c r="I75" s="159">
        <v>5183.1000000000004</v>
      </c>
      <c r="J75" s="159">
        <v>0</v>
      </c>
      <c r="K75" s="159">
        <v>499941.23</v>
      </c>
      <c r="L75" s="159">
        <v>6227.01</v>
      </c>
      <c r="M75" s="159">
        <v>2998.35</v>
      </c>
      <c r="N75" s="159">
        <v>2517.15</v>
      </c>
      <c r="O75" s="159">
        <v>1747.33</v>
      </c>
      <c r="P75" s="159">
        <v>1305.79</v>
      </c>
      <c r="Q75" s="159">
        <v>37.71</v>
      </c>
      <c r="R75" s="159">
        <v>2657.24</v>
      </c>
      <c r="S75" s="159">
        <v>9150.44</v>
      </c>
      <c r="T75" s="159">
        <v>30490.240000000002</v>
      </c>
      <c r="U75" s="159">
        <v>2854.38</v>
      </c>
      <c r="V75" s="159">
        <v>5612.76</v>
      </c>
      <c r="W75" s="159">
        <v>2391.2600000000002</v>
      </c>
      <c r="X75" s="159">
        <v>550.86</v>
      </c>
      <c r="Y75" s="159">
        <v>250.87</v>
      </c>
      <c r="Z75" s="159">
        <v>0</v>
      </c>
      <c r="AA75" s="159">
        <v>1428.95</v>
      </c>
      <c r="AB75" s="159">
        <v>3262.09</v>
      </c>
      <c r="AC75" s="159">
        <v>412.62</v>
      </c>
      <c r="AD75" s="159">
        <v>1214.1199999999999</v>
      </c>
      <c r="AE75" s="159">
        <v>8998.39</v>
      </c>
      <c r="AF75" s="159"/>
      <c r="AG75" s="159"/>
      <c r="AH75" s="159"/>
      <c r="AI75" s="159"/>
      <c r="AJ75" s="159"/>
      <c r="AK75" s="159"/>
      <c r="AL75" s="159"/>
    </row>
    <row r="76" spans="1:38" ht="16.350000000000001" customHeight="1">
      <c r="A76" s="158" t="s">
        <v>1125</v>
      </c>
      <c r="B76" s="159">
        <v>1090397.47</v>
      </c>
      <c r="C76" s="159">
        <v>0</v>
      </c>
      <c r="D76" s="159">
        <v>0</v>
      </c>
      <c r="E76" s="159">
        <v>0</v>
      </c>
      <c r="F76" s="159">
        <v>5055</v>
      </c>
      <c r="G76" s="159">
        <v>367</v>
      </c>
      <c r="H76" s="159">
        <v>0</v>
      </c>
      <c r="I76" s="159">
        <v>0</v>
      </c>
      <c r="J76" s="159">
        <v>0</v>
      </c>
      <c r="K76" s="159">
        <v>2169919.6</v>
      </c>
      <c r="L76" s="159">
        <v>0</v>
      </c>
      <c r="M76" s="159">
        <v>0</v>
      </c>
      <c r="N76" s="159">
        <v>0</v>
      </c>
      <c r="O76" s="159">
        <v>0</v>
      </c>
      <c r="P76" s="159">
        <v>0</v>
      </c>
      <c r="Q76" s="159">
        <v>0</v>
      </c>
      <c r="R76" s="159">
        <v>0</v>
      </c>
      <c r="S76" s="159">
        <v>0</v>
      </c>
      <c r="T76" s="159">
        <v>0</v>
      </c>
      <c r="U76" s="159">
        <v>0</v>
      </c>
      <c r="V76" s="159">
        <v>5055</v>
      </c>
      <c r="W76" s="159">
        <v>0</v>
      </c>
      <c r="X76" s="159">
        <v>0</v>
      </c>
      <c r="Y76" s="159">
        <v>0</v>
      </c>
      <c r="Z76" s="159">
        <v>0</v>
      </c>
      <c r="AA76" s="159">
        <v>0</v>
      </c>
      <c r="AB76" s="159">
        <v>367</v>
      </c>
      <c r="AC76" s="159">
        <v>0</v>
      </c>
      <c r="AD76" s="159">
        <v>0</v>
      </c>
      <c r="AE76" s="159">
        <v>10010.84</v>
      </c>
      <c r="AF76" s="159"/>
      <c r="AG76" s="159"/>
      <c r="AH76" s="159"/>
      <c r="AI76" s="159"/>
      <c r="AJ76" s="159"/>
      <c r="AK76" s="159"/>
      <c r="AL76" s="159"/>
    </row>
    <row r="77" spans="1:38" ht="16.350000000000001" customHeight="1">
      <c r="A77" s="158" t="s">
        <v>1126</v>
      </c>
      <c r="B77" s="159">
        <v>370631.94</v>
      </c>
      <c r="C77" s="159">
        <v>0</v>
      </c>
      <c r="D77" s="159">
        <v>0</v>
      </c>
      <c r="E77" s="159">
        <v>532799.44999999995</v>
      </c>
      <c r="F77" s="159">
        <v>187771.98</v>
      </c>
      <c r="G77" s="159">
        <v>219971.23</v>
      </c>
      <c r="H77" s="159">
        <v>264083.59000000003</v>
      </c>
      <c r="I77" s="159">
        <v>0</v>
      </c>
      <c r="J77" s="159">
        <v>0</v>
      </c>
      <c r="K77" s="159">
        <v>1208375.1299999999</v>
      </c>
      <c r="L77" s="159">
        <v>3436.56</v>
      </c>
      <c r="M77" s="159">
        <v>101812.06</v>
      </c>
      <c r="N77" s="159">
        <v>99864.4</v>
      </c>
      <c r="O77" s="159">
        <v>218596.87</v>
      </c>
      <c r="P77" s="159">
        <v>54781.69</v>
      </c>
      <c r="Q77" s="159">
        <v>47434.75</v>
      </c>
      <c r="R77" s="159">
        <v>6873.12</v>
      </c>
      <c r="S77" s="159">
        <v>26349.72</v>
      </c>
      <c r="T77" s="159">
        <v>69198.240000000005</v>
      </c>
      <c r="U77" s="159">
        <v>28297.38</v>
      </c>
      <c r="V77" s="159">
        <v>41931</v>
      </c>
      <c r="W77" s="159">
        <v>15122.52</v>
      </c>
      <c r="X77" s="159">
        <v>3436.56</v>
      </c>
      <c r="Y77" s="159">
        <v>3436.56</v>
      </c>
      <c r="Z77" s="159">
        <v>0</v>
      </c>
      <c r="AA77" s="159">
        <v>59261.120000000003</v>
      </c>
      <c r="AB77" s="159">
        <v>113282.27</v>
      </c>
      <c r="AC77" s="159">
        <v>30245.040000000001</v>
      </c>
      <c r="AD77" s="159">
        <v>17182.8</v>
      </c>
      <c r="AE77" s="159">
        <v>19017.84</v>
      </c>
      <c r="AF77" s="159"/>
      <c r="AG77" s="159"/>
      <c r="AH77" s="159"/>
      <c r="AI77" s="159"/>
      <c r="AJ77" s="159"/>
      <c r="AK77" s="159"/>
      <c r="AL77" s="159"/>
    </row>
    <row r="78" spans="1:38" ht="16.350000000000001" customHeight="1">
      <c r="A78" s="158" t="s">
        <v>1127</v>
      </c>
      <c r="B78" s="159">
        <v>78648.87</v>
      </c>
      <c r="C78" s="159">
        <v>0</v>
      </c>
      <c r="D78" s="159">
        <v>0</v>
      </c>
      <c r="E78" s="159">
        <v>10566.04</v>
      </c>
      <c r="F78" s="159">
        <v>54534.92</v>
      </c>
      <c r="G78" s="159">
        <v>0</v>
      </c>
      <c r="H78" s="159">
        <v>8057.03</v>
      </c>
      <c r="I78" s="159">
        <v>0</v>
      </c>
      <c r="J78" s="159">
        <v>0</v>
      </c>
      <c r="K78" s="159">
        <v>418494.09</v>
      </c>
      <c r="L78" s="159">
        <v>0</v>
      </c>
      <c r="M78" s="159">
        <v>0</v>
      </c>
      <c r="N78" s="159">
        <v>5283.02</v>
      </c>
      <c r="O78" s="159">
        <v>0</v>
      </c>
      <c r="P78" s="159">
        <v>0</v>
      </c>
      <c r="Q78" s="159">
        <v>0</v>
      </c>
      <c r="R78" s="159">
        <v>5283.02</v>
      </c>
      <c r="S78" s="159">
        <v>-10603.09</v>
      </c>
      <c r="T78" s="159">
        <v>39082.81</v>
      </c>
      <c r="U78" s="159">
        <v>0</v>
      </c>
      <c r="V78" s="159">
        <v>23449.68</v>
      </c>
      <c r="W78" s="159">
        <v>2605.52</v>
      </c>
      <c r="X78" s="159">
        <v>0</v>
      </c>
      <c r="Y78" s="159">
        <v>0</v>
      </c>
      <c r="Z78" s="159">
        <v>0</v>
      </c>
      <c r="AA78" s="159">
        <v>0</v>
      </c>
      <c r="AB78" s="159">
        <v>0</v>
      </c>
      <c r="AC78" s="159">
        <v>0</v>
      </c>
      <c r="AD78" s="159">
        <v>0</v>
      </c>
      <c r="AE78" s="159">
        <v>19670.009999999998</v>
      </c>
      <c r="AF78" s="159"/>
      <c r="AG78" s="159"/>
      <c r="AH78" s="159"/>
      <c r="AI78" s="159"/>
      <c r="AJ78" s="159"/>
      <c r="AK78" s="159"/>
      <c r="AL78" s="159"/>
    </row>
    <row r="79" spans="1:38" ht="16.350000000000001" customHeight="1">
      <c r="A79" s="158" t="s">
        <v>1128</v>
      </c>
      <c r="B79" s="159">
        <v>92669.09</v>
      </c>
      <c r="C79" s="159">
        <v>0</v>
      </c>
      <c r="D79" s="159">
        <v>0</v>
      </c>
      <c r="E79" s="159">
        <v>9779</v>
      </c>
      <c r="F79" s="159">
        <v>170611.31</v>
      </c>
      <c r="G79" s="159">
        <v>8296.0300000000007</v>
      </c>
      <c r="H79" s="159">
        <v>500.85</v>
      </c>
      <c r="I79" s="159">
        <v>2503.88</v>
      </c>
      <c r="J79" s="159">
        <v>0</v>
      </c>
      <c r="K79" s="159">
        <v>182975.78</v>
      </c>
      <c r="L79" s="159">
        <v>6050.84</v>
      </c>
      <c r="M79" s="159">
        <v>900</v>
      </c>
      <c r="N79" s="159">
        <v>1020</v>
      </c>
      <c r="O79" s="159">
        <v>1020</v>
      </c>
      <c r="P79" s="159">
        <v>120</v>
      </c>
      <c r="Q79" s="159">
        <v>248.16</v>
      </c>
      <c r="R79" s="159">
        <v>420</v>
      </c>
      <c r="S79" s="159">
        <v>17690.98</v>
      </c>
      <c r="T79" s="159">
        <v>105109.61</v>
      </c>
      <c r="U79" s="159">
        <v>18378.650000000001</v>
      </c>
      <c r="V79" s="159">
        <v>6467.67</v>
      </c>
      <c r="W79" s="159">
        <v>5376.55</v>
      </c>
      <c r="X79" s="159">
        <v>14080.13</v>
      </c>
      <c r="Y79" s="159">
        <v>3507.72</v>
      </c>
      <c r="Z79" s="159">
        <v>0</v>
      </c>
      <c r="AA79" s="159">
        <v>692.62</v>
      </c>
      <c r="AB79" s="159">
        <v>6011.37</v>
      </c>
      <c r="AC79" s="159">
        <v>1232.04</v>
      </c>
      <c r="AD79" s="159">
        <v>360</v>
      </c>
      <c r="AE79" s="159">
        <v>0</v>
      </c>
      <c r="AF79" s="159"/>
      <c r="AG79" s="159"/>
      <c r="AH79" s="159"/>
      <c r="AI79" s="159"/>
      <c r="AJ79" s="159"/>
      <c r="AK79" s="159"/>
      <c r="AL79" s="159"/>
    </row>
    <row r="80" spans="1:38" ht="16.350000000000001" customHeight="1">
      <c r="A80" s="158" t="s">
        <v>1129</v>
      </c>
      <c r="B80" s="159">
        <v>8941.2199999999993</v>
      </c>
      <c r="C80" s="159">
        <v>0</v>
      </c>
      <c r="D80" s="159">
        <v>0</v>
      </c>
      <c r="E80" s="159">
        <v>2287.48</v>
      </c>
      <c r="F80" s="159">
        <v>595.70000000000005</v>
      </c>
      <c r="G80" s="159">
        <v>887.15</v>
      </c>
      <c r="H80" s="159">
        <v>0</v>
      </c>
      <c r="I80" s="159">
        <v>0</v>
      </c>
      <c r="J80" s="159">
        <v>0</v>
      </c>
      <c r="K80" s="159">
        <v>80486.28</v>
      </c>
      <c r="L80" s="159">
        <v>0</v>
      </c>
      <c r="M80" s="159">
        <v>760.98</v>
      </c>
      <c r="N80" s="159">
        <v>0</v>
      </c>
      <c r="O80" s="159">
        <v>796.8</v>
      </c>
      <c r="P80" s="159">
        <v>0</v>
      </c>
      <c r="Q80" s="159">
        <v>729.7</v>
      </c>
      <c r="R80" s="159">
        <v>0</v>
      </c>
      <c r="S80" s="159">
        <v>0</v>
      </c>
      <c r="T80" s="159">
        <v>327.7</v>
      </c>
      <c r="U80" s="159">
        <v>0</v>
      </c>
      <c r="V80" s="159">
        <v>268</v>
      </c>
      <c r="W80" s="159">
        <v>0</v>
      </c>
      <c r="X80" s="159">
        <v>0</v>
      </c>
      <c r="Y80" s="159">
        <v>0</v>
      </c>
      <c r="Z80" s="159">
        <v>0</v>
      </c>
      <c r="AA80" s="159">
        <v>0</v>
      </c>
      <c r="AB80" s="159">
        <v>0</v>
      </c>
      <c r="AC80" s="159">
        <v>887.15</v>
      </c>
      <c r="AD80" s="159">
        <v>0</v>
      </c>
      <c r="AE80" s="159">
        <v>158.4</v>
      </c>
      <c r="AF80" s="159"/>
      <c r="AG80" s="159"/>
      <c r="AH80" s="159"/>
      <c r="AI80" s="159"/>
      <c r="AJ80" s="159"/>
      <c r="AK80" s="159"/>
      <c r="AL80" s="159"/>
    </row>
    <row r="81" spans="1:38" ht="16.350000000000001" customHeight="1">
      <c r="A81" s="158" t="s">
        <v>1130</v>
      </c>
      <c r="B81" s="159">
        <v>25303.67</v>
      </c>
      <c r="C81" s="159">
        <v>0</v>
      </c>
      <c r="D81" s="159">
        <v>0</v>
      </c>
      <c r="E81" s="159">
        <v>3959.21</v>
      </c>
      <c r="F81" s="159">
        <v>39983.33</v>
      </c>
      <c r="G81" s="159">
        <v>3644.77</v>
      </c>
      <c r="H81" s="159">
        <v>2096.31</v>
      </c>
      <c r="I81" s="159">
        <v>2017.59</v>
      </c>
      <c r="J81" s="159">
        <v>0</v>
      </c>
      <c r="K81" s="159">
        <v>11068.1</v>
      </c>
      <c r="L81" s="159">
        <v>1084.3</v>
      </c>
      <c r="M81" s="159">
        <v>140.31</v>
      </c>
      <c r="N81" s="159">
        <v>898.78</v>
      </c>
      <c r="O81" s="159">
        <v>0</v>
      </c>
      <c r="P81" s="159">
        <v>1268.8</v>
      </c>
      <c r="Q81" s="159">
        <v>305.5</v>
      </c>
      <c r="R81" s="159">
        <v>261.52</v>
      </c>
      <c r="S81" s="159">
        <v>1382.94</v>
      </c>
      <c r="T81" s="159">
        <v>7368.26</v>
      </c>
      <c r="U81" s="159">
        <v>3757.39</v>
      </c>
      <c r="V81" s="159">
        <v>8348.39</v>
      </c>
      <c r="W81" s="159">
        <v>12101.24</v>
      </c>
      <c r="X81" s="159">
        <v>5948.91</v>
      </c>
      <c r="Y81" s="159">
        <v>1076.2</v>
      </c>
      <c r="Z81" s="159">
        <v>0</v>
      </c>
      <c r="AA81" s="159">
        <v>1684.45</v>
      </c>
      <c r="AB81" s="159">
        <v>175.24</v>
      </c>
      <c r="AC81" s="159">
        <v>1395.18</v>
      </c>
      <c r="AD81" s="159">
        <v>389.9</v>
      </c>
      <c r="AE81" s="159">
        <v>3906</v>
      </c>
      <c r="AF81" s="159"/>
      <c r="AG81" s="159"/>
      <c r="AH81" s="159"/>
      <c r="AI81" s="159"/>
      <c r="AJ81" s="159"/>
      <c r="AK81" s="159"/>
      <c r="AL81" s="159"/>
    </row>
    <row r="82" spans="1:38" ht="16.350000000000001" customHeight="1">
      <c r="A82" s="158" t="s">
        <v>1131</v>
      </c>
      <c r="B82" s="159">
        <v>446967.16</v>
      </c>
      <c r="C82" s="159">
        <v>0</v>
      </c>
      <c r="D82" s="159">
        <v>0</v>
      </c>
      <c r="E82" s="159">
        <v>102749.72</v>
      </c>
      <c r="F82" s="159">
        <v>0</v>
      </c>
      <c r="G82" s="159">
        <v>0</v>
      </c>
      <c r="H82" s="159">
        <v>46612.79</v>
      </c>
      <c r="I82" s="159">
        <v>0</v>
      </c>
      <c r="J82" s="159">
        <v>0</v>
      </c>
      <c r="K82" s="159">
        <v>347887.46</v>
      </c>
      <c r="L82" s="159">
        <v>102749.72</v>
      </c>
      <c r="M82" s="159">
        <v>0</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c r="AG82" s="159"/>
      <c r="AH82" s="159"/>
      <c r="AI82" s="159"/>
      <c r="AJ82" s="159"/>
      <c r="AK82" s="159"/>
      <c r="AL82" s="159"/>
    </row>
    <row r="83" spans="1:38" ht="16.350000000000001" customHeight="1">
      <c r="A83" s="158" t="s">
        <v>1132</v>
      </c>
      <c r="B83" s="159">
        <v>0</v>
      </c>
      <c r="C83" s="159">
        <v>0</v>
      </c>
      <c r="D83" s="159">
        <v>0</v>
      </c>
      <c r="E83" s="159">
        <v>0</v>
      </c>
      <c r="F83" s="159">
        <v>0</v>
      </c>
      <c r="G83" s="159">
        <v>0</v>
      </c>
      <c r="H83" s="159">
        <v>0</v>
      </c>
      <c r="I83" s="159">
        <v>0</v>
      </c>
      <c r="J83" s="159">
        <v>0</v>
      </c>
      <c r="K83" s="159">
        <v>5336752.04</v>
      </c>
      <c r="L83" s="159">
        <v>0</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c r="AG83" s="159"/>
      <c r="AH83" s="159"/>
      <c r="AI83" s="159"/>
      <c r="AJ83" s="159"/>
      <c r="AK83" s="159"/>
      <c r="AL83" s="159"/>
    </row>
    <row r="84" spans="1:38" ht="16.350000000000001" customHeight="1">
      <c r="A84" s="158" t="s">
        <v>1133</v>
      </c>
      <c r="B84" s="159">
        <v>0</v>
      </c>
      <c r="C84" s="159">
        <v>0</v>
      </c>
      <c r="D84" s="159">
        <v>0</v>
      </c>
      <c r="E84" s="159">
        <v>0</v>
      </c>
      <c r="F84" s="159">
        <v>0</v>
      </c>
      <c r="G84" s="159">
        <v>0</v>
      </c>
      <c r="H84" s="159">
        <v>0</v>
      </c>
      <c r="I84" s="159">
        <v>0</v>
      </c>
      <c r="J84" s="159">
        <v>0</v>
      </c>
      <c r="K84" s="159">
        <v>326.2</v>
      </c>
      <c r="L84" s="159">
        <v>0</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326.2</v>
      </c>
      <c r="AF84" s="159"/>
      <c r="AG84" s="159"/>
      <c r="AH84" s="159"/>
      <c r="AI84" s="159"/>
      <c r="AJ84" s="159"/>
      <c r="AK84" s="159"/>
      <c r="AL84" s="159"/>
    </row>
    <row r="85" spans="1:38" ht="16.350000000000001" customHeight="1">
      <c r="A85" s="158" t="s">
        <v>1134</v>
      </c>
      <c r="B85" s="159">
        <v>5663821.3399999999</v>
      </c>
      <c r="C85" s="159">
        <v>0</v>
      </c>
      <c r="D85" s="159">
        <v>0</v>
      </c>
      <c r="E85" s="159">
        <v>1912516.88</v>
      </c>
      <c r="F85" s="159">
        <v>11283202.220000001</v>
      </c>
      <c r="G85" s="159">
        <v>1271603.8999999999</v>
      </c>
      <c r="H85" s="159">
        <v>561697.71</v>
      </c>
      <c r="I85" s="159">
        <v>278047.94</v>
      </c>
      <c r="J85" s="159">
        <v>0</v>
      </c>
      <c r="K85" s="159">
        <v>20420713.920000002</v>
      </c>
      <c r="L85" s="159">
        <v>291737.36</v>
      </c>
      <c r="M85" s="159">
        <v>307807.48</v>
      </c>
      <c r="N85" s="159">
        <v>268171.3</v>
      </c>
      <c r="O85" s="159">
        <v>396222.59</v>
      </c>
      <c r="P85" s="159">
        <v>139833.4</v>
      </c>
      <c r="Q85" s="159">
        <v>261646.55</v>
      </c>
      <c r="R85" s="159">
        <v>247098.2</v>
      </c>
      <c r="S85" s="159">
        <v>806431.79</v>
      </c>
      <c r="T85" s="159">
        <v>5142427.08</v>
      </c>
      <c r="U85" s="159">
        <v>1171378.6000000001</v>
      </c>
      <c r="V85" s="159">
        <v>1434360.38</v>
      </c>
      <c r="W85" s="159">
        <v>821455.67</v>
      </c>
      <c r="X85" s="159">
        <v>1582304.82</v>
      </c>
      <c r="Y85" s="159">
        <v>324843.88</v>
      </c>
      <c r="Z85" s="159">
        <v>0</v>
      </c>
      <c r="AA85" s="159">
        <v>205016.42</v>
      </c>
      <c r="AB85" s="159">
        <v>615310.31000000006</v>
      </c>
      <c r="AC85" s="159">
        <v>263062.49</v>
      </c>
      <c r="AD85" s="159">
        <v>188214.68</v>
      </c>
      <c r="AE85" s="159">
        <v>243900.89</v>
      </c>
      <c r="AF85" s="159"/>
      <c r="AG85" s="159"/>
      <c r="AH85" s="159"/>
      <c r="AI85" s="159"/>
      <c r="AJ85" s="159"/>
      <c r="AK85" s="159"/>
      <c r="AL85" s="159"/>
    </row>
    <row r="86" spans="1:38" ht="16.350000000000001" customHeight="1">
      <c r="A86" s="158" t="s">
        <v>1135</v>
      </c>
      <c r="B86" s="159">
        <v>952875.55</v>
      </c>
      <c r="C86" s="159">
        <v>0</v>
      </c>
      <c r="D86" s="159">
        <v>0</v>
      </c>
      <c r="E86" s="159">
        <v>121334.94</v>
      </c>
      <c r="F86" s="159">
        <v>67012.89</v>
      </c>
      <c r="G86" s="159">
        <v>4749.66</v>
      </c>
      <c r="H86" s="159">
        <v>20003.11</v>
      </c>
      <c r="I86" s="159">
        <v>336.74</v>
      </c>
      <c r="J86" s="159">
        <v>0</v>
      </c>
      <c r="K86" s="159">
        <v>2346965.81</v>
      </c>
      <c r="L86" s="159">
        <v>107085.96</v>
      </c>
      <c r="M86" s="159">
        <v>2374.83</v>
      </c>
      <c r="N86" s="159">
        <v>2374.83</v>
      </c>
      <c r="O86" s="159">
        <v>2374.83</v>
      </c>
      <c r="P86" s="159">
        <v>2374.83</v>
      </c>
      <c r="Q86" s="159">
        <v>2374.83</v>
      </c>
      <c r="R86" s="159">
        <v>2374.83</v>
      </c>
      <c r="S86" s="159">
        <v>231.38</v>
      </c>
      <c r="T86" s="159">
        <v>39459.49</v>
      </c>
      <c r="U86" s="159">
        <v>26111.040000000001</v>
      </c>
      <c r="V86" s="159">
        <v>0</v>
      </c>
      <c r="W86" s="159">
        <v>0</v>
      </c>
      <c r="X86" s="159">
        <v>748.24</v>
      </c>
      <c r="Y86" s="159">
        <v>462.74</v>
      </c>
      <c r="Z86" s="159">
        <v>0</v>
      </c>
      <c r="AA86" s="159">
        <v>2374.83</v>
      </c>
      <c r="AB86" s="159">
        <v>0</v>
      </c>
      <c r="AC86" s="159">
        <v>0</v>
      </c>
      <c r="AD86" s="159">
        <v>2374.83</v>
      </c>
      <c r="AE86" s="159">
        <v>0</v>
      </c>
      <c r="AF86" s="159"/>
      <c r="AG86" s="159"/>
      <c r="AH86" s="159"/>
      <c r="AI86" s="159"/>
      <c r="AJ86" s="159"/>
      <c r="AK86" s="159"/>
      <c r="AL86" s="159"/>
    </row>
    <row r="87" spans="1:38" ht="16.350000000000001" customHeight="1">
      <c r="A87" s="158" t="s">
        <v>1136</v>
      </c>
      <c r="B87" s="159">
        <v>526405.67000000004</v>
      </c>
      <c r="C87" s="159">
        <v>0</v>
      </c>
      <c r="D87" s="159">
        <v>0</v>
      </c>
      <c r="E87" s="159">
        <v>351093.23</v>
      </c>
      <c r="F87" s="159">
        <v>90172.72</v>
      </c>
      <c r="G87" s="159">
        <v>86291.98</v>
      </c>
      <c r="H87" s="159">
        <v>13535.14</v>
      </c>
      <c r="I87" s="159">
        <v>11881.05</v>
      </c>
      <c r="J87" s="159">
        <v>0</v>
      </c>
      <c r="K87" s="159">
        <v>1328572.24</v>
      </c>
      <c r="L87" s="159">
        <v>254782.81</v>
      </c>
      <c r="M87" s="159">
        <v>10728.5</v>
      </c>
      <c r="N87" s="159">
        <v>21660.45</v>
      </c>
      <c r="O87" s="159">
        <v>13001.5</v>
      </c>
      <c r="P87" s="159">
        <v>17465.310000000001</v>
      </c>
      <c r="Q87" s="159">
        <v>15026.04</v>
      </c>
      <c r="R87" s="159">
        <v>18428.62</v>
      </c>
      <c r="S87" s="159">
        <v>12730.23</v>
      </c>
      <c r="T87" s="159">
        <v>16927.68</v>
      </c>
      <c r="U87" s="159">
        <v>17007.98</v>
      </c>
      <c r="V87" s="159">
        <v>18597.09</v>
      </c>
      <c r="W87" s="159">
        <v>4372.13</v>
      </c>
      <c r="X87" s="159">
        <v>17536.25</v>
      </c>
      <c r="Y87" s="159">
        <v>3001.36</v>
      </c>
      <c r="Z87" s="159">
        <v>0</v>
      </c>
      <c r="AA87" s="159">
        <v>19453.150000000001</v>
      </c>
      <c r="AB87" s="159">
        <v>41759.06</v>
      </c>
      <c r="AC87" s="159">
        <v>4019.66</v>
      </c>
      <c r="AD87" s="159">
        <v>21060.11</v>
      </c>
      <c r="AE87" s="159">
        <v>80333.22</v>
      </c>
      <c r="AF87" s="159"/>
      <c r="AG87" s="159"/>
      <c r="AH87" s="159"/>
      <c r="AI87" s="159"/>
      <c r="AJ87" s="159"/>
      <c r="AK87" s="159"/>
      <c r="AL87" s="159"/>
    </row>
    <row r="88" spans="1:38" ht="16.350000000000001" customHeight="1">
      <c r="A88" s="158" t="s">
        <v>1137</v>
      </c>
      <c r="B88" s="159">
        <v>1326666.95</v>
      </c>
      <c r="C88" s="159">
        <v>0</v>
      </c>
      <c r="D88" s="159">
        <v>0</v>
      </c>
      <c r="E88" s="159">
        <v>0</v>
      </c>
      <c r="F88" s="159">
        <v>188679.24</v>
      </c>
      <c r="G88" s="159">
        <v>0</v>
      </c>
      <c r="H88" s="159">
        <v>0</v>
      </c>
      <c r="I88" s="159">
        <v>0</v>
      </c>
      <c r="J88" s="159">
        <v>0</v>
      </c>
      <c r="K88" s="159">
        <v>14770.91</v>
      </c>
      <c r="L88" s="159">
        <v>0</v>
      </c>
      <c r="M88" s="159">
        <v>0</v>
      </c>
      <c r="N88" s="159">
        <v>0</v>
      </c>
      <c r="O88" s="159">
        <v>0</v>
      </c>
      <c r="P88" s="159">
        <v>0</v>
      </c>
      <c r="Q88" s="159">
        <v>0</v>
      </c>
      <c r="R88" s="159">
        <v>0</v>
      </c>
      <c r="S88" s="159">
        <v>0</v>
      </c>
      <c r="T88" s="159">
        <v>188679.24</v>
      </c>
      <c r="U88" s="159">
        <v>0</v>
      </c>
      <c r="V88" s="159">
        <v>0</v>
      </c>
      <c r="W88" s="159">
        <v>0</v>
      </c>
      <c r="X88" s="159">
        <v>0</v>
      </c>
      <c r="Y88" s="159">
        <v>0</v>
      </c>
      <c r="Z88" s="159">
        <v>0</v>
      </c>
      <c r="AA88" s="159">
        <v>0</v>
      </c>
      <c r="AB88" s="159">
        <v>0</v>
      </c>
      <c r="AC88" s="159">
        <v>0</v>
      </c>
      <c r="AD88" s="159">
        <v>0</v>
      </c>
      <c r="AE88" s="159">
        <v>0</v>
      </c>
      <c r="AF88" s="159"/>
      <c r="AG88" s="159"/>
      <c r="AH88" s="159"/>
      <c r="AI88" s="159"/>
      <c r="AJ88" s="159"/>
      <c r="AK88" s="159"/>
      <c r="AL88" s="159"/>
    </row>
    <row r="89" spans="1:38" ht="16.350000000000001" customHeight="1">
      <c r="A89" s="158" t="s">
        <v>1138</v>
      </c>
      <c r="B89" s="159">
        <v>390716.45</v>
      </c>
      <c r="C89" s="159">
        <v>0</v>
      </c>
      <c r="D89" s="159">
        <v>0</v>
      </c>
      <c r="E89" s="159">
        <v>22301.360000000001</v>
      </c>
      <c r="F89" s="159">
        <v>0</v>
      </c>
      <c r="G89" s="159">
        <v>6634.92</v>
      </c>
      <c r="H89" s="159">
        <v>10987.89</v>
      </c>
      <c r="I89" s="159">
        <v>0</v>
      </c>
      <c r="J89" s="159">
        <v>0</v>
      </c>
      <c r="K89" s="159">
        <v>1682826.93</v>
      </c>
      <c r="L89" s="159">
        <v>3317.46</v>
      </c>
      <c r="M89" s="159">
        <v>3317.46</v>
      </c>
      <c r="N89" s="159">
        <v>3317.46</v>
      </c>
      <c r="O89" s="159">
        <v>2372.16</v>
      </c>
      <c r="P89" s="159">
        <v>3317.46</v>
      </c>
      <c r="Q89" s="159">
        <v>3341.9</v>
      </c>
      <c r="R89" s="159">
        <v>3317.46</v>
      </c>
      <c r="S89" s="159">
        <v>0</v>
      </c>
      <c r="T89" s="159">
        <v>0</v>
      </c>
      <c r="U89" s="159">
        <v>0</v>
      </c>
      <c r="V89" s="159">
        <v>0</v>
      </c>
      <c r="W89" s="159">
        <v>0</v>
      </c>
      <c r="X89" s="159">
        <v>0</v>
      </c>
      <c r="Y89" s="159">
        <v>0</v>
      </c>
      <c r="Z89" s="159">
        <v>0</v>
      </c>
      <c r="AA89" s="159">
        <v>3317.46</v>
      </c>
      <c r="AB89" s="159">
        <v>0</v>
      </c>
      <c r="AC89" s="159">
        <v>0</v>
      </c>
      <c r="AD89" s="159">
        <v>3317.46</v>
      </c>
      <c r="AE89" s="159">
        <v>30291.54</v>
      </c>
      <c r="AF89" s="159"/>
      <c r="AG89" s="159"/>
      <c r="AH89" s="159"/>
      <c r="AI89" s="159"/>
      <c r="AJ89" s="159"/>
      <c r="AK89" s="159"/>
      <c r="AL89" s="159"/>
    </row>
    <row r="90" spans="1:38" ht="16.350000000000001" customHeight="1">
      <c r="A90" s="158" t="s">
        <v>1139</v>
      </c>
      <c r="B90" s="159">
        <v>202797</v>
      </c>
      <c r="C90" s="159">
        <v>0</v>
      </c>
      <c r="D90" s="159">
        <v>0</v>
      </c>
      <c r="E90" s="159">
        <v>0</v>
      </c>
      <c r="F90" s="159">
        <v>0</v>
      </c>
      <c r="G90" s="159">
        <v>0</v>
      </c>
      <c r="H90" s="159">
        <v>0</v>
      </c>
      <c r="I90" s="159">
        <v>0</v>
      </c>
      <c r="J90" s="159">
        <v>0</v>
      </c>
      <c r="K90" s="159">
        <v>0</v>
      </c>
      <c r="L90" s="159">
        <v>0</v>
      </c>
      <c r="M90" s="159">
        <v>0</v>
      </c>
      <c r="N90" s="159">
        <v>0</v>
      </c>
      <c r="O90" s="159">
        <v>0</v>
      </c>
      <c r="P90" s="159">
        <v>0</v>
      </c>
      <c r="Q90" s="159">
        <v>0</v>
      </c>
      <c r="R90" s="159">
        <v>0</v>
      </c>
      <c r="S90" s="159">
        <v>0</v>
      </c>
      <c r="T90" s="159">
        <v>0</v>
      </c>
      <c r="U90" s="159">
        <v>0</v>
      </c>
      <c r="V90" s="159">
        <v>0</v>
      </c>
      <c r="W90" s="159">
        <v>0</v>
      </c>
      <c r="X90" s="159">
        <v>0</v>
      </c>
      <c r="Y90" s="159">
        <v>0</v>
      </c>
      <c r="Z90" s="159">
        <v>0</v>
      </c>
      <c r="AA90" s="159">
        <v>0</v>
      </c>
      <c r="AB90" s="159">
        <v>0</v>
      </c>
      <c r="AC90" s="159">
        <v>0</v>
      </c>
      <c r="AD90" s="159">
        <v>0</v>
      </c>
      <c r="AE90" s="159">
        <v>0</v>
      </c>
      <c r="AF90" s="159"/>
      <c r="AG90" s="159"/>
      <c r="AH90" s="159"/>
      <c r="AI90" s="159"/>
      <c r="AJ90" s="159"/>
      <c r="AK90" s="159"/>
      <c r="AL90" s="159"/>
    </row>
    <row r="91" spans="1:38" ht="16.350000000000001" customHeight="1">
      <c r="A91" s="158" t="s">
        <v>1140</v>
      </c>
      <c r="B91" s="159">
        <v>199316.03</v>
      </c>
      <c r="C91" s="159">
        <v>0</v>
      </c>
      <c r="D91" s="159">
        <v>0</v>
      </c>
      <c r="E91" s="159">
        <v>8425.81</v>
      </c>
      <c r="F91" s="159">
        <v>1520</v>
      </c>
      <c r="G91" s="159">
        <v>0</v>
      </c>
      <c r="H91" s="159">
        <v>568.79999999999995</v>
      </c>
      <c r="I91" s="159">
        <v>0</v>
      </c>
      <c r="J91" s="159">
        <v>0</v>
      </c>
      <c r="K91" s="159">
        <v>236462.11</v>
      </c>
      <c r="L91" s="159">
        <v>0</v>
      </c>
      <c r="M91" s="159">
        <v>3168.72</v>
      </c>
      <c r="N91" s="159">
        <v>3168.72</v>
      </c>
      <c r="O91" s="159">
        <v>0</v>
      </c>
      <c r="P91" s="159">
        <v>50</v>
      </c>
      <c r="Q91" s="159">
        <v>0</v>
      </c>
      <c r="R91" s="159">
        <v>2038.37</v>
      </c>
      <c r="S91" s="159">
        <v>0</v>
      </c>
      <c r="T91" s="159">
        <v>0</v>
      </c>
      <c r="U91" s="159">
        <v>0</v>
      </c>
      <c r="V91" s="159">
        <v>1040</v>
      </c>
      <c r="W91" s="159">
        <v>480</v>
      </c>
      <c r="X91" s="159">
        <v>0</v>
      </c>
      <c r="Y91" s="159">
        <v>0</v>
      </c>
      <c r="Z91" s="159">
        <v>0</v>
      </c>
      <c r="AA91" s="159">
        <v>0</v>
      </c>
      <c r="AB91" s="159">
        <v>0</v>
      </c>
      <c r="AC91" s="159">
        <v>0</v>
      </c>
      <c r="AD91" s="159">
        <v>0</v>
      </c>
      <c r="AE91" s="159">
        <v>8000</v>
      </c>
      <c r="AF91" s="159"/>
      <c r="AG91" s="159"/>
      <c r="AH91" s="159"/>
      <c r="AI91" s="159"/>
      <c r="AJ91" s="159"/>
      <c r="AK91" s="159"/>
      <c r="AL91" s="159"/>
    </row>
    <row r="92" spans="1:38" ht="16.350000000000001" customHeight="1">
      <c r="A92" s="158" t="s">
        <v>1141</v>
      </c>
      <c r="B92" s="159">
        <v>600000</v>
      </c>
      <c r="C92" s="159">
        <v>0</v>
      </c>
      <c r="D92" s="159">
        <v>0</v>
      </c>
      <c r="E92" s="159">
        <v>58000</v>
      </c>
      <c r="F92" s="159">
        <v>0</v>
      </c>
      <c r="G92" s="159">
        <v>0</v>
      </c>
      <c r="H92" s="159">
        <v>20000</v>
      </c>
      <c r="I92" s="159">
        <v>8000</v>
      </c>
      <c r="J92" s="159">
        <v>0</v>
      </c>
      <c r="K92" s="159">
        <v>549500</v>
      </c>
      <c r="L92" s="159">
        <v>8000</v>
      </c>
      <c r="M92" s="159">
        <v>0</v>
      </c>
      <c r="N92" s="159">
        <v>50000</v>
      </c>
      <c r="O92" s="159">
        <v>0</v>
      </c>
      <c r="P92" s="159">
        <v>0</v>
      </c>
      <c r="Q92" s="159">
        <v>0</v>
      </c>
      <c r="R92" s="159">
        <v>0</v>
      </c>
      <c r="S92" s="159">
        <v>0</v>
      </c>
      <c r="T92" s="159">
        <v>0</v>
      </c>
      <c r="U92" s="159">
        <v>0</v>
      </c>
      <c r="V92" s="159">
        <v>0</v>
      </c>
      <c r="W92" s="159">
        <v>0</v>
      </c>
      <c r="X92" s="159">
        <v>0</v>
      </c>
      <c r="Y92" s="159">
        <v>0</v>
      </c>
      <c r="Z92" s="159">
        <v>0</v>
      </c>
      <c r="AA92" s="159">
        <v>0</v>
      </c>
      <c r="AB92" s="159">
        <v>0</v>
      </c>
      <c r="AC92" s="159">
        <v>0</v>
      </c>
      <c r="AD92" s="159">
        <v>0</v>
      </c>
      <c r="AE92" s="159">
        <v>0</v>
      </c>
      <c r="AF92" s="159"/>
      <c r="AG92" s="159"/>
      <c r="AH92" s="159"/>
      <c r="AI92" s="159"/>
      <c r="AJ92" s="159"/>
      <c r="AK92" s="159"/>
      <c r="AL92" s="159"/>
    </row>
    <row r="93" spans="1:38" ht="16.350000000000001" customHeight="1">
      <c r="A93" s="158" t="s">
        <v>1142</v>
      </c>
      <c r="B93" s="159">
        <v>468676.31</v>
      </c>
      <c r="C93" s="159">
        <v>0</v>
      </c>
      <c r="D93" s="159">
        <v>0</v>
      </c>
      <c r="E93" s="159">
        <v>780105.09</v>
      </c>
      <c r="F93" s="159">
        <v>37735.839999999997</v>
      </c>
      <c r="G93" s="159">
        <v>47169.81</v>
      </c>
      <c r="H93" s="159">
        <v>0</v>
      </c>
      <c r="I93" s="159">
        <v>0</v>
      </c>
      <c r="J93" s="159">
        <v>0</v>
      </c>
      <c r="K93" s="159">
        <v>265342.62</v>
      </c>
      <c r="L93" s="159">
        <v>0</v>
      </c>
      <c r="M93" s="159">
        <v>0</v>
      </c>
      <c r="N93" s="159">
        <v>701822.68</v>
      </c>
      <c r="O93" s="159">
        <v>0</v>
      </c>
      <c r="P93" s="159">
        <v>0</v>
      </c>
      <c r="Q93" s="159">
        <v>78282.41</v>
      </c>
      <c r="R93" s="159">
        <v>0</v>
      </c>
      <c r="S93" s="159">
        <v>0</v>
      </c>
      <c r="T93" s="159">
        <v>37735.839999999997</v>
      </c>
      <c r="U93" s="159">
        <v>0</v>
      </c>
      <c r="V93" s="159">
        <v>0</v>
      </c>
      <c r="W93" s="159">
        <v>0</v>
      </c>
      <c r="X93" s="159">
        <v>0</v>
      </c>
      <c r="Y93" s="159">
        <v>0</v>
      </c>
      <c r="Z93" s="159">
        <v>0</v>
      </c>
      <c r="AA93" s="159">
        <v>0</v>
      </c>
      <c r="AB93" s="159">
        <v>47169.81</v>
      </c>
      <c r="AC93" s="159">
        <v>0</v>
      </c>
      <c r="AD93" s="159">
        <v>0</v>
      </c>
      <c r="AE93" s="159">
        <v>0</v>
      </c>
      <c r="AF93" s="159"/>
      <c r="AG93" s="159"/>
      <c r="AH93" s="159"/>
      <c r="AI93" s="159"/>
      <c r="AJ93" s="159"/>
      <c r="AK93" s="159"/>
      <c r="AL93" s="159"/>
    </row>
    <row r="94" spans="1:38" ht="16.350000000000001" customHeight="1">
      <c r="A94" s="158" t="s">
        <v>1143</v>
      </c>
      <c r="B94" s="159">
        <v>0</v>
      </c>
      <c r="C94" s="159">
        <v>0</v>
      </c>
      <c r="D94" s="159">
        <v>0</v>
      </c>
      <c r="E94" s="159">
        <v>0</v>
      </c>
      <c r="F94" s="159">
        <v>0</v>
      </c>
      <c r="G94" s="159">
        <v>0</v>
      </c>
      <c r="H94" s="159">
        <v>0</v>
      </c>
      <c r="I94" s="159">
        <v>0</v>
      </c>
      <c r="J94" s="159">
        <v>0</v>
      </c>
      <c r="K94" s="159">
        <v>0</v>
      </c>
      <c r="L94" s="159">
        <v>0</v>
      </c>
      <c r="M94" s="159">
        <v>0</v>
      </c>
      <c r="N94" s="159">
        <v>0</v>
      </c>
      <c r="O94" s="159">
        <v>0</v>
      </c>
      <c r="P94" s="159">
        <v>0</v>
      </c>
      <c r="Q94" s="159">
        <v>0</v>
      </c>
      <c r="R94" s="159">
        <v>0</v>
      </c>
      <c r="S94" s="159">
        <v>0</v>
      </c>
      <c r="T94" s="159">
        <v>0</v>
      </c>
      <c r="U94" s="159">
        <v>0</v>
      </c>
      <c r="V94" s="159">
        <v>0</v>
      </c>
      <c r="W94" s="159">
        <v>0</v>
      </c>
      <c r="X94" s="159">
        <v>0</v>
      </c>
      <c r="Y94" s="159">
        <v>0</v>
      </c>
      <c r="Z94" s="159">
        <v>0</v>
      </c>
      <c r="AA94" s="159">
        <v>0</v>
      </c>
      <c r="AB94" s="159">
        <v>0</v>
      </c>
      <c r="AC94" s="159">
        <v>0</v>
      </c>
      <c r="AD94" s="159">
        <v>0</v>
      </c>
      <c r="AE94" s="159">
        <v>0</v>
      </c>
      <c r="AF94" s="159"/>
      <c r="AG94" s="159"/>
      <c r="AH94" s="159"/>
      <c r="AI94" s="159"/>
      <c r="AJ94" s="159"/>
      <c r="AK94" s="159"/>
      <c r="AL94" s="159"/>
    </row>
    <row r="95" spans="1:38" ht="16.350000000000001" customHeight="1">
      <c r="A95" s="158" t="s">
        <v>1144</v>
      </c>
      <c r="B95" s="159">
        <v>5988307.8899999997</v>
      </c>
      <c r="C95" s="159">
        <v>0</v>
      </c>
      <c r="D95" s="159">
        <v>0</v>
      </c>
      <c r="E95" s="159">
        <v>377330.18</v>
      </c>
      <c r="F95" s="159">
        <v>0</v>
      </c>
      <c r="G95" s="159">
        <v>112086.19</v>
      </c>
      <c r="H95" s="159">
        <v>0</v>
      </c>
      <c r="I95" s="159">
        <v>51277.599999999999</v>
      </c>
      <c r="J95" s="159">
        <v>0</v>
      </c>
      <c r="K95" s="159">
        <v>4894269.0199999996</v>
      </c>
      <c r="L95" s="159">
        <v>167847.78</v>
      </c>
      <c r="M95" s="159">
        <v>28836.57</v>
      </c>
      <c r="N95" s="159">
        <v>31796.57</v>
      </c>
      <c r="O95" s="159">
        <v>19875.29</v>
      </c>
      <c r="P95" s="159">
        <v>109098.68</v>
      </c>
      <c r="Q95" s="159">
        <v>0</v>
      </c>
      <c r="R95" s="159">
        <v>19875.29</v>
      </c>
      <c r="S95" s="159">
        <v>0</v>
      </c>
      <c r="T95" s="159">
        <v>0</v>
      </c>
      <c r="U95" s="159">
        <v>0</v>
      </c>
      <c r="V95" s="159">
        <v>0</v>
      </c>
      <c r="W95" s="159">
        <v>0</v>
      </c>
      <c r="X95" s="159">
        <v>0</v>
      </c>
      <c r="Y95" s="159">
        <v>0</v>
      </c>
      <c r="Z95" s="159">
        <v>0</v>
      </c>
      <c r="AA95" s="159">
        <v>72335.61</v>
      </c>
      <c r="AB95" s="159">
        <v>0</v>
      </c>
      <c r="AC95" s="159">
        <v>19875.29</v>
      </c>
      <c r="AD95" s="159">
        <v>19875.29</v>
      </c>
      <c r="AE95" s="159">
        <v>0</v>
      </c>
      <c r="AF95" s="159"/>
      <c r="AG95" s="159"/>
      <c r="AH95" s="159"/>
      <c r="AI95" s="159"/>
      <c r="AJ95" s="159"/>
      <c r="AK95" s="159"/>
      <c r="AL95" s="159"/>
    </row>
    <row r="96" spans="1:38" ht="16.350000000000001" customHeight="1">
      <c r="A96" s="158" t="s">
        <v>1145</v>
      </c>
      <c r="B96" s="159">
        <v>741236.96</v>
      </c>
      <c r="C96" s="159">
        <v>0</v>
      </c>
      <c r="D96" s="159">
        <v>0</v>
      </c>
      <c r="E96" s="159">
        <v>124177.22</v>
      </c>
      <c r="F96" s="159">
        <v>3000</v>
      </c>
      <c r="G96" s="159">
        <v>226809.42</v>
      </c>
      <c r="H96" s="159">
        <v>3890.92</v>
      </c>
      <c r="I96" s="159">
        <v>0</v>
      </c>
      <c r="J96" s="159">
        <v>0</v>
      </c>
      <c r="K96" s="159">
        <v>2506531.1</v>
      </c>
      <c r="L96" s="159">
        <v>25</v>
      </c>
      <c r="M96" s="159">
        <v>35885.65</v>
      </c>
      <c r="N96" s="159">
        <v>35885.65</v>
      </c>
      <c r="O96" s="159">
        <v>6650.94</v>
      </c>
      <c r="P96" s="159">
        <v>5896.22</v>
      </c>
      <c r="Q96" s="159">
        <v>6896.22</v>
      </c>
      <c r="R96" s="159">
        <v>32937.54</v>
      </c>
      <c r="S96" s="159">
        <v>2000</v>
      </c>
      <c r="T96" s="159">
        <v>0</v>
      </c>
      <c r="U96" s="159">
        <v>0</v>
      </c>
      <c r="V96" s="159">
        <v>1000</v>
      </c>
      <c r="W96" s="159">
        <v>0</v>
      </c>
      <c r="X96" s="159">
        <v>0</v>
      </c>
      <c r="Y96" s="159">
        <v>0</v>
      </c>
      <c r="Z96" s="159">
        <v>0</v>
      </c>
      <c r="AA96" s="159">
        <v>204533.96</v>
      </c>
      <c r="AB96" s="159">
        <v>0</v>
      </c>
      <c r="AC96" s="159">
        <v>11137.73</v>
      </c>
      <c r="AD96" s="159">
        <v>11137.73</v>
      </c>
      <c r="AE96" s="159">
        <v>0</v>
      </c>
      <c r="AF96" s="159"/>
      <c r="AG96" s="159"/>
      <c r="AH96" s="159"/>
      <c r="AI96" s="159"/>
      <c r="AJ96" s="159"/>
      <c r="AK96" s="159"/>
      <c r="AL96" s="159"/>
    </row>
    <row r="97" spans="1:38" ht="16.350000000000001" customHeight="1">
      <c r="A97" s="158" t="s">
        <v>1146</v>
      </c>
      <c r="B97" s="159">
        <v>2849781.27</v>
      </c>
      <c r="C97" s="159">
        <v>0</v>
      </c>
      <c r="D97" s="159">
        <v>0</v>
      </c>
      <c r="E97" s="159">
        <v>13696452.08</v>
      </c>
      <c r="F97" s="159">
        <v>2062044.32</v>
      </c>
      <c r="G97" s="159">
        <v>1067788.82</v>
      </c>
      <c r="H97" s="159">
        <v>72817.460000000006</v>
      </c>
      <c r="I97" s="159">
        <v>42521.120000000003</v>
      </c>
      <c r="J97" s="159">
        <v>0</v>
      </c>
      <c r="K97" s="159">
        <v>24703682.440000001</v>
      </c>
      <c r="L97" s="159">
        <v>10275412.23</v>
      </c>
      <c r="M97" s="159">
        <v>637978.43000000005</v>
      </c>
      <c r="N97" s="159">
        <v>637978.43000000005</v>
      </c>
      <c r="O97" s="159">
        <v>852008.15</v>
      </c>
      <c r="P97" s="159">
        <v>460386.04</v>
      </c>
      <c r="Q97" s="159">
        <v>460386.04</v>
      </c>
      <c r="R97" s="159">
        <v>372302.76</v>
      </c>
      <c r="S97" s="159">
        <v>192957.75</v>
      </c>
      <c r="T97" s="159">
        <v>617703.66</v>
      </c>
      <c r="U97" s="159">
        <v>250364.47</v>
      </c>
      <c r="V97" s="159">
        <v>0</v>
      </c>
      <c r="W97" s="159">
        <v>0</v>
      </c>
      <c r="X97" s="159">
        <v>618502.92000000004</v>
      </c>
      <c r="Y97" s="159">
        <v>382515.52</v>
      </c>
      <c r="Z97" s="159">
        <v>0</v>
      </c>
      <c r="AA97" s="159">
        <v>511081.47</v>
      </c>
      <c r="AB97" s="159">
        <v>0</v>
      </c>
      <c r="AC97" s="159">
        <v>0</v>
      </c>
      <c r="AD97" s="159">
        <v>556707.35</v>
      </c>
      <c r="AE97" s="159">
        <v>344891.68</v>
      </c>
      <c r="AF97" s="159"/>
      <c r="AG97" s="159"/>
      <c r="AH97" s="159"/>
      <c r="AI97" s="159"/>
      <c r="AJ97" s="159"/>
      <c r="AK97" s="159"/>
      <c r="AL97" s="159"/>
    </row>
    <row r="98" spans="1:38" ht="16.350000000000001" customHeight="1">
      <c r="A98" s="158" t="s">
        <v>1147</v>
      </c>
      <c r="B98" s="159">
        <v>10997957.710000001</v>
      </c>
      <c r="C98" s="159">
        <v>0</v>
      </c>
      <c r="D98" s="159">
        <v>0</v>
      </c>
      <c r="E98" s="159">
        <v>642369.24</v>
      </c>
      <c r="F98" s="159">
        <v>0</v>
      </c>
      <c r="G98" s="159">
        <v>24617.87</v>
      </c>
      <c r="H98" s="159">
        <v>192194.96</v>
      </c>
      <c r="I98" s="159">
        <v>23977.4</v>
      </c>
      <c r="J98" s="159">
        <v>0</v>
      </c>
      <c r="K98" s="159">
        <v>3431692.37</v>
      </c>
      <c r="L98" s="159">
        <v>475385.87</v>
      </c>
      <c r="M98" s="159">
        <v>31569.64</v>
      </c>
      <c r="N98" s="159">
        <v>23692.65</v>
      </c>
      <c r="O98" s="159">
        <v>52096.5</v>
      </c>
      <c r="P98" s="159">
        <v>21889.69</v>
      </c>
      <c r="Q98" s="159">
        <v>9703.68</v>
      </c>
      <c r="R98" s="159">
        <v>28031.21</v>
      </c>
      <c r="S98" s="159">
        <v>0</v>
      </c>
      <c r="T98" s="159">
        <v>0</v>
      </c>
      <c r="U98" s="159">
        <v>0</v>
      </c>
      <c r="V98" s="159">
        <v>0</v>
      </c>
      <c r="W98" s="159">
        <v>0</v>
      </c>
      <c r="X98" s="159">
        <v>0</v>
      </c>
      <c r="Y98" s="159">
        <v>0</v>
      </c>
      <c r="Z98" s="159">
        <v>0</v>
      </c>
      <c r="AA98" s="159">
        <v>13263.31</v>
      </c>
      <c r="AB98" s="159">
        <v>0</v>
      </c>
      <c r="AC98" s="159">
        <v>0</v>
      </c>
      <c r="AD98" s="159">
        <v>11354.56</v>
      </c>
      <c r="AE98" s="159">
        <v>0</v>
      </c>
      <c r="AF98" s="159"/>
      <c r="AG98" s="159"/>
      <c r="AH98" s="159"/>
      <c r="AI98" s="159"/>
      <c r="AJ98" s="159"/>
      <c r="AK98" s="159"/>
      <c r="AL98" s="159"/>
    </row>
    <row r="99" spans="1:38" ht="16.350000000000001" customHeight="1">
      <c r="A99" s="158" t="s">
        <v>1148</v>
      </c>
      <c r="B99" s="159">
        <v>11426920.810000001</v>
      </c>
      <c r="C99" s="159">
        <v>0</v>
      </c>
      <c r="D99" s="159">
        <v>0</v>
      </c>
      <c r="E99" s="159">
        <v>122781.01</v>
      </c>
      <c r="F99" s="159">
        <v>0</v>
      </c>
      <c r="G99" s="159">
        <v>0</v>
      </c>
      <c r="H99" s="159">
        <v>0</v>
      </c>
      <c r="I99" s="159">
        <v>0</v>
      </c>
      <c r="J99" s="159">
        <v>0</v>
      </c>
      <c r="K99" s="159">
        <v>537786.88</v>
      </c>
      <c r="L99" s="159">
        <v>0</v>
      </c>
      <c r="M99" s="159">
        <v>122781.01</v>
      </c>
      <c r="N99" s="159">
        <v>0</v>
      </c>
      <c r="O99" s="159">
        <v>0</v>
      </c>
      <c r="P99" s="159">
        <v>0</v>
      </c>
      <c r="Q99" s="159">
        <v>0</v>
      </c>
      <c r="R99" s="159">
        <v>0</v>
      </c>
      <c r="S99" s="159">
        <v>0</v>
      </c>
      <c r="T99" s="159">
        <v>0</v>
      </c>
      <c r="U99" s="159">
        <v>0</v>
      </c>
      <c r="V99" s="159">
        <v>0</v>
      </c>
      <c r="W99" s="159">
        <v>0</v>
      </c>
      <c r="X99" s="159">
        <v>0</v>
      </c>
      <c r="Y99" s="159">
        <v>0</v>
      </c>
      <c r="Z99" s="159">
        <v>0</v>
      </c>
      <c r="AA99" s="159">
        <v>0</v>
      </c>
      <c r="AB99" s="159">
        <v>0</v>
      </c>
      <c r="AC99" s="159">
        <v>0</v>
      </c>
      <c r="AD99" s="159">
        <v>0</v>
      </c>
      <c r="AE99" s="159">
        <v>6918.34</v>
      </c>
      <c r="AF99" s="159"/>
      <c r="AG99" s="159"/>
      <c r="AH99" s="159"/>
      <c r="AI99" s="159"/>
      <c r="AJ99" s="159"/>
      <c r="AK99" s="159"/>
      <c r="AL99" s="159"/>
    </row>
    <row r="100" spans="1:38" ht="16.350000000000001" customHeight="1">
      <c r="A100" s="158" t="s">
        <v>1149</v>
      </c>
      <c r="B100" s="159">
        <v>2132465.44</v>
      </c>
      <c r="C100" s="159">
        <v>0</v>
      </c>
      <c r="D100" s="159">
        <v>0</v>
      </c>
      <c r="E100" s="159">
        <v>181168.36</v>
      </c>
      <c r="F100" s="159">
        <v>42129.599999999999</v>
      </c>
      <c r="G100" s="159">
        <v>60520.46</v>
      </c>
      <c r="H100" s="159">
        <v>1681.68</v>
      </c>
      <c r="I100" s="159">
        <v>10507.33</v>
      </c>
      <c r="J100" s="159">
        <v>0</v>
      </c>
      <c r="K100" s="159">
        <v>4198339.04</v>
      </c>
      <c r="L100" s="159">
        <v>57707.29</v>
      </c>
      <c r="M100" s="159">
        <v>21164.5</v>
      </c>
      <c r="N100" s="159">
        <v>22508.02</v>
      </c>
      <c r="O100" s="159">
        <v>19947.14</v>
      </c>
      <c r="P100" s="159">
        <v>19947.14</v>
      </c>
      <c r="Q100" s="159">
        <v>19947.14</v>
      </c>
      <c r="R100" s="159">
        <v>19947.13</v>
      </c>
      <c r="S100" s="159">
        <v>3254.24</v>
      </c>
      <c r="T100" s="159">
        <v>7478.73</v>
      </c>
      <c r="U100" s="159">
        <v>15593.71</v>
      </c>
      <c r="V100" s="159">
        <v>0</v>
      </c>
      <c r="W100" s="159">
        <v>0</v>
      </c>
      <c r="X100" s="159">
        <v>8396.76</v>
      </c>
      <c r="Y100" s="159">
        <v>7406.16</v>
      </c>
      <c r="Z100" s="159">
        <v>0</v>
      </c>
      <c r="AA100" s="159">
        <v>25787.9</v>
      </c>
      <c r="AB100" s="159">
        <v>11306.35</v>
      </c>
      <c r="AC100" s="159">
        <v>0</v>
      </c>
      <c r="AD100" s="159">
        <v>23426.21</v>
      </c>
      <c r="AE100" s="159">
        <v>0</v>
      </c>
      <c r="AF100" s="159"/>
      <c r="AG100" s="159"/>
      <c r="AH100" s="159"/>
      <c r="AI100" s="159"/>
      <c r="AJ100" s="159"/>
      <c r="AK100" s="159"/>
      <c r="AL100" s="159"/>
    </row>
    <row r="101" spans="1:38" ht="16.350000000000001" customHeight="1">
      <c r="A101" s="158" t="s">
        <v>1150</v>
      </c>
      <c r="B101" s="159">
        <v>129716.99</v>
      </c>
      <c r="C101" s="159">
        <v>0</v>
      </c>
      <c r="D101" s="159">
        <v>0</v>
      </c>
      <c r="E101" s="159">
        <v>278723.96999999997</v>
      </c>
      <c r="F101" s="159">
        <v>0</v>
      </c>
      <c r="G101" s="159">
        <v>377.36</v>
      </c>
      <c r="H101" s="159">
        <v>9849.06</v>
      </c>
      <c r="I101" s="159">
        <v>0</v>
      </c>
      <c r="J101" s="159">
        <v>0</v>
      </c>
      <c r="K101" s="159">
        <v>154516.95000000001</v>
      </c>
      <c r="L101" s="159">
        <v>0</v>
      </c>
      <c r="M101" s="159">
        <v>0</v>
      </c>
      <c r="N101" s="159">
        <v>0</v>
      </c>
      <c r="O101" s="159">
        <v>0</v>
      </c>
      <c r="P101" s="159">
        <v>278723.96999999997</v>
      </c>
      <c r="Q101" s="159">
        <v>0</v>
      </c>
      <c r="R101" s="159">
        <v>0</v>
      </c>
      <c r="S101" s="159">
        <v>0</v>
      </c>
      <c r="T101" s="159">
        <v>0</v>
      </c>
      <c r="U101" s="159">
        <v>0</v>
      </c>
      <c r="V101" s="159">
        <v>0</v>
      </c>
      <c r="W101" s="159">
        <v>0</v>
      </c>
      <c r="X101" s="159">
        <v>0</v>
      </c>
      <c r="Y101" s="159">
        <v>0</v>
      </c>
      <c r="Z101" s="159">
        <v>0</v>
      </c>
      <c r="AA101" s="159">
        <v>0</v>
      </c>
      <c r="AB101" s="159">
        <v>0</v>
      </c>
      <c r="AC101" s="159">
        <v>0</v>
      </c>
      <c r="AD101" s="159">
        <v>377.36</v>
      </c>
      <c r="AE101" s="159">
        <v>0</v>
      </c>
      <c r="AF101" s="159"/>
      <c r="AG101" s="159"/>
      <c r="AH101" s="159"/>
      <c r="AI101" s="159"/>
      <c r="AJ101" s="159"/>
      <c r="AK101" s="159"/>
      <c r="AL101" s="159"/>
    </row>
    <row r="102" spans="1:38" ht="16.350000000000001" customHeight="1">
      <c r="A102" s="158" t="s">
        <v>1151</v>
      </c>
      <c r="B102" s="159">
        <v>38933841.030000001</v>
      </c>
      <c r="C102" s="159">
        <v>0</v>
      </c>
      <c r="D102" s="159">
        <v>0</v>
      </c>
      <c r="E102" s="159">
        <v>16764262.49</v>
      </c>
      <c r="F102" s="159">
        <v>2492294.61</v>
      </c>
      <c r="G102" s="159">
        <v>1637046.49</v>
      </c>
      <c r="H102" s="159">
        <v>345529.02</v>
      </c>
      <c r="I102" s="159">
        <v>148501.24</v>
      </c>
      <c r="J102" s="159">
        <v>0</v>
      </c>
      <c r="K102" s="159">
        <v>46851258.420000002</v>
      </c>
      <c r="L102" s="159">
        <v>11349564.4</v>
      </c>
      <c r="M102" s="159">
        <v>897805.31</v>
      </c>
      <c r="N102" s="159">
        <v>1534205.46</v>
      </c>
      <c r="O102" s="159">
        <v>968326.51</v>
      </c>
      <c r="P102" s="159">
        <v>919149.34</v>
      </c>
      <c r="Q102" s="159">
        <v>595958.26</v>
      </c>
      <c r="R102" s="159">
        <v>499253.21</v>
      </c>
      <c r="S102" s="159">
        <v>211173.6</v>
      </c>
      <c r="T102" s="159">
        <v>907984.64</v>
      </c>
      <c r="U102" s="159">
        <v>309077.2</v>
      </c>
      <c r="V102" s="159">
        <v>20637.09</v>
      </c>
      <c r="W102" s="159">
        <v>4852.13</v>
      </c>
      <c r="X102" s="159">
        <v>645184.17000000004</v>
      </c>
      <c r="Y102" s="159">
        <v>393385.78</v>
      </c>
      <c r="Z102" s="159">
        <v>0</v>
      </c>
      <c r="AA102" s="159">
        <v>852147.69</v>
      </c>
      <c r="AB102" s="159">
        <v>100235.22</v>
      </c>
      <c r="AC102" s="159">
        <v>35032.68</v>
      </c>
      <c r="AD102" s="159">
        <v>649630.9</v>
      </c>
      <c r="AE102" s="159">
        <v>470434.78</v>
      </c>
      <c r="AF102" s="159"/>
      <c r="AG102" s="159"/>
      <c r="AH102" s="159"/>
      <c r="AI102" s="159"/>
      <c r="AJ102" s="159"/>
      <c r="AK102" s="159"/>
      <c r="AL102" s="159"/>
    </row>
    <row r="103" spans="1:38" ht="16.350000000000001" customHeight="1">
      <c r="A103" s="158" t="s">
        <v>1152</v>
      </c>
      <c r="B103" s="159">
        <v>137823312.62</v>
      </c>
      <c r="C103" s="159">
        <v>37556.559999999998</v>
      </c>
      <c r="D103" s="159">
        <v>0</v>
      </c>
      <c r="E103" s="159">
        <v>36448207.719999999</v>
      </c>
      <c r="F103" s="159">
        <v>72109947.480000004</v>
      </c>
      <c r="G103" s="159">
        <v>9959862.0099999998</v>
      </c>
      <c r="H103" s="159">
        <v>4382734.0599999996</v>
      </c>
      <c r="I103" s="159">
        <v>3558305.89</v>
      </c>
      <c r="J103" s="159">
        <v>0</v>
      </c>
      <c r="K103" s="159">
        <v>285773839.23000002</v>
      </c>
      <c r="L103" s="159">
        <v>14300778.359999999</v>
      </c>
      <c r="M103" s="159">
        <v>4300865.4800000004</v>
      </c>
      <c r="N103" s="159">
        <v>5051075.5</v>
      </c>
      <c r="O103" s="159">
        <v>5206890.5999999996</v>
      </c>
      <c r="P103" s="159">
        <v>4011693.47</v>
      </c>
      <c r="Q103" s="159">
        <v>1653746.4</v>
      </c>
      <c r="R103" s="159">
        <v>1923157.91</v>
      </c>
      <c r="S103" s="159">
        <v>6727011.3399999999</v>
      </c>
      <c r="T103" s="159">
        <v>31296282.23</v>
      </c>
      <c r="U103" s="159">
        <v>11573996.050000001</v>
      </c>
      <c r="V103" s="159">
        <v>7909975.2000000002</v>
      </c>
      <c r="W103" s="159">
        <v>2781940.28</v>
      </c>
      <c r="X103" s="159">
        <v>7211045.7699999996</v>
      </c>
      <c r="Y103" s="159">
        <v>4609696.6100000003</v>
      </c>
      <c r="Z103" s="159">
        <v>0</v>
      </c>
      <c r="AA103" s="159">
        <v>3237415.39</v>
      </c>
      <c r="AB103" s="159">
        <v>4982488.07</v>
      </c>
      <c r="AC103" s="159">
        <v>-2968862.96</v>
      </c>
      <c r="AD103" s="159">
        <v>4708821.51</v>
      </c>
      <c r="AE103" s="159">
        <v>10359677.279999999</v>
      </c>
      <c r="AF103" s="159"/>
      <c r="AG103" s="159"/>
      <c r="AH103" s="159"/>
      <c r="AI103" s="159"/>
      <c r="AJ103" s="159"/>
      <c r="AK103" s="159"/>
      <c r="AL103" s="159"/>
    </row>
    <row r="104" spans="1:38" ht="16.350000000000001" customHeight="1">
      <c r="A104" s="158" t="s">
        <v>1153</v>
      </c>
      <c r="B104" s="159">
        <v>0</v>
      </c>
      <c r="C104" s="159">
        <v>0</v>
      </c>
      <c r="D104" s="159">
        <v>0</v>
      </c>
      <c r="E104" s="159">
        <v>0</v>
      </c>
      <c r="F104" s="159">
        <v>0</v>
      </c>
      <c r="G104" s="159">
        <v>0</v>
      </c>
      <c r="H104" s="159">
        <v>0</v>
      </c>
      <c r="I104" s="159">
        <v>0</v>
      </c>
      <c r="J104" s="159">
        <v>0</v>
      </c>
      <c r="K104" s="159">
        <v>0</v>
      </c>
      <c r="L104" s="159">
        <v>0</v>
      </c>
      <c r="M104" s="159">
        <v>0</v>
      </c>
      <c r="N104" s="159">
        <v>0</v>
      </c>
      <c r="O104" s="159">
        <v>0</v>
      </c>
      <c r="P104" s="159">
        <v>0</v>
      </c>
      <c r="Q104" s="159">
        <v>0</v>
      </c>
      <c r="R104" s="159">
        <v>0</v>
      </c>
      <c r="S104" s="159">
        <v>0</v>
      </c>
      <c r="T104" s="159">
        <v>0</v>
      </c>
      <c r="U104" s="159">
        <v>0</v>
      </c>
      <c r="V104" s="159">
        <v>0</v>
      </c>
      <c r="W104" s="159">
        <v>0</v>
      </c>
      <c r="X104" s="159">
        <v>0</v>
      </c>
      <c r="Y104" s="159">
        <v>0</v>
      </c>
      <c r="Z104" s="159">
        <v>0</v>
      </c>
      <c r="AA104" s="159">
        <v>0</v>
      </c>
      <c r="AB104" s="159">
        <v>0</v>
      </c>
      <c r="AC104" s="159">
        <v>0</v>
      </c>
      <c r="AD104" s="159">
        <v>0</v>
      </c>
      <c r="AE104" s="159">
        <v>0</v>
      </c>
      <c r="AF104" s="159"/>
      <c r="AG104" s="159"/>
      <c r="AH104" s="159"/>
      <c r="AI104" s="159"/>
      <c r="AJ104" s="159"/>
      <c r="AK104" s="159"/>
      <c r="AL104" s="159"/>
    </row>
    <row r="105" spans="1:38" ht="16.350000000000001" customHeight="1">
      <c r="A105" s="158" t="s">
        <v>1154</v>
      </c>
      <c r="B105" s="159">
        <v>0</v>
      </c>
      <c r="C105" s="159">
        <v>0</v>
      </c>
      <c r="D105" s="159">
        <v>0</v>
      </c>
      <c r="E105" s="159">
        <v>0</v>
      </c>
      <c r="F105" s="159">
        <v>0</v>
      </c>
      <c r="G105" s="159">
        <v>0</v>
      </c>
      <c r="H105" s="159">
        <v>0</v>
      </c>
      <c r="I105" s="159">
        <v>0</v>
      </c>
      <c r="J105" s="159">
        <v>0</v>
      </c>
      <c r="K105" s="159">
        <v>0</v>
      </c>
      <c r="L105" s="159">
        <v>0</v>
      </c>
      <c r="M105" s="159">
        <v>0</v>
      </c>
      <c r="N105" s="159">
        <v>0</v>
      </c>
      <c r="O105" s="159">
        <v>0</v>
      </c>
      <c r="P105" s="159">
        <v>0</v>
      </c>
      <c r="Q105" s="159">
        <v>0</v>
      </c>
      <c r="R105" s="159">
        <v>0</v>
      </c>
      <c r="S105" s="159">
        <v>0</v>
      </c>
      <c r="T105" s="159">
        <v>0</v>
      </c>
      <c r="U105" s="159">
        <v>0</v>
      </c>
      <c r="V105" s="159">
        <v>0</v>
      </c>
      <c r="W105" s="159">
        <v>0</v>
      </c>
      <c r="X105" s="159">
        <v>0</v>
      </c>
      <c r="Y105" s="159">
        <v>0</v>
      </c>
      <c r="Z105" s="159">
        <v>0</v>
      </c>
      <c r="AA105" s="159">
        <v>0</v>
      </c>
      <c r="AB105" s="159">
        <v>0</v>
      </c>
      <c r="AC105" s="159">
        <v>0</v>
      </c>
      <c r="AD105" s="159">
        <v>0</v>
      </c>
      <c r="AE105" s="159">
        <v>0</v>
      </c>
      <c r="AF105" s="159"/>
      <c r="AG105" s="159"/>
      <c r="AH105" s="159"/>
      <c r="AI105" s="159"/>
      <c r="AJ105" s="159"/>
      <c r="AK105" s="159"/>
      <c r="AL105" s="159"/>
    </row>
    <row r="106" spans="1:38" ht="16.350000000000001" customHeight="1">
      <c r="A106" s="158" t="s">
        <v>1155</v>
      </c>
      <c r="B106" s="159">
        <v>0</v>
      </c>
      <c r="C106" s="159">
        <v>0</v>
      </c>
      <c r="D106" s="159">
        <v>0</v>
      </c>
      <c r="E106" s="159">
        <v>0</v>
      </c>
      <c r="F106" s="159">
        <v>0</v>
      </c>
      <c r="G106" s="159">
        <v>0</v>
      </c>
      <c r="H106" s="159">
        <v>0</v>
      </c>
      <c r="I106" s="159">
        <v>0</v>
      </c>
      <c r="J106" s="159">
        <v>0</v>
      </c>
      <c r="K106" s="159">
        <v>0</v>
      </c>
      <c r="L106" s="159">
        <v>0</v>
      </c>
      <c r="M106" s="159">
        <v>0</v>
      </c>
      <c r="N106" s="159">
        <v>0</v>
      </c>
      <c r="O106" s="159">
        <v>0</v>
      </c>
      <c r="P106" s="159">
        <v>0</v>
      </c>
      <c r="Q106" s="159">
        <v>0</v>
      </c>
      <c r="R106" s="159">
        <v>0</v>
      </c>
      <c r="S106" s="159">
        <v>0</v>
      </c>
      <c r="T106" s="159">
        <v>0</v>
      </c>
      <c r="U106" s="159">
        <v>0</v>
      </c>
      <c r="V106" s="159">
        <v>0</v>
      </c>
      <c r="W106" s="159">
        <v>0</v>
      </c>
      <c r="X106" s="159">
        <v>0</v>
      </c>
      <c r="Y106" s="159">
        <v>0</v>
      </c>
      <c r="Z106" s="159">
        <v>0</v>
      </c>
      <c r="AA106" s="159">
        <v>0</v>
      </c>
      <c r="AB106" s="159">
        <v>0</v>
      </c>
      <c r="AC106" s="159">
        <v>0</v>
      </c>
      <c r="AD106" s="159">
        <v>0</v>
      </c>
      <c r="AE106" s="159">
        <v>0</v>
      </c>
      <c r="AF106" s="159"/>
      <c r="AG106" s="159"/>
      <c r="AH106" s="159"/>
      <c r="AI106" s="159"/>
      <c r="AJ106" s="159"/>
      <c r="AK106" s="159"/>
      <c r="AL106" s="159"/>
    </row>
    <row r="107" spans="1:38" ht="16.350000000000001" customHeight="1">
      <c r="A107" s="158" t="s">
        <v>1156</v>
      </c>
      <c r="B107" s="159">
        <v>0</v>
      </c>
      <c r="C107" s="159">
        <v>0</v>
      </c>
      <c r="D107" s="159">
        <v>0</v>
      </c>
      <c r="E107" s="159">
        <v>0</v>
      </c>
      <c r="F107" s="159">
        <v>0</v>
      </c>
      <c r="G107" s="159">
        <v>0</v>
      </c>
      <c r="H107" s="159">
        <v>0</v>
      </c>
      <c r="I107" s="159">
        <v>0</v>
      </c>
      <c r="J107" s="159">
        <v>0</v>
      </c>
      <c r="K107" s="159">
        <v>0</v>
      </c>
      <c r="L107" s="159">
        <v>0</v>
      </c>
      <c r="M107" s="159">
        <v>0</v>
      </c>
      <c r="N107" s="159">
        <v>0</v>
      </c>
      <c r="O107" s="159">
        <v>0</v>
      </c>
      <c r="P107" s="159">
        <v>0</v>
      </c>
      <c r="Q107" s="159">
        <v>0</v>
      </c>
      <c r="R107" s="159">
        <v>0</v>
      </c>
      <c r="S107" s="159">
        <v>0</v>
      </c>
      <c r="T107" s="159">
        <v>0</v>
      </c>
      <c r="U107" s="159">
        <v>0</v>
      </c>
      <c r="V107" s="159">
        <v>0</v>
      </c>
      <c r="W107" s="159">
        <v>0</v>
      </c>
      <c r="X107" s="159">
        <v>0</v>
      </c>
      <c r="Y107" s="159">
        <v>0</v>
      </c>
      <c r="Z107" s="159">
        <v>0</v>
      </c>
      <c r="AA107" s="159">
        <v>0</v>
      </c>
      <c r="AB107" s="159">
        <v>0</v>
      </c>
      <c r="AC107" s="159">
        <v>0</v>
      </c>
      <c r="AD107" s="159">
        <v>0</v>
      </c>
      <c r="AE107" s="159">
        <v>0</v>
      </c>
      <c r="AF107" s="159"/>
      <c r="AG107" s="159"/>
      <c r="AH107" s="159"/>
      <c r="AI107" s="159"/>
      <c r="AJ107" s="159"/>
      <c r="AK107" s="159"/>
      <c r="AL107" s="159"/>
    </row>
    <row r="108" spans="1:38" ht="16.350000000000001" customHeight="1">
      <c r="A108" s="158" t="s">
        <v>1157</v>
      </c>
      <c r="B108" s="159">
        <v>0</v>
      </c>
      <c r="C108" s="159">
        <v>0</v>
      </c>
      <c r="D108" s="159">
        <v>0</v>
      </c>
      <c r="E108" s="159">
        <v>0</v>
      </c>
      <c r="F108" s="159">
        <v>0</v>
      </c>
      <c r="G108" s="159">
        <v>0</v>
      </c>
      <c r="H108" s="159">
        <v>0</v>
      </c>
      <c r="I108" s="159">
        <v>0</v>
      </c>
      <c r="J108" s="159">
        <v>0</v>
      </c>
      <c r="K108" s="159">
        <v>0</v>
      </c>
      <c r="L108" s="159">
        <v>0</v>
      </c>
      <c r="M108" s="159">
        <v>0</v>
      </c>
      <c r="N108" s="159">
        <v>0</v>
      </c>
      <c r="O108" s="159">
        <v>0</v>
      </c>
      <c r="P108" s="159">
        <v>0</v>
      </c>
      <c r="Q108" s="159">
        <v>0</v>
      </c>
      <c r="R108" s="159">
        <v>0</v>
      </c>
      <c r="S108" s="159">
        <v>0</v>
      </c>
      <c r="T108" s="159">
        <v>0</v>
      </c>
      <c r="U108" s="159">
        <v>0</v>
      </c>
      <c r="V108" s="159">
        <v>0</v>
      </c>
      <c r="W108" s="159">
        <v>0</v>
      </c>
      <c r="X108" s="159">
        <v>0</v>
      </c>
      <c r="Y108" s="159">
        <v>0</v>
      </c>
      <c r="Z108" s="159">
        <v>0</v>
      </c>
      <c r="AA108" s="159">
        <v>0</v>
      </c>
      <c r="AB108" s="159">
        <v>0</v>
      </c>
      <c r="AC108" s="159">
        <v>0</v>
      </c>
      <c r="AD108" s="159">
        <v>0</v>
      </c>
      <c r="AE108" s="159">
        <v>0</v>
      </c>
      <c r="AF108" s="159"/>
      <c r="AG108" s="159"/>
      <c r="AH108" s="159"/>
      <c r="AI108" s="159"/>
      <c r="AJ108" s="159"/>
      <c r="AK108" s="159"/>
      <c r="AL108" s="159"/>
    </row>
    <row r="109" spans="1:38" ht="16.350000000000001" customHeight="1">
      <c r="A109" s="158" t="s">
        <v>1158</v>
      </c>
      <c r="B109" s="159">
        <v>0</v>
      </c>
      <c r="C109" s="159">
        <v>0</v>
      </c>
      <c r="D109" s="159">
        <v>0</v>
      </c>
      <c r="E109" s="159">
        <v>0</v>
      </c>
      <c r="F109" s="159">
        <v>0</v>
      </c>
      <c r="G109" s="159">
        <v>0</v>
      </c>
      <c r="H109" s="159">
        <v>0</v>
      </c>
      <c r="I109" s="159">
        <v>0</v>
      </c>
      <c r="J109" s="159">
        <v>0</v>
      </c>
      <c r="K109" s="159">
        <v>0</v>
      </c>
      <c r="L109" s="159">
        <v>0</v>
      </c>
      <c r="M109" s="159">
        <v>0</v>
      </c>
      <c r="N109" s="159">
        <v>0</v>
      </c>
      <c r="O109" s="159">
        <v>0</v>
      </c>
      <c r="P109" s="159">
        <v>0</v>
      </c>
      <c r="Q109" s="159">
        <v>0</v>
      </c>
      <c r="R109" s="159">
        <v>0</v>
      </c>
      <c r="S109" s="159">
        <v>0</v>
      </c>
      <c r="T109" s="159">
        <v>0</v>
      </c>
      <c r="U109" s="159">
        <v>0</v>
      </c>
      <c r="V109" s="159">
        <v>0</v>
      </c>
      <c r="W109" s="159">
        <v>0</v>
      </c>
      <c r="X109" s="159">
        <v>0</v>
      </c>
      <c r="Y109" s="159">
        <v>0</v>
      </c>
      <c r="Z109" s="159">
        <v>0</v>
      </c>
      <c r="AA109" s="159">
        <v>0</v>
      </c>
      <c r="AB109" s="159">
        <v>0</v>
      </c>
      <c r="AC109" s="159">
        <v>0</v>
      </c>
      <c r="AD109" s="159">
        <v>0</v>
      </c>
      <c r="AE109" s="159">
        <v>0</v>
      </c>
      <c r="AF109" s="159"/>
      <c r="AG109" s="159"/>
      <c r="AH109" s="159"/>
      <c r="AI109" s="159"/>
      <c r="AJ109" s="159"/>
      <c r="AK109" s="159"/>
      <c r="AL109" s="159"/>
    </row>
    <row r="110" spans="1:38" ht="16.350000000000001" customHeight="1">
      <c r="A110" s="158" t="s">
        <v>1159</v>
      </c>
      <c r="B110" s="159">
        <v>0</v>
      </c>
      <c r="C110" s="159">
        <v>0</v>
      </c>
      <c r="D110" s="159">
        <v>0</v>
      </c>
      <c r="E110" s="159">
        <v>0</v>
      </c>
      <c r="F110" s="159">
        <v>0</v>
      </c>
      <c r="G110" s="159">
        <v>0</v>
      </c>
      <c r="H110" s="159">
        <v>0</v>
      </c>
      <c r="I110" s="159">
        <v>0</v>
      </c>
      <c r="J110" s="159">
        <v>0</v>
      </c>
      <c r="K110" s="159">
        <v>0</v>
      </c>
      <c r="L110" s="159">
        <v>0</v>
      </c>
      <c r="M110" s="159">
        <v>0</v>
      </c>
      <c r="N110" s="159">
        <v>0</v>
      </c>
      <c r="O110" s="159">
        <v>0</v>
      </c>
      <c r="P110" s="159">
        <v>0</v>
      </c>
      <c r="Q110" s="159">
        <v>0</v>
      </c>
      <c r="R110" s="159">
        <v>0</v>
      </c>
      <c r="S110" s="159">
        <v>0</v>
      </c>
      <c r="T110" s="159">
        <v>0</v>
      </c>
      <c r="U110" s="159">
        <v>0</v>
      </c>
      <c r="V110" s="159">
        <v>0</v>
      </c>
      <c r="W110" s="159">
        <v>0</v>
      </c>
      <c r="X110" s="159">
        <v>0</v>
      </c>
      <c r="Y110" s="159">
        <v>0</v>
      </c>
      <c r="Z110" s="159">
        <v>0</v>
      </c>
      <c r="AA110" s="159">
        <v>0</v>
      </c>
      <c r="AB110" s="159">
        <v>0</v>
      </c>
      <c r="AC110" s="159">
        <v>0</v>
      </c>
      <c r="AD110" s="159">
        <v>0</v>
      </c>
      <c r="AE110" s="159">
        <v>0</v>
      </c>
      <c r="AF110" s="159"/>
      <c r="AG110" s="159"/>
      <c r="AH110" s="159"/>
      <c r="AI110" s="159"/>
      <c r="AJ110" s="159"/>
      <c r="AK110" s="159"/>
      <c r="AL110" s="159"/>
    </row>
    <row r="111" spans="1:38" ht="16.350000000000001" customHeight="1">
      <c r="A111" s="158" t="s">
        <v>1160</v>
      </c>
      <c r="B111" s="159">
        <v>0</v>
      </c>
      <c r="C111" s="159">
        <v>0</v>
      </c>
      <c r="D111" s="159">
        <v>0</v>
      </c>
      <c r="E111" s="159">
        <v>0</v>
      </c>
      <c r="F111" s="159">
        <v>0</v>
      </c>
      <c r="G111" s="159">
        <v>0</v>
      </c>
      <c r="H111" s="159">
        <v>0</v>
      </c>
      <c r="I111" s="159">
        <v>0</v>
      </c>
      <c r="J111" s="159">
        <v>0</v>
      </c>
      <c r="K111" s="159">
        <v>0</v>
      </c>
      <c r="L111" s="159">
        <v>0</v>
      </c>
      <c r="M111" s="159">
        <v>0</v>
      </c>
      <c r="N111" s="159">
        <v>0</v>
      </c>
      <c r="O111" s="159">
        <v>0</v>
      </c>
      <c r="P111" s="159">
        <v>0</v>
      </c>
      <c r="Q111" s="159">
        <v>0</v>
      </c>
      <c r="R111" s="159">
        <v>0</v>
      </c>
      <c r="S111" s="159">
        <v>0</v>
      </c>
      <c r="T111" s="159">
        <v>0</v>
      </c>
      <c r="U111" s="159">
        <v>0</v>
      </c>
      <c r="V111" s="159">
        <v>0</v>
      </c>
      <c r="W111" s="159">
        <v>0</v>
      </c>
      <c r="X111" s="159">
        <v>0</v>
      </c>
      <c r="Y111" s="159">
        <v>0</v>
      </c>
      <c r="Z111" s="159">
        <v>0</v>
      </c>
      <c r="AA111" s="159">
        <v>0</v>
      </c>
      <c r="AB111" s="159">
        <v>0</v>
      </c>
      <c r="AC111" s="159">
        <v>0</v>
      </c>
      <c r="AD111" s="159">
        <v>0</v>
      </c>
      <c r="AE111" s="159">
        <v>0</v>
      </c>
      <c r="AF111" s="159"/>
      <c r="AG111" s="159"/>
      <c r="AH111" s="159"/>
      <c r="AI111" s="159"/>
      <c r="AJ111" s="159"/>
      <c r="AK111" s="159"/>
      <c r="AL111" s="159"/>
    </row>
    <row r="112" spans="1:38" ht="16.350000000000001" customHeight="1">
      <c r="A112" s="158" t="s">
        <v>1161</v>
      </c>
      <c r="B112" s="159">
        <v>0</v>
      </c>
      <c r="C112" s="159">
        <v>0</v>
      </c>
      <c r="D112" s="159">
        <v>0</v>
      </c>
      <c r="E112" s="159">
        <v>0</v>
      </c>
      <c r="F112" s="159">
        <v>0</v>
      </c>
      <c r="G112" s="159">
        <v>0</v>
      </c>
      <c r="H112" s="159">
        <v>0</v>
      </c>
      <c r="I112" s="159">
        <v>0</v>
      </c>
      <c r="J112" s="159">
        <v>0</v>
      </c>
      <c r="K112" s="159">
        <v>0</v>
      </c>
      <c r="L112" s="159">
        <v>0</v>
      </c>
      <c r="M112" s="159">
        <v>0</v>
      </c>
      <c r="N112" s="159">
        <v>0</v>
      </c>
      <c r="O112" s="159">
        <v>0</v>
      </c>
      <c r="P112" s="159">
        <v>0</v>
      </c>
      <c r="Q112" s="159">
        <v>0</v>
      </c>
      <c r="R112" s="159">
        <v>0</v>
      </c>
      <c r="S112" s="159">
        <v>0</v>
      </c>
      <c r="T112" s="159">
        <v>0</v>
      </c>
      <c r="U112" s="159">
        <v>0</v>
      </c>
      <c r="V112" s="159">
        <v>0</v>
      </c>
      <c r="W112" s="159">
        <v>0</v>
      </c>
      <c r="X112" s="159">
        <v>0</v>
      </c>
      <c r="Y112" s="159">
        <v>0</v>
      </c>
      <c r="Z112" s="159">
        <v>0</v>
      </c>
      <c r="AA112" s="159">
        <v>0</v>
      </c>
      <c r="AB112" s="159">
        <v>0</v>
      </c>
      <c r="AC112" s="159">
        <v>0</v>
      </c>
      <c r="AD112" s="159">
        <v>0</v>
      </c>
      <c r="AE112" s="159">
        <v>0</v>
      </c>
      <c r="AF112" s="159"/>
      <c r="AG112" s="159"/>
      <c r="AH112" s="159"/>
      <c r="AI112" s="159"/>
      <c r="AJ112" s="159"/>
      <c r="AK112" s="159"/>
      <c r="AL112" s="159"/>
    </row>
    <row r="113" spans="1:38" ht="16.350000000000001" customHeight="1">
      <c r="A113" s="158" t="s">
        <v>1162</v>
      </c>
      <c r="B113" s="159">
        <v>0</v>
      </c>
      <c r="C113" s="159">
        <v>0</v>
      </c>
      <c r="D113" s="159">
        <v>0</v>
      </c>
      <c r="E113" s="159">
        <v>0</v>
      </c>
      <c r="F113" s="159">
        <v>0</v>
      </c>
      <c r="G113" s="159">
        <v>0</v>
      </c>
      <c r="H113" s="159">
        <v>0</v>
      </c>
      <c r="I113" s="159">
        <v>0</v>
      </c>
      <c r="J113" s="159">
        <v>0</v>
      </c>
      <c r="K113" s="159">
        <v>0</v>
      </c>
      <c r="L113" s="159">
        <v>0</v>
      </c>
      <c r="M113" s="159">
        <v>0</v>
      </c>
      <c r="N113" s="159">
        <v>0</v>
      </c>
      <c r="O113" s="159">
        <v>0</v>
      </c>
      <c r="P113" s="159">
        <v>0</v>
      </c>
      <c r="Q113" s="159">
        <v>0</v>
      </c>
      <c r="R113" s="159">
        <v>0</v>
      </c>
      <c r="S113" s="159">
        <v>0</v>
      </c>
      <c r="T113" s="159">
        <v>0</v>
      </c>
      <c r="U113" s="159">
        <v>0</v>
      </c>
      <c r="V113" s="159">
        <v>0</v>
      </c>
      <c r="W113" s="159">
        <v>0</v>
      </c>
      <c r="X113" s="159">
        <v>0</v>
      </c>
      <c r="Y113" s="159">
        <v>0</v>
      </c>
      <c r="Z113" s="159">
        <v>0</v>
      </c>
      <c r="AA113" s="159">
        <v>0</v>
      </c>
      <c r="AB113" s="159">
        <v>0</v>
      </c>
      <c r="AC113" s="159">
        <v>0</v>
      </c>
      <c r="AD113" s="159">
        <v>0</v>
      </c>
      <c r="AE113" s="159">
        <v>0</v>
      </c>
      <c r="AF113" s="159"/>
      <c r="AG113" s="159"/>
      <c r="AH113" s="159"/>
      <c r="AI113" s="159"/>
      <c r="AJ113" s="159"/>
      <c r="AK113" s="159"/>
      <c r="AL113" s="159"/>
    </row>
    <row r="114" spans="1:38" ht="16.350000000000001" customHeight="1">
      <c r="A114" s="158" t="s">
        <v>1163</v>
      </c>
      <c r="B114" s="159">
        <v>0</v>
      </c>
      <c r="C114" s="159">
        <v>0</v>
      </c>
      <c r="D114" s="159">
        <v>0</v>
      </c>
      <c r="E114" s="159">
        <v>0</v>
      </c>
      <c r="F114" s="159">
        <v>0</v>
      </c>
      <c r="G114" s="159">
        <v>0</v>
      </c>
      <c r="H114" s="159">
        <v>0</v>
      </c>
      <c r="I114" s="159">
        <v>0</v>
      </c>
      <c r="J114" s="159">
        <v>0</v>
      </c>
      <c r="K114" s="159">
        <v>0</v>
      </c>
      <c r="L114" s="159">
        <v>0</v>
      </c>
      <c r="M114" s="159">
        <v>0</v>
      </c>
      <c r="N114" s="159">
        <v>0</v>
      </c>
      <c r="O114" s="159">
        <v>0</v>
      </c>
      <c r="P114" s="159">
        <v>0</v>
      </c>
      <c r="Q114" s="159">
        <v>0</v>
      </c>
      <c r="R114" s="159">
        <v>0</v>
      </c>
      <c r="S114" s="159">
        <v>0</v>
      </c>
      <c r="T114" s="159">
        <v>0</v>
      </c>
      <c r="U114" s="159">
        <v>0</v>
      </c>
      <c r="V114" s="159">
        <v>0</v>
      </c>
      <c r="W114" s="159">
        <v>0</v>
      </c>
      <c r="X114" s="159">
        <v>0</v>
      </c>
      <c r="Y114" s="159">
        <v>0</v>
      </c>
      <c r="Z114" s="159">
        <v>0</v>
      </c>
      <c r="AA114" s="159">
        <v>0</v>
      </c>
      <c r="AB114" s="159">
        <v>0</v>
      </c>
      <c r="AC114" s="159">
        <v>0</v>
      </c>
      <c r="AD114" s="159">
        <v>0</v>
      </c>
      <c r="AE114" s="159">
        <v>0</v>
      </c>
      <c r="AF114" s="159"/>
      <c r="AG114" s="159"/>
      <c r="AH114" s="159"/>
      <c r="AI114" s="159"/>
      <c r="AJ114" s="159"/>
      <c r="AK114" s="159"/>
      <c r="AL114" s="159"/>
    </row>
    <row r="115" spans="1:38" ht="16.350000000000001" customHeight="1">
      <c r="A115" s="158" t="s">
        <v>1164</v>
      </c>
      <c r="B115" s="159">
        <v>0</v>
      </c>
      <c r="C115" s="159">
        <v>0</v>
      </c>
      <c r="D115" s="159">
        <v>0</v>
      </c>
      <c r="E115" s="159">
        <v>0</v>
      </c>
      <c r="F115" s="159">
        <v>-692982</v>
      </c>
      <c r="G115" s="159">
        <v>2918825.81</v>
      </c>
      <c r="H115" s="159">
        <v>0</v>
      </c>
      <c r="I115" s="159">
        <v>0</v>
      </c>
      <c r="J115" s="159">
        <v>0</v>
      </c>
      <c r="K115" s="159">
        <v>12397.62</v>
      </c>
      <c r="L115" s="159">
        <v>0</v>
      </c>
      <c r="M115" s="159">
        <v>0</v>
      </c>
      <c r="N115" s="159">
        <v>0</v>
      </c>
      <c r="O115" s="159">
        <v>0</v>
      </c>
      <c r="P115" s="159">
        <v>0</v>
      </c>
      <c r="Q115" s="159">
        <v>0</v>
      </c>
      <c r="R115" s="159">
        <v>0</v>
      </c>
      <c r="S115" s="159">
        <v>0</v>
      </c>
      <c r="T115" s="159">
        <v>0</v>
      </c>
      <c r="U115" s="159">
        <v>0</v>
      </c>
      <c r="V115" s="159">
        <v>-692982</v>
      </c>
      <c r="W115" s="159">
        <v>0</v>
      </c>
      <c r="X115" s="159">
        <v>0</v>
      </c>
      <c r="Y115" s="159">
        <v>0</v>
      </c>
      <c r="Z115" s="159">
        <v>0</v>
      </c>
      <c r="AA115" s="159">
        <v>36590.75</v>
      </c>
      <c r="AB115" s="159">
        <v>0</v>
      </c>
      <c r="AC115" s="159">
        <v>0</v>
      </c>
      <c r="AD115" s="159">
        <v>2882235.06</v>
      </c>
      <c r="AE115" s="159">
        <v>0</v>
      </c>
      <c r="AF115" s="159"/>
      <c r="AG115" s="159"/>
      <c r="AH115" s="159"/>
      <c r="AI115" s="159"/>
      <c r="AJ115" s="159"/>
      <c r="AK115" s="159"/>
      <c r="AL115" s="159"/>
    </row>
    <row r="116" spans="1:38" ht="16.350000000000001" customHeight="1">
      <c r="A116" s="158" t="s">
        <v>1165</v>
      </c>
      <c r="B116" s="159">
        <v>0</v>
      </c>
      <c r="C116" s="159">
        <v>0</v>
      </c>
      <c r="D116" s="159">
        <v>0</v>
      </c>
      <c r="E116" s="159">
        <v>0</v>
      </c>
      <c r="F116" s="159">
        <v>0</v>
      </c>
      <c r="G116" s="159">
        <v>12397.62</v>
      </c>
      <c r="H116" s="159">
        <v>0</v>
      </c>
      <c r="I116" s="159">
        <v>0</v>
      </c>
      <c r="J116" s="159">
        <v>0</v>
      </c>
      <c r="K116" s="159">
        <v>-3031265.54</v>
      </c>
      <c r="L116" s="159">
        <v>0</v>
      </c>
      <c r="M116" s="159">
        <v>0</v>
      </c>
      <c r="N116" s="159">
        <v>0</v>
      </c>
      <c r="O116" s="159">
        <v>0</v>
      </c>
      <c r="P116" s="159">
        <v>0</v>
      </c>
      <c r="Q116" s="159">
        <v>0</v>
      </c>
      <c r="R116" s="159">
        <v>0</v>
      </c>
      <c r="S116" s="159">
        <v>0</v>
      </c>
      <c r="T116" s="159">
        <v>0</v>
      </c>
      <c r="U116" s="159">
        <v>0</v>
      </c>
      <c r="V116" s="159">
        <v>0</v>
      </c>
      <c r="W116" s="159">
        <v>0</v>
      </c>
      <c r="X116" s="159">
        <v>0</v>
      </c>
      <c r="Y116" s="159">
        <v>0</v>
      </c>
      <c r="Z116" s="159">
        <v>0</v>
      </c>
      <c r="AA116" s="159">
        <v>0</v>
      </c>
      <c r="AB116" s="159">
        <v>0</v>
      </c>
      <c r="AC116" s="159">
        <v>0</v>
      </c>
      <c r="AD116" s="159">
        <v>12397.62</v>
      </c>
      <c r="AE116" s="159">
        <v>0</v>
      </c>
      <c r="AF116" s="159"/>
      <c r="AG116" s="159"/>
      <c r="AH116" s="159"/>
      <c r="AI116" s="159"/>
      <c r="AJ116" s="159"/>
      <c r="AK116" s="159"/>
      <c r="AL116" s="159"/>
    </row>
    <row r="117" spans="1:38" ht="16.350000000000001" customHeight="1">
      <c r="A117" s="158" t="s">
        <v>1166</v>
      </c>
      <c r="B117" s="159">
        <v>275255.61615000002</v>
      </c>
      <c r="C117" s="159">
        <v>0</v>
      </c>
      <c r="D117" s="159">
        <v>0</v>
      </c>
      <c r="E117" s="159">
        <v>504635.08305000002</v>
      </c>
      <c r="F117" s="159">
        <v>-6950.7424499999997</v>
      </c>
      <c r="G117" s="159">
        <v>-110867.22315000001</v>
      </c>
      <c r="H117" s="159">
        <v>0</v>
      </c>
      <c r="I117" s="159">
        <v>0</v>
      </c>
      <c r="J117" s="159">
        <v>0</v>
      </c>
      <c r="K117" s="159">
        <v>427774.35865000001</v>
      </c>
      <c r="L117" s="159">
        <v>0</v>
      </c>
      <c r="M117" s="159">
        <v>-313633.97070000001</v>
      </c>
      <c r="N117" s="159">
        <v>160508.58119999999</v>
      </c>
      <c r="O117" s="159">
        <v>-123072.5499</v>
      </c>
      <c r="P117" s="159">
        <v>-33304.861799999999</v>
      </c>
      <c r="Q117" s="159">
        <v>749463.29535000003</v>
      </c>
      <c r="R117" s="159">
        <v>64674.588900000002</v>
      </c>
      <c r="S117" s="159">
        <v>0</v>
      </c>
      <c r="T117" s="159">
        <v>24063.880349999999</v>
      </c>
      <c r="U117" s="159">
        <v>-33677.830199999997</v>
      </c>
      <c r="V117" s="159">
        <v>5847.1696499999998</v>
      </c>
      <c r="W117" s="159">
        <v>-3183.96225</v>
      </c>
      <c r="X117" s="159">
        <v>0</v>
      </c>
      <c r="Y117" s="159">
        <v>0</v>
      </c>
      <c r="Z117" s="159">
        <v>0</v>
      </c>
      <c r="AA117" s="159">
        <v>-11412.3663</v>
      </c>
      <c r="AB117" s="159">
        <v>72229.889550000007</v>
      </c>
      <c r="AC117" s="159">
        <v>-66270.004050000003</v>
      </c>
      <c r="AD117" s="159">
        <v>-105414.74235</v>
      </c>
      <c r="AE117" s="159">
        <v>0</v>
      </c>
      <c r="AF117" s="159"/>
      <c r="AG117" s="159"/>
      <c r="AH117" s="159"/>
      <c r="AI117" s="159"/>
      <c r="AJ117" s="159"/>
      <c r="AK117" s="159"/>
      <c r="AL117" s="159"/>
    </row>
    <row r="118" spans="1:38" ht="16.350000000000001" customHeight="1">
      <c r="A118" s="158" t="s">
        <v>1167</v>
      </c>
      <c r="B118" s="159">
        <v>0</v>
      </c>
      <c r="C118" s="159">
        <v>0</v>
      </c>
      <c r="D118" s="159">
        <v>0</v>
      </c>
      <c r="E118" s="159">
        <v>0</v>
      </c>
      <c r="F118" s="159">
        <v>0</v>
      </c>
      <c r="G118" s="159">
        <v>0</v>
      </c>
      <c r="H118" s="159">
        <v>0</v>
      </c>
      <c r="I118" s="159">
        <v>0</v>
      </c>
      <c r="J118" s="159">
        <v>0</v>
      </c>
      <c r="K118" s="159">
        <v>0</v>
      </c>
      <c r="L118" s="159">
        <v>0</v>
      </c>
      <c r="M118" s="159">
        <v>0</v>
      </c>
      <c r="N118" s="159">
        <v>0</v>
      </c>
      <c r="O118" s="159">
        <v>0</v>
      </c>
      <c r="P118" s="159">
        <v>0</v>
      </c>
      <c r="Q118" s="159">
        <v>0</v>
      </c>
      <c r="R118" s="159">
        <v>0</v>
      </c>
      <c r="S118" s="159">
        <v>0</v>
      </c>
      <c r="T118" s="159">
        <v>0</v>
      </c>
      <c r="U118" s="159">
        <v>0</v>
      </c>
      <c r="V118" s="159">
        <v>0</v>
      </c>
      <c r="W118" s="159">
        <v>0</v>
      </c>
      <c r="X118" s="159">
        <v>0</v>
      </c>
      <c r="Y118" s="159">
        <v>0</v>
      </c>
      <c r="Z118" s="159">
        <v>0</v>
      </c>
      <c r="AA118" s="159">
        <v>0</v>
      </c>
      <c r="AB118" s="159">
        <v>0</v>
      </c>
      <c r="AC118" s="159">
        <v>0</v>
      </c>
      <c r="AD118" s="159">
        <v>0</v>
      </c>
      <c r="AE118" s="159">
        <v>0</v>
      </c>
      <c r="AF118" s="159"/>
      <c r="AG118" s="159"/>
      <c r="AH118" s="159"/>
      <c r="AI118" s="159"/>
      <c r="AJ118" s="159"/>
      <c r="AK118" s="159"/>
      <c r="AL118" s="159"/>
    </row>
    <row r="119" spans="1:38" ht="16.350000000000001" customHeight="1">
      <c r="A119" s="158" t="s">
        <v>1168</v>
      </c>
      <c r="B119" s="159">
        <v>0</v>
      </c>
      <c r="C119" s="159">
        <v>0</v>
      </c>
      <c r="D119" s="159">
        <v>0</v>
      </c>
      <c r="E119" s="159">
        <v>0</v>
      </c>
      <c r="F119" s="159">
        <v>0</v>
      </c>
      <c r="G119" s="159">
        <v>0</v>
      </c>
      <c r="H119" s="159">
        <v>0</v>
      </c>
      <c r="I119" s="159">
        <v>0</v>
      </c>
      <c r="J119" s="159">
        <v>0</v>
      </c>
      <c r="K119" s="159">
        <v>0</v>
      </c>
      <c r="L119" s="159">
        <v>0</v>
      </c>
      <c r="M119" s="159">
        <v>0</v>
      </c>
      <c r="N119" s="159">
        <v>0</v>
      </c>
      <c r="O119" s="159">
        <v>0</v>
      </c>
      <c r="P119" s="159">
        <v>0</v>
      </c>
      <c r="Q119" s="159">
        <v>0</v>
      </c>
      <c r="R119" s="159">
        <v>0</v>
      </c>
      <c r="S119" s="159">
        <v>0</v>
      </c>
      <c r="T119" s="159">
        <v>0</v>
      </c>
      <c r="U119" s="159">
        <v>0</v>
      </c>
      <c r="V119" s="159">
        <v>0</v>
      </c>
      <c r="W119" s="159">
        <v>0</v>
      </c>
      <c r="X119" s="159">
        <v>0</v>
      </c>
      <c r="Y119" s="159">
        <v>0</v>
      </c>
      <c r="Z119" s="159">
        <v>0</v>
      </c>
      <c r="AA119" s="159">
        <v>0</v>
      </c>
      <c r="AB119" s="159">
        <v>0</v>
      </c>
      <c r="AC119" s="159">
        <v>0</v>
      </c>
      <c r="AD119" s="159">
        <v>0</v>
      </c>
      <c r="AE119" s="159">
        <v>0</v>
      </c>
      <c r="AF119" s="159"/>
      <c r="AG119" s="159"/>
      <c r="AH119" s="159"/>
      <c r="AI119" s="159"/>
      <c r="AJ119" s="159"/>
      <c r="AK119" s="159"/>
      <c r="AL119" s="159"/>
    </row>
    <row r="120" spans="1:38" ht="16.350000000000001" customHeight="1">
      <c r="A120" s="158" t="s">
        <v>1169</v>
      </c>
      <c r="B120" s="159">
        <v>275255.61615000002</v>
      </c>
      <c r="C120" s="159">
        <v>0</v>
      </c>
      <c r="D120" s="159">
        <v>0</v>
      </c>
      <c r="E120" s="159">
        <v>504635.08305000002</v>
      </c>
      <c r="F120" s="159">
        <v>-699932.74245000002</v>
      </c>
      <c r="G120" s="159">
        <v>2820356.2068500002</v>
      </c>
      <c r="H120" s="159">
        <v>0</v>
      </c>
      <c r="I120" s="159">
        <v>0</v>
      </c>
      <c r="J120" s="159">
        <v>0</v>
      </c>
      <c r="K120" s="159">
        <v>-2591093.5613500001</v>
      </c>
      <c r="L120" s="159">
        <v>0</v>
      </c>
      <c r="M120" s="159">
        <v>-313633.97070000001</v>
      </c>
      <c r="N120" s="159">
        <v>160508.58119999999</v>
      </c>
      <c r="O120" s="159">
        <v>-123072.5499</v>
      </c>
      <c r="P120" s="159">
        <v>-33304.861799999999</v>
      </c>
      <c r="Q120" s="159">
        <v>749463.29535000003</v>
      </c>
      <c r="R120" s="159">
        <v>64674.588900000002</v>
      </c>
      <c r="S120" s="159">
        <v>0</v>
      </c>
      <c r="T120" s="159">
        <v>24063.880349999999</v>
      </c>
      <c r="U120" s="159">
        <v>-33677.830199999997</v>
      </c>
      <c r="V120" s="159">
        <v>-687134.83034999995</v>
      </c>
      <c r="W120" s="159">
        <v>-3183.96225</v>
      </c>
      <c r="X120" s="159">
        <v>0</v>
      </c>
      <c r="Y120" s="159">
        <v>0</v>
      </c>
      <c r="Z120" s="159">
        <v>0</v>
      </c>
      <c r="AA120" s="159">
        <v>25178.383699999998</v>
      </c>
      <c r="AB120" s="159">
        <v>72229.889550000007</v>
      </c>
      <c r="AC120" s="159">
        <v>-66270.004050000003</v>
      </c>
      <c r="AD120" s="159">
        <v>2789217.9376500002</v>
      </c>
      <c r="AE120" s="159">
        <v>0</v>
      </c>
      <c r="AF120" s="159"/>
      <c r="AG120" s="159"/>
      <c r="AH120" s="159"/>
      <c r="AI120" s="159"/>
      <c r="AJ120" s="159"/>
      <c r="AK120" s="159"/>
      <c r="AL120" s="159"/>
    </row>
    <row r="121" spans="1:38" ht="16.350000000000001" customHeight="1">
      <c r="A121" s="158" t="s">
        <v>1170</v>
      </c>
      <c r="B121" s="159">
        <v>-63930</v>
      </c>
      <c r="C121" s="159">
        <v>0</v>
      </c>
      <c r="D121" s="159">
        <v>0</v>
      </c>
      <c r="E121" s="159">
        <v>0</v>
      </c>
      <c r="F121" s="159">
        <v>32425</v>
      </c>
      <c r="G121" s="159">
        <v>-129335.19</v>
      </c>
      <c r="H121" s="159">
        <v>0</v>
      </c>
      <c r="I121" s="159">
        <v>0</v>
      </c>
      <c r="J121" s="159">
        <v>0</v>
      </c>
      <c r="K121" s="159">
        <v>18000</v>
      </c>
      <c r="L121" s="159">
        <v>0</v>
      </c>
      <c r="M121" s="159">
        <v>0</v>
      </c>
      <c r="N121" s="159">
        <v>0</v>
      </c>
      <c r="O121" s="159">
        <v>0</v>
      </c>
      <c r="P121" s="159">
        <v>0</v>
      </c>
      <c r="Q121" s="159">
        <v>0</v>
      </c>
      <c r="R121" s="159">
        <v>0</v>
      </c>
      <c r="S121" s="159">
        <v>0</v>
      </c>
      <c r="T121" s="159">
        <v>15460</v>
      </c>
      <c r="U121" s="159">
        <v>0</v>
      </c>
      <c r="V121" s="159">
        <v>16965</v>
      </c>
      <c r="W121" s="159">
        <v>0</v>
      </c>
      <c r="X121" s="159">
        <v>0</v>
      </c>
      <c r="Y121" s="159">
        <v>0</v>
      </c>
      <c r="Z121" s="159">
        <v>0</v>
      </c>
      <c r="AA121" s="159">
        <v>0</v>
      </c>
      <c r="AB121" s="159">
        <v>-132135.19</v>
      </c>
      <c r="AC121" s="159">
        <v>2800</v>
      </c>
      <c r="AD121" s="159">
        <v>0</v>
      </c>
      <c r="AE121" s="159">
        <v>0</v>
      </c>
      <c r="AF121" s="159"/>
      <c r="AG121" s="159"/>
      <c r="AH121" s="159"/>
      <c r="AI121" s="159"/>
      <c r="AJ121" s="159"/>
      <c r="AK121" s="159"/>
      <c r="AL121" s="159"/>
    </row>
    <row r="122" spans="1:38" ht="16.350000000000001" customHeight="1">
      <c r="A122" s="158" t="s">
        <v>1171</v>
      </c>
      <c r="B122" s="159">
        <v>0</v>
      </c>
      <c r="C122" s="159">
        <v>0</v>
      </c>
      <c r="D122" s="159">
        <v>0</v>
      </c>
      <c r="E122" s="159">
        <v>0</v>
      </c>
      <c r="F122" s="159">
        <v>0</v>
      </c>
      <c r="G122" s="159">
        <v>0</v>
      </c>
      <c r="H122" s="159">
        <v>0</v>
      </c>
      <c r="I122" s="159">
        <v>0</v>
      </c>
      <c r="J122" s="159">
        <v>0</v>
      </c>
      <c r="K122" s="159">
        <v>0</v>
      </c>
      <c r="L122" s="159">
        <v>0</v>
      </c>
      <c r="M122" s="159">
        <v>0</v>
      </c>
      <c r="N122" s="159">
        <v>0</v>
      </c>
      <c r="O122" s="159">
        <v>0</v>
      </c>
      <c r="P122" s="159">
        <v>0</v>
      </c>
      <c r="Q122" s="159">
        <v>0</v>
      </c>
      <c r="R122" s="159">
        <v>0</v>
      </c>
      <c r="S122" s="159">
        <v>0</v>
      </c>
      <c r="T122" s="159">
        <v>0</v>
      </c>
      <c r="U122" s="159">
        <v>0</v>
      </c>
      <c r="V122" s="159">
        <v>0</v>
      </c>
      <c r="W122" s="159">
        <v>0</v>
      </c>
      <c r="X122" s="159">
        <v>0</v>
      </c>
      <c r="Y122" s="159">
        <v>0</v>
      </c>
      <c r="Z122" s="159">
        <v>0</v>
      </c>
      <c r="AA122" s="159">
        <v>0</v>
      </c>
      <c r="AB122" s="159">
        <v>0</v>
      </c>
      <c r="AC122" s="159">
        <v>0</v>
      </c>
      <c r="AD122" s="159">
        <v>0</v>
      </c>
      <c r="AE122" s="159">
        <v>0</v>
      </c>
      <c r="AF122" s="159"/>
      <c r="AG122" s="159"/>
      <c r="AH122" s="159"/>
      <c r="AI122" s="159"/>
      <c r="AJ122" s="159"/>
      <c r="AK122" s="159"/>
      <c r="AL122" s="159"/>
    </row>
    <row r="123" spans="1:38" ht="16.350000000000001" customHeight="1">
      <c r="A123" s="158" t="s">
        <v>1172</v>
      </c>
      <c r="B123" s="159">
        <v>0</v>
      </c>
      <c r="C123" s="159">
        <v>0</v>
      </c>
      <c r="D123" s="159">
        <v>0</v>
      </c>
      <c r="E123" s="159">
        <v>0</v>
      </c>
      <c r="F123" s="159">
        <v>0</v>
      </c>
      <c r="G123" s="159">
        <v>0</v>
      </c>
      <c r="H123" s="159">
        <v>0</v>
      </c>
      <c r="I123" s="159">
        <v>0</v>
      </c>
      <c r="J123" s="159">
        <v>0</v>
      </c>
      <c r="K123" s="159">
        <v>-2780</v>
      </c>
      <c r="L123" s="159">
        <v>0</v>
      </c>
      <c r="M123" s="159">
        <v>0</v>
      </c>
      <c r="N123" s="159">
        <v>0</v>
      </c>
      <c r="O123" s="159">
        <v>0</v>
      </c>
      <c r="P123" s="159">
        <v>0</v>
      </c>
      <c r="Q123" s="159">
        <v>0</v>
      </c>
      <c r="R123" s="159">
        <v>0</v>
      </c>
      <c r="S123" s="159">
        <v>0</v>
      </c>
      <c r="T123" s="159">
        <v>0</v>
      </c>
      <c r="U123" s="159">
        <v>0</v>
      </c>
      <c r="V123" s="159">
        <v>0</v>
      </c>
      <c r="W123" s="159">
        <v>0</v>
      </c>
      <c r="X123" s="159">
        <v>0</v>
      </c>
      <c r="Y123" s="159">
        <v>0</v>
      </c>
      <c r="Z123" s="159">
        <v>0</v>
      </c>
      <c r="AA123" s="159">
        <v>0</v>
      </c>
      <c r="AB123" s="159">
        <v>0</v>
      </c>
      <c r="AC123" s="159">
        <v>0</v>
      </c>
      <c r="AD123" s="159">
        <v>0</v>
      </c>
      <c r="AE123" s="159">
        <v>0</v>
      </c>
      <c r="AF123" s="159"/>
      <c r="AG123" s="159"/>
      <c r="AH123" s="159"/>
      <c r="AI123" s="159"/>
      <c r="AJ123" s="159"/>
      <c r="AK123" s="159"/>
      <c r="AL123" s="159"/>
    </row>
    <row r="124" spans="1:38" ht="16.350000000000001" customHeight="1">
      <c r="A124" s="158" t="s">
        <v>1173</v>
      </c>
      <c r="B124" s="159">
        <v>0</v>
      </c>
      <c r="C124" s="159">
        <v>0</v>
      </c>
      <c r="D124" s="159">
        <v>0</v>
      </c>
      <c r="E124" s="159">
        <v>0</v>
      </c>
      <c r="F124" s="159">
        <v>0</v>
      </c>
      <c r="G124" s="159">
        <v>0</v>
      </c>
      <c r="H124" s="159">
        <v>0</v>
      </c>
      <c r="I124" s="159">
        <v>0</v>
      </c>
      <c r="J124" s="159">
        <v>0</v>
      </c>
      <c r="K124" s="159">
        <v>0</v>
      </c>
      <c r="L124" s="159">
        <v>0</v>
      </c>
      <c r="M124" s="159">
        <v>0</v>
      </c>
      <c r="N124" s="159">
        <v>0</v>
      </c>
      <c r="O124" s="159">
        <v>0</v>
      </c>
      <c r="P124" s="159">
        <v>0</v>
      </c>
      <c r="Q124" s="159">
        <v>0</v>
      </c>
      <c r="R124" s="159">
        <v>0</v>
      </c>
      <c r="S124" s="159">
        <v>0</v>
      </c>
      <c r="T124" s="159">
        <v>0</v>
      </c>
      <c r="U124" s="159">
        <v>0</v>
      </c>
      <c r="V124" s="159">
        <v>0</v>
      </c>
      <c r="W124" s="159">
        <v>0</v>
      </c>
      <c r="X124" s="159">
        <v>0</v>
      </c>
      <c r="Y124" s="159">
        <v>0</v>
      </c>
      <c r="Z124" s="159">
        <v>0</v>
      </c>
      <c r="AA124" s="159">
        <v>0</v>
      </c>
      <c r="AB124" s="159">
        <v>0</v>
      </c>
      <c r="AC124" s="159">
        <v>0</v>
      </c>
      <c r="AD124" s="159">
        <v>0</v>
      </c>
      <c r="AE124" s="159">
        <v>0</v>
      </c>
      <c r="AF124" s="159"/>
      <c r="AG124" s="159"/>
      <c r="AH124" s="159"/>
      <c r="AI124" s="159"/>
      <c r="AJ124" s="159"/>
      <c r="AK124" s="159"/>
      <c r="AL124" s="159"/>
    </row>
    <row r="125" spans="1:38" ht="16.350000000000001" customHeight="1">
      <c r="A125" s="158" t="s">
        <v>1174</v>
      </c>
      <c r="B125" s="159">
        <v>0</v>
      </c>
      <c r="C125" s="159">
        <v>0</v>
      </c>
      <c r="D125" s="159">
        <v>0</v>
      </c>
      <c r="E125" s="159">
        <v>0</v>
      </c>
      <c r="F125" s="159">
        <v>0</v>
      </c>
      <c r="G125" s="159">
        <v>0</v>
      </c>
      <c r="H125" s="159">
        <v>0</v>
      </c>
      <c r="I125" s="159">
        <v>0</v>
      </c>
      <c r="J125" s="159">
        <v>0</v>
      </c>
      <c r="K125" s="159">
        <v>-16379.54</v>
      </c>
      <c r="L125" s="159">
        <v>0</v>
      </c>
      <c r="M125" s="159">
        <v>0</v>
      </c>
      <c r="N125" s="159">
        <v>0</v>
      </c>
      <c r="O125" s="159">
        <v>0</v>
      </c>
      <c r="P125" s="159">
        <v>0</v>
      </c>
      <c r="Q125" s="159">
        <v>0</v>
      </c>
      <c r="R125" s="159">
        <v>0</v>
      </c>
      <c r="S125" s="159">
        <v>0</v>
      </c>
      <c r="T125" s="159">
        <v>0</v>
      </c>
      <c r="U125" s="159">
        <v>0</v>
      </c>
      <c r="V125" s="159">
        <v>0</v>
      </c>
      <c r="W125" s="159">
        <v>0</v>
      </c>
      <c r="X125" s="159">
        <v>0</v>
      </c>
      <c r="Y125" s="159">
        <v>0</v>
      </c>
      <c r="Z125" s="159">
        <v>0</v>
      </c>
      <c r="AA125" s="159">
        <v>0</v>
      </c>
      <c r="AB125" s="159">
        <v>0</v>
      </c>
      <c r="AC125" s="159">
        <v>0</v>
      </c>
      <c r="AD125" s="159">
        <v>0</v>
      </c>
      <c r="AE125" s="159">
        <v>0</v>
      </c>
      <c r="AF125" s="159"/>
      <c r="AG125" s="159"/>
      <c r="AH125" s="159"/>
      <c r="AI125" s="159"/>
      <c r="AJ125" s="159"/>
      <c r="AK125" s="159"/>
      <c r="AL125" s="159"/>
    </row>
    <row r="126" spans="1:38" ht="16.350000000000001" customHeight="1">
      <c r="A126" s="158" t="s">
        <v>1175</v>
      </c>
      <c r="B126" s="159">
        <v>0</v>
      </c>
      <c r="C126" s="159">
        <v>0</v>
      </c>
      <c r="D126" s="159">
        <v>0</v>
      </c>
      <c r="E126" s="159">
        <v>0</v>
      </c>
      <c r="F126" s="159">
        <v>0</v>
      </c>
      <c r="G126" s="159">
        <v>-98618.51</v>
      </c>
      <c r="H126" s="159">
        <v>0</v>
      </c>
      <c r="I126" s="159">
        <v>0</v>
      </c>
      <c r="J126" s="159">
        <v>0</v>
      </c>
      <c r="K126" s="159">
        <v>98618.51</v>
      </c>
      <c r="L126" s="159">
        <v>0</v>
      </c>
      <c r="M126" s="159">
        <v>0</v>
      </c>
      <c r="N126" s="159">
        <v>0</v>
      </c>
      <c r="O126" s="159">
        <v>0</v>
      </c>
      <c r="P126" s="159">
        <v>0</v>
      </c>
      <c r="Q126" s="159">
        <v>0</v>
      </c>
      <c r="R126" s="159">
        <v>0</v>
      </c>
      <c r="S126" s="159">
        <v>0</v>
      </c>
      <c r="T126" s="159">
        <v>0</v>
      </c>
      <c r="U126" s="159">
        <v>0</v>
      </c>
      <c r="V126" s="159">
        <v>0</v>
      </c>
      <c r="W126" s="159">
        <v>0</v>
      </c>
      <c r="X126" s="159">
        <v>0</v>
      </c>
      <c r="Y126" s="159">
        <v>0</v>
      </c>
      <c r="Z126" s="159">
        <v>0</v>
      </c>
      <c r="AA126" s="159">
        <v>0</v>
      </c>
      <c r="AB126" s="159">
        <v>-98618.51</v>
      </c>
      <c r="AC126" s="159">
        <v>0</v>
      </c>
      <c r="AD126" s="159">
        <v>0</v>
      </c>
      <c r="AE126" s="159">
        <v>0</v>
      </c>
      <c r="AF126" s="159"/>
      <c r="AG126" s="159"/>
      <c r="AH126" s="159"/>
      <c r="AI126" s="159"/>
      <c r="AJ126" s="159"/>
      <c r="AK126" s="159"/>
      <c r="AL126" s="159"/>
    </row>
    <row r="127" spans="1:38" ht="16.350000000000001" customHeight="1">
      <c r="A127" s="158" t="s">
        <v>1176</v>
      </c>
      <c r="B127" s="159">
        <v>0</v>
      </c>
      <c r="C127" s="159">
        <v>0</v>
      </c>
      <c r="D127" s="159">
        <v>0</v>
      </c>
      <c r="E127" s="159">
        <v>0</v>
      </c>
      <c r="F127" s="159">
        <v>0</v>
      </c>
      <c r="G127" s="159">
        <v>0</v>
      </c>
      <c r="H127" s="159">
        <v>0</v>
      </c>
      <c r="I127" s="159">
        <v>0</v>
      </c>
      <c r="J127" s="159">
        <v>0</v>
      </c>
      <c r="K127" s="159">
        <v>0</v>
      </c>
      <c r="L127" s="159">
        <v>0</v>
      </c>
      <c r="M127" s="159">
        <v>0</v>
      </c>
      <c r="N127" s="159">
        <v>0</v>
      </c>
      <c r="O127" s="159">
        <v>0</v>
      </c>
      <c r="P127" s="159">
        <v>0</v>
      </c>
      <c r="Q127" s="159">
        <v>0</v>
      </c>
      <c r="R127" s="159">
        <v>0</v>
      </c>
      <c r="S127" s="159">
        <v>0</v>
      </c>
      <c r="T127" s="159">
        <v>0</v>
      </c>
      <c r="U127" s="159">
        <v>0</v>
      </c>
      <c r="V127" s="159">
        <v>0</v>
      </c>
      <c r="W127" s="159">
        <v>0</v>
      </c>
      <c r="X127" s="159">
        <v>0</v>
      </c>
      <c r="Y127" s="159">
        <v>0</v>
      </c>
      <c r="Z127" s="159">
        <v>0</v>
      </c>
      <c r="AA127" s="159">
        <v>0</v>
      </c>
      <c r="AB127" s="159">
        <v>0</v>
      </c>
      <c r="AC127" s="159">
        <v>0</v>
      </c>
      <c r="AD127" s="159">
        <v>0</v>
      </c>
      <c r="AE127" s="159">
        <v>0</v>
      </c>
      <c r="AF127" s="159"/>
      <c r="AG127" s="159"/>
      <c r="AH127" s="159"/>
      <c r="AI127" s="159"/>
      <c r="AJ127" s="159"/>
      <c r="AK127" s="159"/>
      <c r="AL127" s="159"/>
    </row>
    <row r="128" spans="1:38" ht="16.350000000000001" customHeight="1">
      <c r="A128" s="158" t="s">
        <v>1177</v>
      </c>
      <c r="B128" s="159">
        <v>0</v>
      </c>
      <c r="C128" s="159">
        <v>0</v>
      </c>
      <c r="D128" s="159">
        <v>0</v>
      </c>
      <c r="E128" s="159">
        <v>0</v>
      </c>
      <c r="F128" s="159">
        <v>0</v>
      </c>
      <c r="G128" s="159">
        <v>0</v>
      </c>
      <c r="H128" s="159">
        <v>0</v>
      </c>
      <c r="I128" s="159">
        <v>0</v>
      </c>
      <c r="J128" s="159">
        <v>0</v>
      </c>
      <c r="K128" s="159">
        <v>0</v>
      </c>
      <c r="L128" s="159">
        <v>0</v>
      </c>
      <c r="M128" s="159">
        <v>0</v>
      </c>
      <c r="N128" s="159">
        <v>0</v>
      </c>
      <c r="O128" s="159">
        <v>0</v>
      </c>
      <c r="P128" s="159">
        <v>0</v>
      </c>
      <c r="Q128" s="159">
        <v>0</v>
      </c>
      <c r="R128" s="159">
        <v>0</v>
      </c>
      <c r="S128" s="159">
        <v>0</v>
      </c>
      <c r="T128" s="159">
        <v>0</v>
      </c>
      <c r="U128" s="159">
        <v>0</v>
      </c>
      <c r="V128" s="159">
        <v>0</v>
      </c>
      <c r="W128" s="159">
        <v>0</v>
      </c>
      <c r="X128" s="159">
        <v>0</v>
      </c>
      <c r="Y128" s="159">
        <v>0</v>
      </c>
      <c r="Z128" s="159">
        <v>0</v>
      </c>
      <c r="AA128" s="159">
        <v>0</v>
      </c>
      <c r="AB128" s="159">
        <v>0</v>
      </c>
      <c r="AC128" s="159">
        <v>0</v>
      </c>
      <c r="AD128" s="159">
        <v>0</v>
      </c>
      <c r="AE128" s="159">
        <v>0</v>
      </c>
      <c r="AF128" s="159"/>
      <c r="AG128" s="159"/>
      <c r="AH128" s="159"/>
      <c r="AI128" s="159"/>
      <c r="AJ128" s="159"/>
      <c r="AK128" s="159"/>
      <c r="AL128" s="159"/>
    </row>
    <row r="129" spans="1:38" ht="16.350000000000001" customHeight="1">
      <c r="A129" s="158" t="s">
        <v>1178</v>
      </c>
      <c r="B129" s="159">
        <v>0</v>
      </c>
      <c r="C129" s="159">
        <v>0</v>
      </c>
      <c r="D129" s="159">
        <v>0</v>
      </c>
      <c r="E129" s="159">
        <v>0</v>
      </c>
      <c r="F129" s="159">
        <v>0</v>
      </c>
      <c r="G129" s="159">
        <v>0</v>
      </c>
      <c r="H129" s="159">
        <v>0</v>
      </c>
      <c r="I129" s="159">
        <v>0</v>
      </c>
      <c r="J129" s="159">
        <v>0</v>
      </c>
      <c r="K129" s="159">
        <v>0</v>
      </c>
      <c r="L129" s="159">
        <v>0</v>
      </c>
      <c r="M129" s="159">
        <v>0</v>
      </c>
      <c r="N129" s="159">
        <v>0</v>
      </c>
      <c r="O129" s="159">
        <v>0</v>
      </c>
      <c r="P129" s="159">
        <v>0</v>
      </c>
      <c r="Q129" s="159">
        <v>0</v>
      </c>
      <c r="R129" s="159">
        <v>0</v>
      </c>
      <c r="S129" s="159">
        <v>0</v>
      </c>
      <c r="T129" s="159">
        <v>0</v>
      </c>
      <c r="U129" s="159">
        <v>0</v>
      </c>
      <c r="V129" s="159">
        <v>0</v>
      </c>
      <c r="W129" s="159">
        <v>0</v>
      </c>
      <c r="X129" s="159">
        <v>0</v>
      </c>
      <c r="Y129" s="159">
        <v>0</v>
      </c>
      <c r="Z129" s="159">
        <v>0</v>
      </c>
      <c r="AA129" s="159">
        <v>0</v>
      </c>
      <c r="AB129" s="159">
        <v>0</v>
      </c>
      <c r="AC129" s="159">
        <v>0</v>
      </c>
      <c r="AD129" s="159">
        <v>0</v>
      </c>
      <c r="AE129" s="159">
        <v>0</v>
      </c>
      <c r="AF129" s="159"/>
      <c r="AG129" s="159"/>
      <c r="AH129" s="159"/>
      <c r="AI129" s="159"/>
      <c r="AJ129" s="159"/>
      <c r="AK129" s="159"/>
      <c r="AL129" s="159"/>
    </row>
    <row r="130" spans="1:38" ht="16.350000000000001" customHeight="1">
      <c r="A130" s="158" t="s">
        <v>1179</v>
      </c>
      <c r="B130" s="159">
        <v>0</v>
      </c>
      <c r="C130" s="159">
        <v>0</v>
      </c>
      <c r="D130" s="159">
        <v>0</v>
      </c>
      <c r="E130" s="159">
        <v>0</v>
      </c>
      <c r="F130" s="159">
        <v>0</v>
      </c>
      <c r="G130" s="159">
        <v>0</v>
      </c>
      <c r="H130" s="159">
        <v>0</v>
      </c>
      <c r="I130" s="159">
        <v>0</v>
      </c>
      <c r="J130" s="159">
        <v>0</v>
      </c>
      <c r="K130" s="159">
        <v>0</v>
      </c>
      <c r="L130" s="159">
        <v>0</v>
      </c>
      <c r="M130" s="159">
        <v>0</v>
      </c>
      <c r="N130" s="159">
        <v>0</v>
      </c>
      <c r="O130" s="159">
        <v>0</v>
      </c>
      <c r="P130" s="159">
        <v>0</v>
      </c>
      <c r="Q130" s="159">
        <v>0</v>
      </c>
      <c r="R130" s="159">
        <v>0</v>
      </c>
      <c r="S130" s="159">
        <v>0</v>
      </c>
      <c r="T130" s="159">
        <v>0</v>
      </c>
      <c r="U130" s="159">
        <v>0</v>
      </c>
      <c r="V130" s="159">
        <v>0</v>
      </c>
      <c r="W130" s="159">
        <v>0</v>
      </c>
      <c r="X130" s="159">
        <v>0</v>
      </c>
      <c r="Y130" s="159">
        <v>0</v>
      </c>
      <c r="Z130" s="159">
        <v>0</v>
      </c>
      <c r="AA130" s="159">
        <v>0</v>
      </c>
      <c r="AB130" s="159">
        <v>0</v>
      </c>
      <c r="AC130" s="159">
        <v>0</v>
      </c>
      <c r="AD130" s="159">
        <v>0</v>
      </c>
      <c r="AE130" s="159">
        <v>0</v>
      </c>
      <c r="AF130" s="159"/>
      <c r="AG130" s="159"/>
      <c r="AH130" s="159"/>
      <c r="AI130" s="159"/>
      <c r="AJ130" s="159"/>
      <c r="AK130" s="159"/>
      <c r="AL130" s="159"/>
    </row>
    <row r="131" spans="1:38" ht="16.350000000000001" customHeight="1">
      <c r="A131" s="158" t="s">
        <v>1180</v>
      </c>
      <c r="B131" s="159">
        <v>0</v>
      </c>
      <c r="C131" s="159">
        <v>0</v>
      </c>
      <c r="D131" s="159">
        <v>0</v>
      </c>
      <c r="E131" s="159">
        <v>0</v>
      </c>
      <c r="F131" s="159">
        <v>0</v>
      </c>
      <c r="G131" s="159">
        <v>0</v>
      </c>
      <c r="H131" s="159">
        <v>0</v>
      </c>
      <c r="I131" s="159">
        <v>0</v>
      </c>
      <c r="J131" s="159">
        <v>0</v>
      </c>
      <c r="K131" s="159">
        <v>0</v>
      </c>
      <c r="L131" s="159">
        <v>0</v>
      </c>
      <c r="M131" s="159">
        <v>0</v>
      </c>
      <c r="N131" s="159">
        <v>0</v>
      </c>
      <c r="O131" s="159">
        <v>0</v>
      </c>
      <c r="P131" s="159">
        <v>0</v>
      </c>
      <c r="Q131" s="159">
        <v>0</v>
      </c>
      <c r="R131" s="159">
        <v>0</v>
      </c>
      <c r="S131" s="159">
        <v>0</v>
      </c>
      <c r="T131" s="159">
        <v>0</v>
      </c>
      <c r="U131" s="159">
        <v>0</v>
      </c>
      <c r="V131" s="159">
        <v>0</v>
      </c>
      <c r="W131" s="159">
        <v>0</v>
      </c>
      <c r="X131" s="159">
        <v>0</v>
      </c>
      <c r="Y131" s="159">
        <v>0</v>
      </c>
      <c r="Z131" s="159">
        <v>0</v>
      </c>
      <c r="AA131" s="159">
        <v>0</v>
      </c>
      <c r="AB131" s="159">
        <v>0</v>
      </c>
      <c r="AC131" s="159">
        <v>0</v>
      </c>
      <c r="AD131" s="159">
        <v>0</v>
      </c>
      <c r="AE131" s="159">
        <v>0</v>
      </c>
      <c r="AF131" s="159"/>
      <c r="AG131" s="159"/>
      <c r="AH131" s="159"/>
      <c r="AI131" s="159"/>
      <c r="AJ131" s="159"/>
      <c r="AK131" s="159"/>
      <c r="AL131" s="159"/>
    </row>
    <row r="132" spans="1:38" ht="16.350000000000001" customHeight="1">
      <c r="A132" s="158" t="s">
        <v>1181</v>
      </c>
      <c r="B132" s="159">
        <v>0</v>
      </c>
      <c r="C132" s="159">
        <v>0</v>
      </c>
      <c r="D132" s="159">
        <v>0</v>
      </c>
      <c r="E132" s="159">
        <v>0</v>
      </c>
      <c r="F132" s="159">
        <v>0</v>
      </c>
      <c r="G132" s="159">
        <v>0</v>
      </c>
      <c r="H132" s="159">
        <v>0</v>
      </c>
      <c r="I132" s="159">
        <v>0</v>
      </c>
      <c r="J132" s="159">
        <v>0</v>
      </c>
      <c r="K132" s="159">
        <v>0</v>
      </c>
      <c r="L132" s="159">
        <v>0</v>
      </c>
      <c r="M132" s="159">
        <v>0</v>
      </c>
      <c r="N132" s="159">
        <v>0</v>
      </c>
      <c r="O132" s="159">
        <v>0</v>
      </c>
      <c r="P132" s="159">
        <v>0</v>
      </c>
      <c r="Q132" s="159">
        <v>0</v>
      </c>
      <c r="R132" s="159">
        <v>0</v>
      </c>
      <c r="S132" s="159">
        <v>0</v>
      </c>
      <c r="T132" s="159">
        <v>0</v>
      </c>
      <c r="U132" s="159">
        <v>0</v>
      </c>
      <c r="V132" s="159">
        <v>0</v>
      </c>
      <c r="W132" s="159">
        <v>0</v>
      </c>
      <c r="X132" s="159">
        <v>0</v>
      </c>
      <c r="Y132" s="159">
        <v>0</v>
      </c>
      <c r="Z132" s="159">
        <v>0</v>
      </c>
      <c r="AA132" s="159">
        <v>0</v>
      </c>
      <c r="AB132" s="159">
        <v>0</v>
      </c>
      <c r="AC132" s="159">
        <v>0</v>
      </c>
      <c r="AD132" s="159">
        <v>0</v>
      </c>
      <c r="AE132" s="159">
        <v>0</v>
      </c>
      <c r="AF132" s="159"/>
      <c r="AG132" s="159"/>
      <c r="AH132" s="159"/>
      <c r="AI132" s="159"/>
      <c r="AJ132" s="159"/>
      <c r="AK132" s="159"/>
      <c r="AL132" s="159"/>
    </row>
    <row r="133" spans="1:38" ht="16.350000000000001" customHeight="1">
      <c r="A133" s="158" t="s">
        <v>1182</v>
      </c>
      <c r="B133" s="159">
        <v>0</v>
      </c>
      <c r="C133" s="159">
        <v>0</v>
      </c>
      <c r="D133" s="159">
        <v>0</v>
      </c>
      <c r="E133" s="159">
        <v>0</v>
      </c>
      <c r="F133" s="159">
        <v>0</v>
      </c>
      <c r="G133" s="159">
        <v>0</v>
      </c>
      <c r="H133" s="159">
        <v>0</v>
      </c>
      <c r="I133" s="159">
        <v>0</v>
      </c>
      <c r="J133" s="159">
        <v>0</v>
      </c>
      <c r="K133" s="159">
        <v>0</v>
      </c>
      <c r="L133" s="159">
        <v>0</v>
      </c>
      <c r="M133" s="159">
        <v>0</v>
      </c>
      <c r="N133" s="159">
        <v>0</v>
      </c>
      <c r="O133" s="159">
        <v>0</v>
      </c>
      <c r="P133" s="159">
        <v>0</v>
      </c>
      <c r="Q133" s="159">
        <v>0</v>
      </c>
      <c r="R133" s="159">
        <v>0</v>
      </c>
      <c r="S133" s="159">
        <v>0</v>
      </c>
      <c r="T133" s="159">
        <v>0</v>
      </c>
      <c r="U133" s="159">
        <v>0</v>
      </c>
      <c r="V133" s="159">
        <v>0</v>
      </c>
      <c r="W133" s="159">
        <v>0</v>
      </c>
      <c r="X133" s="159">
        <v>0</v>
      </c>
      <c r="Y133" s="159">
        <v>0</v>
      </c>
      <c r="Z133" s="159">
        <v>0</v>
      </c>
      <c r="AA133" s="159">
        <v>0</v>
      </c>
      <c r="AB133" s="159">
        <v>0</v>
      </c>
      <c r="AC133" s="159">
        <v>0</v>
      </c>
      <c r="AD133" s="159">
        <v>0</v>
      </c>
      <c r="AE133" s="159">
        <v>0</v>
      </c>
      <c r="AF133" s="159"/>
      <c r="AG133" s="159"/>
      <c r="AH133" s="159"/>
      <c r="AI133" s="159"/>
      <c r="AJ133" s="159"/>
      <c r="AK133" s="159"/>
      <c r="AL133" s="159"/>
    </row>
    <row r="134" spans="1:38" ht="16.350000000000001" customHeight="1">
      <c r="A134" s="158" t="s">
        <v>1183</v>
      </c>
      <c r="B134" s="159">
        <v>-63930</v>
      </c>
      <c r="C134" s="159">
        <v>0</v>
      </c>
      <c r="D134" s="159">
        <v>0</v>
      </c>
      <c r="E134" s="159">
        <v>0</v>
      </c>
      <c r="F134" s="159">
        <v>32425</v>
      </c>
      <c r="G134" s="159">
        <v>-227953.7</v>
      </c>
      <c r="H134" s="159">
        <v>0</v>
      </c>
      <c r="I134" s="159">
        <v>0</v>
      </c>
      <c r="J134" s="159">
        <v>0</v>
      </c>
      <c r="K134" s="159">
        <v>97458.97</v>
      </c>
      <c r="L134" s="159">
        <v>0</v>
      </c>
      <c r="M134" s="159">
        <v>0</v>
      </c>
      <c r="N134" s="159">
        <v>0</v>
      </c>
      <c r="O134" s="159">
        <v>0</v>
      </c>
      <c r="P134" s="159">
        <v>0</v>
      </c>
      <c r="Q134" s="159">
        <v>0</v>
      </c>
      <c r="R134" s="159">
        <v>0</v>
      </c>
      <c r="S134" s="159">
        <v>0</v>
      </c>
      <c r="T134" s="159">
        <v>15460</v>
      </c>
      <c r="U134" s="159">
        <v>0</v>
      </c>
      <c r="V134" s="159">
        <v>16965</v>
      </c>
      <c r="W134" s="159">
        <v>0</v>
      </c>
      <c r="X134" s="159">
        <v>0</v>
      </c>
      <c r="Y134" s="159">
        <v>0</v>
      </c>
      <c r="Z134" s="159">
        <v>0</v>
      </c>
      <c r="AA134" s="159">
        <v>0</v>
      </c>
      <c r="AB134" s="159">
        <v>-230753.7</v>
      </c>
      <c r="AC134" s="159">
        <v>2800</v>
      </c>
      <c r="AD134" s="159">
        <v>0</v>
      </c>
      <c r="AE134" s="159">
        <v>0</v>
      </c>
      <c r="AF134" s="159"/>
      <c r="AG134" s="159"/>
      <c r="AH134" s="159"/>
      <c r="AI134" s="159"/>
      <c r="AJ134" s="159"/>
      <c r="AK134" s="159"/>
      <c r="AL134" s="159"/>
    </row>
    <row r="135" spans="1:38" ht="16.350000000000001" customHeight="1">
      <c r="A135" s="158" t="s">
        <v>1184</v>
      </c>
      <c r="B135" s="159">
        <v>0</v>
      </c>
      <c r="C135" s="159">
        <v>0</v>
      </c>
      <c r="D135" s="159">
        <v>0</v>
      </c>
      <c r="E135" s="159">
        <v>0</v>
      </c>
      <c r="F135" s="159">
        <v>0</v>
      </c>
      <c r="G135" s="159">
        <v>0</v>
      </c>
      <c r="H135" s="159">
        <v>0</v>
      </c>
      <c r="I135" s="159">
        <v>0</v>
      </c>
      <c r="J135" s="159">
        <v>0</v>
      </c>
      <c r="K135" s="159">
        <v>0</v>
      </c>
      <c r="L135" s="159">
        <v>0</v>
      </c>
      <c r="M135" s="159">
        <v>0</v>
      </c>
      <c r="N135" s="159">
        <v>0</v>
      </c>
      <c r="O135" s="159">
        <v>0</v>
      </c>
      <c r="P135" s="159">
        <v>0</v>
      </c>
      <c r="Q135" s="159">
        <v>0</v>
      </c>
      <c r="R135" s="159">
        <v>0</v>
      </c>
      <c r="S135" s="159">
        <v>0</v>
      </c>
      <c r="T135" s="159">
        <v>0</v>
      </c>
      <c r="U135" s="159">
        <v>0</v>
      </c>
      <c r="V135" s="159">
        <v>0</v>
      </c>
      <c r="W135" s="159">
        <v>0</v>
      </c>
      <c r="X135" s="159">
        <v>0</v>
      </c>
      <c r="Y135" s="159">
        <v>0</v>
      </c>
      <c r="Z135" s="159">
        <v>0</v>
      </c>
      <c r="AA135" s="159">
        <v>0</v>
      </c>
      <c r="AB135" s="159">
        <v>0</v>
      </c>
      <c r="AC135" s="159">
        <v>0</v>
      </c>
      <c r="AD135" s="159">
        <v>0</v>
      </c>
      <c r="AE135" s="159">
        <v>0</v>
      </c>
      <c r="AF135" s="159"/>
      <c r="AG135" s="159"/>
      <c r="AH135" s="159"/>
      <c r="AI135" s="159"/>
      <c r="AJ135" s="159"/>
      <c r="AK135" s="159"/>
      <c r="AL135" s="159"/>
    </row>
    <row r="136" spans="1:38" ht="16.350000000000001" customHeight="1">
      <c r="A136" s="158" t="s">
        <v>1185</v>
      </c>
      <c r="B136" s="159">
        <v>0</v>
      </c>
      <c r="C136" s="159">
        <v>0</v>
      </c>
      <c r="D136" s="159">
        <v>0</v>
      </c>
      <c r="E136" s="159">
        <v>0</v>
      </c>
      <c r="F136" s="159">
        <v>0</v>
      </c>
      <c r="G136" s="159">
        <v>0</v>
      </c>
      <c r="H136" s="159">
        <v>0</v>
      </c>
      <c r="I136" s="159">
        <v>0</v>
      </c>
      <c r="J136" s="159">
        <v>0</v>
      </c>
      <c r="K136" s="159">
        <v>0</v>
      </c>
      <c r="L136" s="159">
        <v>0</v>
      </c>
      <c r="M136" s="159">
        <v>0</v>
      </c>
      <c r="N136" s="159">
        <v>0</v>
      </c>
      <c r="O136" s="159">
        <v>0</v>
      </c>
      <c r="P136" s="159">
        <v>0</v>
      </c>
      <c r="Q136" s="159">
        <v>0</v>
      </c>
      <c r="R136" s="159">
        <v>0</v>
      </c>
      <c r="S136" s="159">
        <v>0</v>
      </c>
      <c r="T136" s="159">
        <v>0</v>
      </c>
      <c r="U136" s="159">
        <v>0</v>
      </c>
      <c r="V136" s="159">
        <v>0</v>
      </c>
      <c r="W136" s="159">
        <v>0</v>
      </c>
      <c r="X136" s="159">
        <v>0</v>
      </c>
      <c r="Y136" s="159">
        <v>0</v>
      </c>
      <c r="Z136" s="159">
        <v>0</v>
      </c>
      <c r="AA136" s="159">
        <v>0</v>
      </c>
      <c r="AB136" s="159">
        <v>0</v>
      </c>
      <c r="AC136" s="159">
        <v>0</v>
      </c>
      <c r="AD136" s="159">
        <v>0</v>
      </c>
      <c r="AE136" s="159">
        <v>0</v>
      </c>
      <c r="AF136" s="159"/>
      <c r="AG136" s="159"/>
      <c r="AH136" s="159"/>
      <c r="AI136" s="159"/>
      <c r="AJ136" s="159"/>
      <c r="AK136" s="159"/>
      <c r="AL136" s="159"/>
    </row>
    <row r="137" spans="1:38" ht="16.350000000000001" customHeight="1">
      <c r="A137" s="158" t="s">
        <v>1186</v>
      </c>
      <c r="B137" s="159">
        <v>0</v>
      </c>
      <c r="C137" s="159">
        <v>0</v>
      </c>
      <c r="D137" s="159">
        <v>0</v>
      </c>
      <c r="E137" s="159">
        <v>0</v>
      </c>
      <c r="F137" s="159">
        <v>0</v>
      </c>
      <c r="G137" s="159">
        <v>0</v>
      </c>
      <c r="H137" s="159">
        <v>0</v>
      </c>
      <c r="I137" s="159">
        <v>0</v>
      </c>
      <c r="J137" s="159">
        <v>0</v>
      </c>
      <c r="K137" s="159">
        <v>0</v>
      </c>
      <c r="L137" s="159">
        <v>0</v>
      </c>
      <c r="M137" s="159">
        <v>0</v>
      </c>
      <c r="N137" s="159">
        <v>0</v>
      </c>
      <c r="O137" s="159">
        <v>0</v>
      </c>
      <c r="P137" s="159">
        <v>0</v>
      </c>
      <c r="Q137" s="159">
        <v>0</v>
      </c>
      <c r="R137" s="159">
        <v>0</v>
      </c>
      <c r="S137" s="159">
        <v>0</v>
      </c>
      <c r="T137" s="159">
        <v>0</v>
      </c>
      <c r="U137" s="159">
        <v>0</v>
      </c>
      <c r="V137" s="159">
        <v>0</v>
      </c>
      <c r="W137" s="159">
        <v>0</v>
      </c>
      <c r="X137" s="159">
        <v>0</v>
      </c>
      <c r="Y137" s="159">
        <v>0</v>
      </c>
      <c r="Z137" s="159">
        <v>0</v>
      </c>
      <c r="AA137" s="159">
        <v>0</v>
      </c>
      <c r="AB137" s="159">
        <v>0</v>
      </c>
      <c r="AC137" s="159">
        <v>0</v>
      </c>
      <c r="AD137" s="159">
        <v>0</v>
      </c>
      <c r="AE137" s="159">
        <v>0</v>
      </c>
      <c r="AF137" s="159"/>
      <c r="AG137" s="159"/>
      <c r="AH137" s="159"/>
      <c r="AI137" s="159"/>
      <c r="AJ137" s="159"/>
      <c r="AK137" s="159"/>
      <c r="AL137" s="159"/>
    </row>
    <row r="138" spans="1:38" ht="16.350000000000001" customHeight="1">
      <c r="A138" s="158" t="s">
        <v>1187</v>
      </c>
      <c r="B138" s="159">
        <v>0</v>
      </c>
      <c r="C138" s="159">
        <v>0</v>
      </c>
      <c r="D138" s="159">
        <v>0</v>
      </c>
      <c r="E138" s="159">
        <v>0</v>
      </c>
      <c r="F138" s="159">
        <v>0</v>
      </c>
      <c r="G138" s="159">
        <v>0</v>
      </c>
      <c r="H138" s="159">
        <v>0</v>
      </c>
      <c r="I138" s="159">
        <v>0</v>
      </c>
      <c r="J138" s="159">
        <v>0</v>
      </c>
      <c r="K138" s="159">
        <v>0</v>
      </c>
      <c r="L138" s="159">
        <v>0</v>
      </c>
      <c r="M138" s="159">
        <v>0</v>
      </c>
      <c r="N138" s="159">
        <v>0</v>
      </c>
      <c r="O138" s="159">
        <v>0</v>
      </c>
      <c r="P138" s="159">
        <v>0</v>
      </c>
      <c r="Q138" s="159">
        <v>0</v>
      </c>
      <c r="R138" s="159">
        <v>0</v>
      </c>
      <c r="S138" s="159">
        <v>0</v>
      </c>
      <c r="T138" s="159">
        <v>0</v>
      </c>
      <c r="U138" s="159">
        <v>0</v>
      </c>
      <c r="V138" s="159">
        <v>0</v>
      </c>
      <c r="W138" s="159">
        <v>0</v>
      </c>
      <c r="X138" s="159">
        <v>0</v>
      </c>
      <c r="Y138" s="159">
        <v>0</v>
      </c>
      <c r="Z138" s="159">
        <v>0</v>
      </c>
      <c r="AA138" s="159">
        <v>0</v>
      </c>
      <c r="AB138" s="159">
        <v>0</v>
      </c>
      <c r="AC138" s="159">
        <v>0</v>
      </c>
      <c r="AD138" s="159">
        <v>0</v>
      </c>
      <c r="AE138" s="159">
        <v>0</v>
      </c>
      <c r="AF138" s="159"/>
      <c r="AG138" s="159"/>
      <c r="AH138" s="159"/>
      <c r="AI138" s="159"/>
      <c r="AJ138" s="159"/>
      <c r="AK138" s="159"/>
      <c r="AL138" s="159"/>
    </row>
    <row r="139" spans="1:38" ht="16.350000000000001" customHeight="1">
      <c r="A139" s="158" t="s">
        <v>1188</v>
      </c>
      <c r="B139" s="159">
        <v>0</v>
      </c>
      <c r="C139" s="159">
        <v>0</v>
      </c>
      <c r="D139" s="159">
        <v>0</v>
      </c>
      <c r="E139" s="159">
        <v>0</v>
      </c>
      <c r="F139" s="159">
        <v>0</v>
      </c>
      <c r="G139" s="159">
        <v>0</v>
      </c>
      <c r="H139" s="159">
        <v>0</v>
      </c>
      <c r="I139" s="159">
        <v>0</v>
      </c>
      <c r="J139" s="159">
        <v>0</v>
      </c>
      <c r="K139" s="159">
        <v>0</v>
      </c>
      <c r="L139" s="159">
        <v>0</v>
      </c>
      <c r="M139" s="159">
        <v>0</v>
      </c>
      <c r="N139" s="159">
        <v>0</v>
      </c>
      <c r="O139" s="159">
        <v>0</v>
      </c>
      <c r="P139" s="159">
        <v>0</v>
      </c>
      <c r="Q139" s="159">
        <v>0</v>
      </c>
      <c r="R139" s="159">
        <v>0</v>
      </c>
      <c r="S139" s="159">
        <v>0</v>
      </c>
      <c r="T139" s="159">
        <v>0</v>
      </c>
      <c r="U139" s="159">
        <v>0</v>
      </c>
      <c r="V139" s="159">
        <v>0</v>
      </c>
      <c r="W139" s="159">
        <v>0</v>
      </c>
      <c r="X139" s="159">
        <v>0</v>
      </c>
      <c r="Y139" s="159">
        <v>0</v>
      </c>
      <c r="Z139" s="159">
        <v>0</v>
      </c>
      <c r="AA139" s="159">
        <v>0</v>
      </c>
      <c r="AB139" s="159">
        <v>0</v>
      </c>
      <c r="AC139" s="159">
        <v>0</v>
      </c>
      <c r="AD139" s="159">
        <v>0</v>
      </c>
      <c r="AE139" s="159">
        <v>0</v>
      </c>
      <c r="AF139" s="159"/>
      <c r="AG139" s="159"/>
      <c r="AH139" s="159"/>
      <c r="AI139" s="159"/>
      <c r="AJ139" s="159"/>
      <c r="AK139" s="159"/>
      <c r="AL139" s="159"/>
    </row>
    <row r="140" spans="1:38" ht="16.350000000000001" customHeight="1">
      <c r="A140" s="158" t="s">
        <v>1189</v>
      </c>
      <c r="B140" s="159">
        <v>0</v>
      </c>
      <c r="C140" s="159">
        <v>0</v>
      </c>
      <c r="D140" s="159">
        <v>0</v>
      </c>
      <c r="E140" s="159">
        <v>0</v>
      </c>
      <c r="F140" s="159">
        <v>0</v>
      </c>
      <c r="G140" s="159">
        <v>0</v>
      </c>
      <c r="H140" s="159">
        <v>0</v>
      </c>
      <c r="I140" s="159">
        <v>0</v>
      </c>
      <c r="J140" s="159">
        <v>0</v>
      </c>
      <c r="K140" s="159">
        <v>-17009.2</v>
      </c>
      <c r="L140" s="159">
        <v>0</v>
      </c>
      <c r="M140" s="159">
        <v>0</v>
      </c>
      <c r="N140" s="159">
        <v>0</v>
      </c>
      <c r="O140" s="159">
        <v>0</v>
      </c>
      <c r="P140" s="159">
        <v>0</v>
      </c>
      <c r="Q140" s="159">
        <v>0</v>
      </c>
      <c r="R140" s="159">
        <v>0</v>
      </c>
      <c r="S140" s="159">
        <v>0</v>
      </c>
      <c r="T140" s="159">
        <v>0</v>
      </c>
      <c r="U140" s="159">
        <v>0</v>
      </c>
      <c r="V140" s="159">
        <v>0</v>
      </c>
      <c r="W140" s="159">
        <v>0</v>
      </c>
      <c r="X140" s="159">
        <v>0</v>
      </c>
      <c r="Y140" s="159">
        <v>0</v>
      </c>
      <c r="Z140" s="159">
        <v>0</v>
      </c>
      <c r="AA140" s="159">
        <v>0</v>
      </c>
      <c r="AB140" s="159">
        <v>0</v>
      </c>
      <c r="AC140" s="159">
        <v>0</v>
      </c>
      <c r="AD140" s="159">
        <v>0</v>
      </c>
      <c r="AE140" s="159">
        <v>0</v>
      </c>
      <c r="AF140" s="159"/>
      <c r="AG140" s="159"/>
      <c r="AH140" s="159"/>
      <c r="AI140" s="159"/>
      <c r="AJ140" s="159"/>
      <c r="AK140" s="159"/>
      <c r="AL140" s="159"/>
    </row>
    <row r="141" spans="1:38" ht="16.350000000000001" customHeight="1">
      <c r="A141" s="158" t="s">
        <v>1190</v>
      </c>
      <c r="B141" s="159">
        <v>0</v>
      </c>
      <c r="C141" s="159">
        <v>0</v>
      </c>
      <c r="D141" s="159">
        <v>0</v>
      </c>
      <c r="E141" s="159">
        <v>0</v>
      </c>
      <c r="F141" s="159">
        <v>0</v>
      </c>
      <c r="G141" s="159">
        <v>0</v>
      </c>
      <c r="H141" s="159">
        <v>0</v>
      </c>
      <c r="I141" s="159">
        <v>0</v>
      </c>
      <c r="J141" s="159">
        <v>0</v>
      </c>
      <c r="K141" s="159">
        <v>0</v>
      </c>
      <c r="L141" s="159">
        <v>0</v>
      </c>
      <c r="M141" s="159">
        <v>0</v>
      </c>
      <c r="N141" s="159">
        <v>0</v>
      </c>
      <c r="O141" s="159">
        <v>0</v>
      </c>
      <c r="P141" s="159">
        <v>0</v>
      </c>
      <c r="Q141" s="159">
        <v>0</v>
      </c>
      <c r="R141" s="159">
        <v>0</v>
      </c>
      <c r="S141" s="159">
        <v>0</v>
      </c>
      <c r="T141" s="159">
        <v>0</v>
      </c>
      <c r="U141" s="159">
        <v>0</v>
      </c>
      <c r="V141" s="159">
        <v>0</v>
      </c>
      <c r="W141" s="159">
        <v>0</v>
      </c>
      <c r="X141" s="159">
        <v>0</v>
      </c>
      <c r="Y141" s="159">
        <v>0</v>
      </c>
      <c r="Z141" s="159">
        <v>0</v>
      </c>
      <c r="AA141" s="159">
        <v>0</v>
      </c>
      <c r="AB141" s="159">
        <v>0</v>
      </c>
      <c r="AC141" s="159">
        <v>0</v>
      </c>
      <c r="AD141" s="159">
        <v>0</v>
      </c>
      <c r="AE141" s="159">
        <v>0</v>
      </c>
      <c r="AF141" s="159"/>
      <c r="AG141" s="159"/>
      <c r="AH141" s="159"/>
      <c r="AI141" s="159"/>
      <c r="AJ141" s="159"/>
      <c r="AK141" s="159"/>
      <c r="AL141" s="159"/>
    </row>
    <row r="142" spans="1:38" ht="16.350000000000001" customHeight="1">
      <c r="A142" s="158" t="s">
        <v>1191</v>
      </c>
      <c r="B142" s="159">
        <v>0</v>
      </c>
      <c r="C142" s="159">
        <v>0</v>
      </c>
      <c r="D142" s="159">
        <v>0</v>
      </c>
      <c r="E142" s="159">
        <v>0</v>
      </c>
      <c r="F142" s="159">
        <v>0</v>
      </c>
      <c r="G142" s="159">
        <v>0</v>
      </c>
      <c r="H142" s="159">
        <v>0</v>
      </c>
      <c r="I142" s="159">
        <v>0</v>
      </c>
      <c r="J142" s="159">
        <v>0</v>
      </c>
      <c r="K142" s="159">
        <v>0</v>
      </c>
      <c r="L142" s="159">
        <v>0</v>
      </c>
      <c r="M142" s="159">
        <v>0</v>
      </c>
      <c r="N142" s="159">
        <v>0</v>
      </c>
      <c r="O142" s="159">
        <v>0</v>
      </c>
      <c r="P142" s="159">
        <v>0</v>
      </c>
      <c r="Q142" s="159">
        <v>0</v>
      </c>
      <c r="R142" s="159">
        <v>0</v>
      </c>
      <c r="S142" s="159">
        <v>0</v>
      </c>
      <c r="T142" s="159">
        <v>0</v>
      </c>
      <c r="U142" s="159">
        <v>0</v>
      </c>
      <c r="V142" s="159">
        <v>0</v>
      </c>
      <c r="W142" s="159">
        <v>0</v>
      </c>
      <c r="X142" s="159">
        <v>0</v>
      </c>
      <c r="Y142" s="159">
        <v>0</v>
      </c>
      <c r="Z142" s="159">
        <v>0</v>
      </c>
      <c r="AA142" s="159">
        <v>0</v>
      </c>
      <c r="AB142" s="159">
        <v>0</v>
      </c>
      <c r="AC142" s="159">
        <v>0</v>
      </c>
      <c r="AD142" s="159">
        <v>0</v>
      </c>
      <c r="AE142" s="159">
        <v>0</v>
      </c>
      <c r="AF142" s="159"/>
      <c r="AG142" s="159"/>
      <c r="AH142" s="159"/>
      <c r="AI142" s="159"/>
      <c r="AJ142" s="159"/>
      <c r="AK142" s="159"/>
      <c r="AL142" s="159"/>
    </row>
    <row r="143" spans="1:38" ht="16.350000000000001" customHeight="1">
      <c r="A143" s="158" t="s">
        <v>1192</v>
      </c>
      <c r="B143" s="159">
        <v>0</v>
      </c>
      <c r="C143" s="159">
        <v>0</v>
      </c>
      <c r="D143" s="159">
        <v>0</v>
      </c>
      <c r="E143" s="159">
        <v>0</v>
      </c>
      <c r="F143" s="159">
        <v>0</v>
      </c>
      <c r="G143" s="159">
        <v>0</v>
      </c>
      <c r="H143" s="159">
        <v>0</v>
      </c>
      <c r="I143" s="159">
        <v>0</v>
      </c>
      <c r="J143" s="159">
        <v>0</v>
      </c>
      <c r="K143" s="159">
        <v>0</v>
      </c>
      <c r="L143" s="159">
        <v>0</v>
      </c>
      <c r="M143" s="159">
        <v>0</v>
      </c>
      <c r="N143" s="159">
        <v>0</v>
      </c>
      <c r="O143" s="159">
        <v>0</v>
      </c>
      <c r="P143" s="159">
        <v>0</v>
      </c>
      <c r="Q143" s="159">
        <v>0</v>
      </c>
      <c r="R143" s="159">
        <v>0</v>
      </c>
      <c r="S143" s="159">
        <v>0</v>
      </c>
      <c r="T143" s="159">
        <v>0</v>
      </c>
      <c r="U143" s="159">
        <v>0</v>
      </c>
      <c r="V143" s="159">
        <v>0</v>
      </c>
      <c r="W143" s="159">
        <v>0</v>
      </c>
      <c r="X143" s="159">
        <v>0</v>
      </c>
      <c r="Y143" s="159">
        <v>0</v>
      </c>
      <c r="Z143" s="159">
        <v>0</v>
      </c>
      <c r="AA143" s="159">
        <v>0</v>
      </c>
      <c r="AB143" s="159">
        <v>0</v>
      </c>
      <c r="AC143" s="159">
        <v>0</v>
      </c>
      <c r="AD143" s="159">
        <v>0</v>
      </c>
      <c r="AE143" s="159">
        <v>0</v>
      </c>
      <c r="AF143" s="159"/>
      <c r="AG143" s="159"/>
      <c r="AH143" s="159"/>
      <c r="AI143" s="159"/>
      <c r="AJ143" s="159"/>
      <c r="AK143" s="159"/>
      <c r="AL143" s="159"/>
    </row>
    <row r="144" spans="1:38" ht="16.350000000000001" customHeight="1">
      <c r="A144" s="158" t="s">
        <v>1193</v>
      </c>
      <c r="B144" s="159">
        <v>0</v>
      </c>
      <c r="C144" s="159">
        <v>0</v>
      </c>
      <c r="D144" s="159">
        <v>0</v>
      </c>
      <c r="E144" s="159">
        <v>0</v>
      </c>
      <c r="F144" s="159">
        <v>0</v>
      </c>
      <c r="G144" s="159">
        <v>0</v>
      </c>
      <c r="H144" s="159">
        <v>0</v>
      </c>
      <c r="I144" s="159">
        <v>0</v>
      </c>
      <c r="J144" s="159">
        <v>0</v>
      </c>
      <c r="K144" s="159">
        <v>0</v>
      </c>
      <c r="L144" s="159">
        <v>0</v>
      </c>
      <c r="M144" s="159">
        <v>0</v>
      </c>
      <c r="N144" s="159">
        <v>0</v>
      </c>
      <c r="O144" s="159">
        <v>0</v>
      </c>
      <c r="P144" s="159">
        <v>0</v>
      </c>
      <c r="Q144" s="159">
        <v>0</v>
      </c>
      <c r="R144" s="159">
        <v>0</v>
      </c>
      <c r="S144" s="159">
        <v>0</v>
      </c>
      <c r="T144" s="159">
        <v>0</v>
      </c>
      <c r="U144" s="159">
        <v>0</v>
      </c>
      <c r="V144" s="159">
        <v>0</v>
      </c>
      <c r="W144" s="159">
        <v>0</v>
      </c>
      <c r="X144" s="159">
        <v>0</v>
      </c>
      <c r="Y144" s="159">
        <v>0</v>
      </c>
      <c r="Z144" s="159">
        <v>0</v>
      </c>
      <c r="AA144" s="159">
        <v>0</v>
      </c>
      <c r="AB144" s="159">
        <v>0</v>
      </c>
      <c r="AC144" s="159">
        <v>0</v>
      </c>
      <c r="AD144" s="159">
        <v>0</v>
      </c>
      <c r="AE144" s="159">
        <v>0</v>
      </c>
      <c r="AF144" s="159"/>
      <c r="AG144" s="159"/>
      <c r="AH144" s="159"/>
      <c r="AI144" s="159"/>
      <c r="AJ144" s="159"/>
      <c r="AK144" s="159"/>
      <c r="AL144" s="159"/>
    </row>
    <row r="145" spans="1:38" ht="16.350000000000001" customHeight="1">
      <c r="A145" s="158" t="s">
        <v>1194</v>
      </c>
      <c r="B145" s="159">
        <v>0</v>
      </c>
      <c r="C145" s="159">
        <v>0</v>
      </c>
      <c r="D145" s="159">
        <v>0</v>
      </c>
      <c r="E145" s="159">
        <v>0</v>
      </c>
      <c r="F145" s="159">
        <v>0</v>
      </c>
      <c r="G145" s="159">
        <v>0</v>
      </c>
      <c r="H145" s="159">
        <v>0</v>
      </c>
      <c r="I145" s="159">
        <v>0</v>
      </c>
      <c r="J145" s="159">
        <v>0</v>
      </c>
      <c r="K145" s="159">
        <v>0</v>
      </c>
      <c r="L145" s="159">
        <v>0</v>
      </c>
      <c r="M145" s="159">
        <v>0</v>
      </c>
      <c r="N145" s="159">
        <v>0</v>
      </c>
      <c r="O145" s="159">
        <v>0</v>
      </c>
      <c r="P145" s="159">
        <v>0</v>
      </c>
      <c r="Q145" s="159">
        <v>0</v>
      </c>
      <c r="R145" s="159">
        <v>0</v>
      </c>
      <c r="S145" s="159">
        <v>0</v>
      </c>
      <c r="T145" s="159">
        <v>0</v>
      </c>
      <c r="U145" s="159">
        <v>0</v>
      </c>
      <c r="V145" s="159">
        <v>0</v>
      </c>
      <c r="W145" s="159">
        <v>0</v>
      </c>
      <c r="X145" s="159">
        <v>0</v>
      </c>
      <c r="Y145" s="159">
        <v>0</v>
      </c>
      <c r="Z145" s="159">
        <v>0</v>
      </c>
      <c r="AA145" s="159">
        <v>0</v>
      </c>
      <c r="AB145" s="159">
        <v>0</v>
      </c>
      <c r="AC145" s="159">
        <v>0</v>
      </c>
      <c r="AD145" s="159">
        <v>0</v>
      </c>
      <c r="AE145" s="159">
        <v>0</v>
      </c>
      <c r="AF145" s="159"/>
      <c r="AG145" s="159"/>
      <c r="AH145" s="159"/>
      <c r="AI145" s="159"/>
      <c r="AJ145" s="159"/>
      <c r="AK145" s="159"/>
      <c r="AL145" s="159"/>
    </row>
    <row r="146" spans="1:38" ht="16.350000000000001" customHeight="1">
      <c r="A146" s="158" t="s">
        <v>1195</v>
      </c>
      <c r="B146" s="159">
        <v>0</v>
      </c>
      <c r="C146" s="159">
        <v>0</v>
      </c>
      <c r="D146" s="159">
        <v>0</v>
      </c>
      <c r="E146" s="159">
        <v>0</v>
      </c>
      <c r="F146" s="159">
        <v>0</v>
      </c>
      <c r="G146" s="159">
        <v>0</v>
      </c>
      <c r="H146" s="159">
        <v>0</v>
      </c>
      <c r="I146" s="159">
        <v>0</v>
      </c>
      <c r="J146" s="159">
        <v>0</v>
      </c>
      <c r="K146" s="159">
        <v>-655</v>
      </c>
      <c r="L146" s="159">
        <v>0</v>
      </c>
      <c r="M146" s="159">
        <v>0</v>
      </c>
      <c r="N146" s="159">
        <v>0</v>
      </c>
      <c r="O146" s="159">
        <v>0</v>
      </c>
      <c r="P146" s="159">
        <v>0</v>
      </c>
      <c r="Q146" s="159">
        <v>0</v>
      </c>
      <c r="R146" s="159">
        <v>0</v>
      </c>
      <c r="S146" s="159">
        <v>0</v>
      </c>
      <c r="T146" s="159">
        <v>0</v>
      </c>
      <c r="U146" s="159">
        <v>0</v>
      </c>
      <c r="V146" s="159">
        <v>0</v>
      </c>
      <c r="W146" s="159">
        <v>0</v>
      </c>
      <c r="X146" s="159">
        <v>0</v>
      </c>
      <c r="Y146" s="159">
        <v>0</v>
      </c>
      <c r="Z146" s="159">
        <v>0</v>
      </c>
      <c r="AA146" s="159">
        <v>0</v>
      </c>
      <c r="AB146" s="159">
        <v>0</v>
      </c>
      <c r="AC146" s="159">
        <v>0</v>
      </c>
      <c r="AD146" s="159">
        <v>0</v>
      </c>
      <c r="AE146" s="159">
        <v>0</v>
      </c>
      <c r="AF146" s="159"/>
      <c r="AG146" s="159"/>
      <c r="AH146" s="159"/>
      <c r="AI146" s="159"/>
      <c r="AJ146" s="159"/>
      <c r="AK146" s="159"/>
      <c r="AL146" s="159"/>
    </row>
    <row r="147" spans="1:38" ht="16.350000000000001" customHeight="1">
      <c r="A147" s="158" t="s">
        <v>1196</v>
      </c>
      <c r="B147" s="159">
        <v>0</v>
      </c>
      <c r="C147" s="159">
        <v>0</v>
      </c>
      <c r="D147" s="159">
        <v>0</v>
      </c>
      <c r="E147" s="159">
        <v>0</v>
      </c>
      <c r="F147" s="159">
        <v>0</v>
      </c>
      <c r="G147" s="159">
        <v>0</v>
      </c>
      <c r="H147" s="159">
        <v>0</v>
      </c>
      <c r="I147" s="159">
        <v>0</v>
      </c>
      <c r="J147" s="159">
        <v>0</v>
      </c>
      <c r="K147" s="159">
        <v>9166666.6699999999</v>
      </c>
      <c r="L147" s="159">
        <v>0</v>
      </c>
      <c r="M147" s="159">
        <v>0</v>
      </c>
      <c r="N147" s="159">
        <v>0</v>
      </c>
      <c r="O147" s="159">
        <v>0</v>
      </c>
      <c r="P147" s="159">
        <v>0</v>
      </c>
      <c r="Q147" s="159">
        <v>0</v>
      </c>
      <c r="R147" s="159">
        <v>0</v>
      </c>
      <c r="S147" s="159">
        <v>0</v>
      </c>
      <c r="T147" s="159">
        <v>0</v>
      </c>
      <c r="U147" s="159">
        <v>0</v>
      </c>
      <c r="V147" s="159">
        <v>0</v>
      </c>
      <c r="W147" s="159">
        <v>0</v>
      </c>
      <c r="X147" s="159">
        <v>0</v>
      </c>
      <c r="Y147" s="159">
        <v>0</v>
      </c>
      <c r="Z147" s="159">
        <v>0</v>
      </c>
      <c r="AA147" s="159">
        <v>0</v>
      </c>
      <c r="AB147" s="159">
        <v>0</v>
      </c>
      <c r="AC147" s="159">
        <v>0</v>
      </c>
      <c r="AD147" s="159">
        <v>0</v>
      </c>
      <c r="AE147" s="159">
        <v>0</v>
      </c>
      <c r="AF147" s="159"/>
      <c r="AG147" s="159"/>
      <c r="AH147" s="159"/>
      <c r="AI147" s="159"/>
      <c r="AJ147" s="159"/>
      <c r="AK147" s="159"/>
      <c r="AL147" s="159"/>
    </row>
    <row r="148" spans="1:38" ht="16.350000000000001" customHeight="1">
      <c r="A148" s="158" t="s">
        <v>1197</v>
      </c>
      <c r="B148" s="159">
        <v>0</v>
      </c>
      <c r="C148" s="159">
        <v>0</v>
      </c>
      <c r="D148" s="159">
        <v>0</v>
      </c>
      <c r="E148" s="159">
        <v>0</v>
      </c>
      <c r="F148" s="159">
        <v>0</v>
      </c>
      <c r="G148" s="159">
        <v>0</v>
      </c>
      <c r="H148" s="159">
        <v>0</v>
      </c>
      <c r="I148" s="159">
        <v>0</v>
      </c>
      <c r="J148" s="159">
        <v>0</v>
      </c>
      <c r="K148" s="159">
        <v>0</v>
      </c>
      <c r="L148" s="159">
        <v>0</v>
      </c>
      <c r="M148" s="159">
        <v>0</v>
      </c>
      <c r="N148" s="159">
        <v>0</v>
      </c>
      <c r="O148" s="159">
        <v>0</v>
      </c>
      <c r="P148" s="159">
        <v>0</v>
      </c>
      <c r="Q148" s="159">
        <v>0</v>
      </c>
      <c r="R148" s="159">
        <v>0</v>
      </c>
      <c r="S148" s="159">
        <v>0</v>
      </c>
      <c r="T148" s="159">
        <v>0</v>
      </c>
      <c r="U148" s="159">
        <v>0</v>
      </c>
      <c r="V148" s="159">
        <v>0</v>
      </c>
      <c r="W148" s="159">
        <v>0</v>
      </c>
      <c r="X148" s="159">
        <v>0</v>
      </c>
      <c r="Y148" s="159">
        <v>0</v>
      </c>
      <c r="Z148" s="159">
        <v>0</v>
      </c>
      <c r="AA148" s="159">
        <v>0</v>
      </c>
      <c r="AB148" s="159">
        <v>0</v>
      </c>
      <c r="AC148" s="159">
        <v>0</v>
      </c>
      <c r="AD148" s="159">
        <v>0</v>
      </c>
      <c r="AE148" s="159">
        <v>0</v>
      </c>
      <c r="AF148" s="159"/>
      <c r="AG148" s="159"/>
      <c r="AH148" s="159"/>
      <c r="AI148" s="159"/>
      <c r="AJ148" s="159"/>
      <c r="AK148" s="159"/>
      <c r="AL148" s="159"/>
    </row>
    <row r="149" spans="1:38" ht="16.350000000000001" customHeight="1">
      <c r="A149" s="158" t="s">
        <v>1198</v>
      </c>
      <c r="B149" s="159">
        <v>0</v>
      </c>
      <c r="C149" s="159">
        <v>0</v>
      </c>
      <c r="D149" s="159">
        <v>0</v>
      </c>
      <c r="E149" s="159">
        <v>0</v>
      </c>
      <c r="F149" s="159">
        <v>0</v>
      </c>
      <c r="G149" s="159">
        <v>0</v>
      </c>
      <c r="H149" s="159">
        <v>0</v>
      </c>
      <c r="I149" s="159">
        <v>0</v>
      </c>
      <c r="J149" s="159">
        <v>0</v>
      </c>
      <c r="K149" s="159">
        <v>0</v>
      </c>
      <c r="L149" s="159">
        <v>0</v>
      </c>
      <c r="M149" s="159">
        <v>0</v>
      </c>
      <c r="N149" s="159">
        <v>0</v>
      </c>
      <c r="O149" s="159">
        <v>0</v>
      </c>
      <c r="P149" s="159">
        <v>0</v>
      </c>
      <c r="Q149" s="159">
        <v>0</v>
      </c>
      <c r="R149" s="159">
        <v>0</v>
      </c>
      <c r="S149" s="159">
        <v>0</v>
      </c>
      <c r="T149" s="159">
        <v>0</v>
      </c>
      <c r="U149" s="159">
        <v>0</v>
      </c>
      <c r="V149" s="159">
        <v>0</v>
      </c>
      <c r="W149" s="159">
        <v>0</v>
      </c>
      <c r="X149" s="159">
        <v>0</v>
      </c>
      <c r="Y149" s="159">
        <v>0</v>
      </c>
      <c r="Z149" s="159">
        <v>0</v>
      </c>
      <c r="AA149" s="159">
        <v>0</v>
      </c>
      <c r="AB149" s="159">
        <v>0</v>
      </c>
      <c r="AC149" s="159">
        <v>0</v>
      </c>
      <c r="AD149" s="159">
        <v>0</v>
      </c>
      <c r="AE149" s="159">
        <v>120237.48</v>
      </c>
      <c r="AF149" s="159"/>
      <c r="AG149" s="159"/>
      <c r="AH149" s="159"/>
      <c r="AI149" s="159"/>
      <c r="AJ149" s="159"/>
      <c r="AK149" s="159"/>
      <c r="AL149" s="159"/>
    </row>
    <row r="150" spans="1:38" ht="16.350000000000001" customHeight="1">
      <c r="A150" s="158" t="s">
        <v>1199</v>
      </c>
      <c r="B150" s="159">
        <v>0</v>
      </c>
      <c r="C150" s="159">
        <v>0</v>
      </c>
      <c r="D150" s="159">
        <v>0</v>
      </c>
      <c r="E150" s="159">
        <v>0</v>
      </c>
      <c r="F150" s="159">
        <v>0</v>
      </c>
      <c r="G150" s="159">
        <v>0</v>
      </c>
      <c r="H150" s="159">
        <v>0</v>
      </c>
      <c r="I150" s="159">
        <v>0</v>
      </c>
      <c r="J150" s="159">
        <v>0</v>
      </c>
      <c r="K150" s="159">
        <v>0</v>
      </c>
      <c r="L150" s="159">
        <v>0</v>
      </c>
      <c r="M150" s="159">
        <v>0</v>
      </c>
      <c r="N150" s="159">
        <v>0</v>
      </c>
      <c r="O150" s="159">
        <v>0</v>
      </c>
      <c r="P150" s="159">
        <v>0</v>
      </c>
      <c r="Q150" s="159">
        <v>0</v>
      </c>
      <c r="R150" s="159">
        <v>0</v>
      </c>
      <c r="S150" s="159">
        <v>0</v>
      </c>
      <c r="T150" s="159">
        <v>0</v>
      </c>
      <c r="U150" s="159">
        <v>0</v>
      </c>
      <c r="V150" s="159">
        <v>0</v>
      </c>
      <c r="W150" s="159">
        <v>0</v>
      </c>
      <c r="X150" s="159">
        <v>0</v>
      </c>
      <c r="Y150" s="159">
        <v>0</v>
      </c>
      <c r="Z150" s="159">
        <v>0</v>
      </c>
      <c r="AA150" s="159">
        <v>0</v>
      </c>
      <c r="AB150" s="159">
        <v>0</v>
      </c>
      <c r="AC150" s="159">
        <v>0</v>
      </c>
      <c r="AD150" s="159">
        <v>0</v>
      </c>
      <c r="AE150" s="159">
        <v>0</v>
      </c>
      <c r="AF150" s="159"/>
      <c r="AG150" s="159"/>
      <c r="AH150" s="159"/>
      <c r="AI150" s="159"/>
      <c r="AJ150" s="159"/>
      <c r="AK150" s="159"/>
      <c r="AL150" s="159"/>
    </row>
    <row r="151" spans="1:38" ht="16.350000000000001" customHeight="1">
      <c r="A151" s="158" t="s">
        <v>1200</v>
      </c>
      <c r="B151" s="159">
        <v>0</v>
      </c>
      <c r="C151" s="159">
        <v>0</v>
      </c>
      <c r="D151" s="159">
        <v>0</v>
      </c>
      <c r="E151" s="159">
        <v>0</v>
      </c>
      <c r="F151" s="159">
        <v>0</v>
      </c>
      <c r="G151" s="159">
        <v>0</v>
      </c>
      <c r="H151" s="159">
        <v>0</v>
      </c>
      <c r="I151" s="159">
        <v>0</v>
      </c>
      <c r="J151" s="159">
        <v>0</v>
      </c>
      <c r="K151" s="159">
        <v>9149002.4700000007</v>
      </c>
      <c r="L151" s="159">
        <v>0</v>
      </c>
      <c r="M151" s="159">
        <v>0</v>
      </c>
      <c r="N151" s="159">
        <v>0</v>
      </c>
      <c r="O151" s="159">
        <v>0</v>
      </c>
      <c r="P151" s="159">
        <v>0</v>
      </c>
      <c r="Q151" s="159">
        <v>0</v>
      </c>
      <c r="R151" s="159">
        <v>0</v>
      </c>
      <c r="S151" s="159">
        <v>0</v>
      </c>
      <c r="T151" s="159">
        <v>0</v>
      </c>
      <c r="U151" s="159">
        <v>0</v>
      </c>
      <c r="V151" s="159">
        <v>0</v>
      </c>
      <c r="W151" s="159">
        <v>0</v>
      </c>
      <c r="X151" s="159">
        <v>0</v>
      </c>
      <c r="Y151" s="159">
        <v>0</v>
      </c>
      <c r="Z151" s="159">
        <v>0</v>
      </c>
      <c r="AA151" s="159">
        <v>0</v>
      </c>
      <c r="AB151" s="159">
        <v>0</v>
      </c>
      <c r="AC151" s="159">
        <v>0</v>
      </c>
      <c r="AD151" s="159">
        <v>0</v>
      </c>
      <c r="AE151" s="159">
        <v>120237.48</v>
      </c>
      <c r="AF151" s="159"/>
      <c r="AG151" s="159"/>
      <c r="AH151" s="159"/>
      <c r="AI151" s="159"/>
      <c r="AJ151" s="159"/>
      <c r="AK151" s="159"/>
      <c r="AL151" s="159"/>
    </row>
    <row r="152" spans="1:38" ht="16.350000000000001" customHeight="1">
      <c r="A152" s="158" t="s">
        <v>1201</v>
      </c>
      <c r="B152" s="159">
        <v>211325.61614999999</v>
      </c>
      <c r="C152" s="159">
        <v>0</v>
      </c>
      <c r="D152" s="159">
        <v>0</v>
      </c>
      <c r="E152" s="159">
        <v>504635.08305000002</v>
      </c>
      <c r="F152" s="159">
        <v>-667507.74245000002</v>
      </c>
      <c r="G152" s="159">
        <v>2592402.50685</v>
      </c>
      <c r="H152" s="159">
        <v>0</v>
      </c>
      <c r="I152" s="159">
        <v>0</v>
      </c>
      <c r="J152" s="159">
        <v>0</v>
      </c>
      <c r="K152" s="159">
        <v>6655367.8786500003</v>
      </c>
      <c r="L152" s="159">
        <v>0</v>
      </c>
      <c r="M152" s="159">
        <v>-313633.97070000001</v>
      </c>
      <c r="N152" s="159">
        <v>160508.58119999999</v>
      </c>
      <c r="O152" s="159">
        <v>-123072.5499</v>
      </c>
      <c r="P152" s="159">
        <v>-33304.861799999999</v>
      </c>
      <c r="Q152" s="159">
        <v>749463.29535000003</v>
      </c>
      <c r="R152" s="159">
        <v>64674.588900000002</v>
      </c>
      <c r="S152" s="159">
        <v>0</v>
      </c>
      <c r="T152" s="159">
        <v>39523.880349999999</v>
      </c>
      <c r="U152" s="159">
        <v>-33677.830199999997</v>
      </c>
      <c r="V152" s="159">
        <v>-670169.83034999995</v>
      </c>
      <c r="W152" s="159">
        <v>-3183.96225</v>
      </c>
      <c r="X152" s="159">
        <v>0</v>
      </c>
      <c r="Y152" s="159">
        <v>0</v>
      </c>
      <c r="Z152" s="159">
        <v>0</v>
      </c>
      <c r="AA152" s="159">
        <v>25178.383699999998</v>
      </c>
      <c r="AB152" s="159">
        <v>-158523.81044999999</v>
      </c>
      <c r="AC152" s="159">
        <v>-63470.004050000003</v>
      </c>
      <c r="AD152" s="159">
        <v>2789217.9376500002</v>
      </c>
      <c r="AE152" s="159">
        <v>120237.48</v>
      </c>
      <c r="AF152" s="159"/>
      <c r="AG152" s="159"/>
      <c r="AH152" s="159"/>
      <c r="AI152" s="159"/>
      <c r="AJ152" s="159"/>
      <c r="AK152" s="159"/>
      <c r="AL152" s="159"/>
    </row>
    <row r="153" spans="1:38" ht="16.350000000000001" customHeight="1">
      <c r="A153" s="158" t="s">
        <v>1202</v>
      </c>
      <c r="B153" s="159">
        <v>50413355.170000002</v>
      </c>
      <c r="C153" s="159">
        <v>0</v>
      </c>
      <c r="D153" s="159">
        <v>0</v>
      </c>
      <c r="E153" s="159">
        <v>13792542.91</v>
      </c>
      <c r="F153" s="159">
        <v>27469437.039999999</v>
      </c>
      <c r="G153" s="159">
        <v>8438260.1999999993</v>
      </c>
      <c r="H153" s="159">
        <v>2912938.91</v>
      </c>
      <c r="I153" s="159">
        <v>2421493</v>
      </c>
      <c r="J153" s="159">
        <v>0</v>
      </c>
      <c r="K153" s="159">
        <v>93566308.260000005</v>
      </c>
      <c r="L153" s="159">
        <v>1564511.75</v>
      </c>
      <c r="M153" s="159">
        <v>1285918.1000000001</v>
      </c>
      <c r="N153" s="159">
        <v>1600504.96</v>
      </c>
      <c r="O153" s="159">
        <v>4137338.81</v>
      </c>
      <c r="P153" s="159">
        <v>2392319.42</v>
      </c>
      <c r="Q153" s="159">
        <v>1992844.6</v>
      </c>
      <c r="R153" s="159">
        <v>819105.27</v>
      </c>
      <c r="S153" s="159">
        <v>4257386.13</v>
      </c>
      <c r="T153" s="159">
        <v>7085455.4100000001</v>
      </c>
      <c r="U153" s="159">
        <v>7958150.0499999998</v>
      </c>
      <c r="V153" s="159">
        <v>3527712.52</v>
      </c>
      <c r="W153" s="159">
        <v>1412088.99</v>
      </c>
      <c r="X153" s="159">
        <v>2098649.0099999998</v>
      </c>
      <c r="Y153" s="159">
        <v>1129994.93</v>
      </c>
      <c r="Z153" s="159">
        <v>0</v>
      </c>
      <c r="AA153" s="159">
        <v>1744360</v>
      </c>
      <c r="AB153" s="159">
        <v>2544567.37</v>
      </c>
      <c r="AC153" s="159">
        <v>2597165.63</v>
      </c>
      <c r="AD153" s="159">
        <v>1552167.2</v>
      </c>
      <c r="AE153" s="159">
        <v>5529464.5700000003</v>
      </c>
      <c r="AF153" s="159"/>
      <c r="AG153" s="159"/>
      <c r="AH153" s="159"/>
      <c r="AI153" s="159"/>
      <c r="AJ153" s="159"/>
      <c r="AK153" s="159"/>
      <c r="AL153" s="159"/>
    </row>
    <row r="154" spans="1:38" ht="16.350000000000001" customHeight="1">
      <c r="A154" s="158" t="s">
        <v>1203</v>
      </c>
      <c r="B154" s="159">
        <v>877297.07</v>
      </c>
      <c r="C154" s="159">
        <v>0</v>
      </c>
      <c r="D154" s="159">
        <v>0</v>
      </c>
      <c r="E154" s="159">
        <v>35668.57</v>
      </c>
      <c r="F154" s="159">
        <v>479512.81</v>
      </c>
      <c r="G154" s="159">
        <v>157499</v>
      </c>
      <c r="H154" s="159">
        <v>18598.13</v>
      </c>
      <c r="I154" s="159">
        <v>14989.84</v>
      </c>
      <c r="J154" s="159">
        <v>0</v>
      </c>
      <c r="K154" s="159">
        <v>1514248.51</v>
      </c>
      <c r="L154" s="159">
        <v>4040</v>
      </c>
      <c r="M154" s="159">
        <v>5608.39</v>
      </c>
      <c r="N154" s="159">
        <v>2607.77</v>
      </c>
      <c r="O154" s="159">
        <v>14280</v>
      </c>
      <c r="P154" s="159">
        <v>-878.78</v>
      </c>
      <c r="Q154" s="159">
        <v>6160</v>
      </c>
      <c r="R154" s="159">
        <v>3851.19</v>
      </c>
      <c r="S154" s="159">
        <v>150895.89000000001</v>
      </c>
      <c r="T154" s="159">
        <v>198105.78</v>
      </c>
      <c r="U154" s="159">
        <v>57949</v>
      </c>
      <c r="V154" s="159">
        <v>36664.089999999997</v>
      </c>
      <c r="W154" s="159">
        <v>28101.66</v>
      </c>
      <c r="X154" s="159">
        <v>6399.25</v>
      </c>
      <c r="Y154" s="159">
        <v>1397.14</v>
      </c>
      <c r="Z154" s="159">
        <v>0</v>
      </c>
      <c r="AA154" s="159">
        <v>7877.88</v>
      </c>
      <c r="AB154" s="159">
        <v>75452.600000000006</v>
      </c>
      <c r="AC154" s="159">
        <v>69187.27</v>
      </c>
      <c r="AD154" s="159">
        <v>4981.25</v>
      </c>
      <c r="AE154" s="159">
        <v>97274.05</v>
      </c>
      <c r="AF154" s="159"/>
      <c r="AG154" s="159"/>
      <c r="AH154" s="159"/>
      <c r="AI154" s="159"/>
      <c r="AJ154" s="159"/>
      <c r="AK154" s="159"/>
      <c r="AL154" s="159"/>
    </row>
    <row r="155" spans="1:38" ht="16.350000000000001" customHeight="1">
      <c r="A155" s="158" t="s">
        <v>1204</v>
      </c>
      <c r="B155" s="159">
        <v>958329.42</v>
      </c>
      <c r="C155" s="159">
        <v>0</v>
      </c>
      <c r="D155" s="159">
        <v>0</v>
      </c>
      <c r="E155" s="159">
        <v>275850.92</v>
      </c>
      <c r="F155" s="159">
        <v>934415.16</v>
      </c>
      <c r="G155" s="159">
        <v>209958.25</v>
      </c>
      <c r="H155" s="159">
        <v>59342.84</v>
      </c>
      <c r="I155" s="159">
        <v>49660.24</v>
      </c>
      <c r="J155" s="159">
        <v>0</v>
      </c>
      <c r="K155" s="159">
        <v>2835767.5</v>
      </c>
      <c r="L155" s="159">
        <v>31290.26</v>
      </c>
      <c r="M155" s="159">
        <v>25718.36</v>
      </c>
      <c r="N155" s="159">
        <v>32010.13</v>
      </c>
      <c r="O155" s="159">
        <v>82746.77</v>
      </c>
      <c r="P155" s="159">
        <v>47846.400000000001</v>
      </c>
      <c r="Q155" s="159">
        <v>39856.89</v>
      </c>
      <c r="R155" s="159">
        <v>16382.11</v>
      </c>
      <c r="S155" s="159">
        <v>85147.7</v>
      </c>
      <c r="T155" s="159">
        <v>414427.11</v>
      </c>
      <c r="U155" s="159">
        <v>162208.29999999999</v>
      </c>
      <c r="V155" s="159">
        <v>95395.37</v>
      </c>
      <c r="W155" s="159">
        <v>29143.5</v>
      </c>
      <c r="X155" s="159">
        <v>81483.149999999994</v>
      </c>
      <c r="Y155" s="159">
        <v>66610.03</v>
      </c>
      <c r="Z155" s="159">
        <v>0</v>
      </c>
      <c r="AA155" s="159">
        <v>35515.949999999997</v>
      </c>
      <c r="AB155" s="159">
        <v>64612.61</v>
      </c>
      <c r="AC155" s="159">
        <v>52798.51</v>
      </c>
      <c r="AD155" s="159">
        <v>57031.18</v>
      </c>
      <c r="AE155" s="159">
        <v>115311.73</v>
      </c>
      <c r="AF155" s="159"/>
      <c r="AG155" s="159"/>
      <c r="AH155" s="159"/>
      <c r="AI155" s="159"/>
      <c r="AJ155" s="159"/>
      <c r="AK155" s="159"/>
      <c r="AL155" s="159"/>
    </row>
    <row r="156" spans="1:38" ht="16.350000000000001" customHeight="1">
      <c r="A156" s="158" t="s">
        <v>1205</v>
      </c>
      <c r="B156" s="159">
        <v>3600</v>
      </c>
      <c r="C156" s="159">
        <v>0</v>
      </c>
      <c r="D156" s="159">
        <v>0</v>
      </c>
      <c r="E156" s="159">
        <v>75715.72</v>
      </c>
      <c r="F156" s="159">
        <v>177317.46</v>
      </c>
      <c r="G156" s="159">
        <v>36451.74</v>
      </c>
      <c r="H156" s="159">
        <v>6702.58</v>
      </c>
      <c r="I156" s="159">
        <v>9281.92</v>
      </c>
      <c r="J156" s="159">
        <v>0</v>
      </c>
      <c r="K156" s="159">
        <v>633428.68000000005</v>
      </c>
      <c r="L156" s="159">
        <v>10616.66</v>
      </c>
      <c r="M156" s="159">
        <v>4051.04</v>
      </c>
      <c r="N156" s="159">
        <v>25557.119999999999</v>
      </c>
      <c r="O156" s="159">
        <v>5337.13</v>
      </c>
      <c r="P156" s="159">
        <v>0</v>
      </c>
      <c r="Q156" s="159">
        <v>3615.53</v>
      </c>
      <c r="R156" s="159">
        <v>26538.240000000002</v>
      </c>
      <c r="S156" s="159">
        <v>56673.06</v>
      </c>
      <c r="T156" s="159">
        <v>59235.77</v>
      </c>
      <c r="U156" s="159">
        <v>19640.21</v>
      </c>
      <c r="V156" s="159">
        <v>15141.7</v>
      </c>
      <c r="W156" s="159">
        <v>15509.21</v>
      </c>
      <c r="X156" s="159">
        <v>6775.4</v>
      </c>
      <c r="Y156" s="159">
        <v>4342.1099999999997</v>
      </c>
      <c r="Z156" s="159">
        <v>0</v>
      </c>
      <c r="AA156" s="159">
        <v>2793.62</v>
      </c>
      <c r="AB156" s="159">
        <v>22821.23</v>
      </c>
      <c r="AC156" s="159">
        <v>7721.89</v>
      </c>
      <c r="AD156" s="159">
        <v>3115</v>
      </c>
      <c r="AE156" s="159">
        <v>43749.120000000003</v>
      </c>
      <c r="AF156" s="159"/>
      <c r="AG156" s="159"/>
      <c r="AH156" s="159"/>
      <c r="AI156" s="159"/>
      <c r="AJ156" s="159"/>
      <c r="AK156" s="159"/>
      <c r="AL156" s="159"/>
    </row>
    <row r="157" spans="1:38" ht="16.350000000000001" customHeight="1">
      <c r="A157" s="158" t="s">
        <v>1206</v>
      </c>
      <c r="B157" s="159">
        <v>12241200.65</v>
      </c>
      <c r="C157" s="159">
        <v>0</v>
      </c>
      <c r="D157" s="159">
        <v>0</v>
      </c>
      <c r="E157" s="159">
        <v>3391129.74</v>
      </c>
      <c r="F157" s="159">
        <v>7315861.2699999996</v>
      </c>
      <c r="G157" s="159">
        <v>2248125.27</v>
      </c>
      <c r="H157" s="159">
        <v>420380.06</v>
      </c>
      <c r="I157" s="159">
        <v>561785.29</v>
      </c>
      <c r="J157" s="159">
        <v>0</v>
      </c>
      <c r="K157" s="159">
        <v>29786703.059999999</v>
      </c>
      <c r="L157" s="159">
        <v>466763.6</v>
      </c>
      <c r="M157" s="159">
        <v>293122.61</v>
      </c>
      <c r="N157" s="159">
        <v>462866.57</v>
      </c>
      <c r="O157" s="159">
        <v>858894.58</v>
      </c>
      <c r="P157" s="159">
        <v>586866.1</v>
      </c>
      <c r="Q157" s="159">
        <v>500003.93</v>
      </c>
      <c r="R157" s="159">
        <v>222612.35</v>
      </c>
      <c r="S157" s="159">
        <v>1098733.67</v>
      </c>
      <c r="T157" s="159">
        <v>2048974.75</v>
      </c>
      <c r="U157" s="159">
        <v>1636490.12</v>
      </c>
      <c r="V157" s="159">
        <v>1048780.93</v>
      </c>
      <c r="W157" s="159">
        <v>384496.77</v>
      </c>
      <c r="X157" s="159">
        <v>707859.87</v>
      </c>
      <c r="Y157" s="159">
        <v>390525.16</v>
      </c>
      <c r="Z157" s="159">
        <v>0</v>
      </c>
      <c r="AA157" s="159">
        <v>409349.02</v>
      </c>
      <c r="AB157" s="159">
        <v>755539.4</v>
      </c>
      <c r="AC157" s="159">
        <v>726439.27</v>
      </c>
      <c r="AD157" s="159">
        <v>356797.58</v>
      </c>
      <c r="AE157" s="159">
        <v>1660713.53</v>
      </c>
      <c r="AF157" s="159"/>
      <c r="AG157" s="159"/>
      <c r="AH157" s="159"/>
      <c r="AI157" s="159"/>
      <c r="AJ157" s="159"/>
      <c r="AK157" s="159"/>
      <c r="AL157" s="159"/>
    </row>
    <row r="158" spans="1:38" ht="16.350000000000001" customHeight="1">
      <c r="A158" s="158" t="s">
        <v>1207</v>
      </c>
      <c r="B158" s="159">
        <v>225000</v>
      </c>
      <c r="C158" s="159">
        <v>0</v>
      </c>
      <c r="D158" s="159">
        <v>0</v>
      </c>
      <c r="E158" s="159">
        <v>0</v>
      </c>
      <c r="F158" s="159">
        <v>0</v>
      </c>
      <c r="G158" s="159">
        <v>0</v>
      </c>
      <c r="H158" s="159">
        <v>0</v>
      </c>
      <c r="I158" s="159">
        <v>0</v>
      </c>
      <c r="J158" s="159">
        <v>0</v>
      </c>
      <c r="K158" s="159">
        <v>300000</v>
      </c>
      <c r="L158" s="159">
        <v>0</v>
      </c>
      <c r="M158" s="159">
        <v>0</v>
      </c>
      <c r="N158" s="159">
        <v>0</v>
      </c>
      <c r="O158" s="159">
        <v>0</v>
      </c>
      <c r="P158" s="159">
        <v>0</v>
      </c>
      <c r="Q158" s="159">
        <v>0</v>
      </c>
      <c r="R158" s="159">
        <v>0</v>
      </c>
      <c r="S158" s="159">
        <v>0</v>
      </c>
      <c r="T158" s="159">
        <v>0</v>
      </c>
      <c r="U158" s="159">
        <v>0</v>
      </c>
      <c r="V158" s="159">
        <v>0</v>
      </c>
      <c r="W158" s="159">
        <v>0</v>
      </c>
      <c r="X158" s="159">
        <v>0</v>
      </c>
      <c r="Y158" s="159">
        <v>0</v>
      </c>
      <c r="Z158" s="159">
        <v>0</v>
      </c>
      <c r="AA158" s="159">
        <v>0</v>
      </c>
      <c r="AB158" s="159">
        <v>0</v>
      </c>
      <c r="AC158" s="159">
        <v>0</v>
      </c>
      <c r="AD158" s="159">
        <v>0</v>
      </c>
      <c r="AE158" s="159">
        <v>0</v>
      </c>
      <c r="AF158" s="159"/>
      <c r="AG158" s="159"/>
      <c r="AH158" s="159"/>
      <c r="AI158" s="159"/>
      <c r="AJ158" s="159"/>
      <c r="AK158" s="159"/>
      <c r="AL158" s="159"/>
    </row>
    <row r="159" spans="1:38" ht="16.350000000000001" customHeight="1">
      <c r="A159" s="158" t="s">
        <v>1208</v>
      </c>
      <c r="B159" s="159">
        <v>163492.53</v>
      </c>
      <c r="C159" s="159">
        <v>0</v>
      </c>
      <c r="D159" s="159">
        <v>0</v>
      </c>
      <c r="E159" s="159">
        <v>29231.96</v>
      </c>
      <c r="F159" s="159">
        <v>55536.4</v>
      </c>
      <c r="G159" s="159">
        <v>12141.06</v>
      </c>
      <c r="H159" s="159">
        <v>6503.99</v>
      </c>
      <c r="I159" s="159">
        <v>1747.86</v>
      </c>
      <c r="J159" s="159">
        <v>0</v>
      </c>
      <c r="K159" s="159">
        <v>425668.6</v>
      </c>
      <c r="L159" s="159">
        <v>32382.959999999999</v>
      </c>
      <c r="M159" s="159">
        <v>0</v>
      </c>
      <c r="N159" s="159">
        <v>0</v>
      </c>
      <c r="O159" s="159">
        <v>-1575.5</v>
      </c>
      <c r="P159" s="159">
        <v>-1575.5</v>
      </c>
      <c r="Q159" s="159">
        <v>0</v>
      </c>
      <c r="R159" s="159">
        <v>0</v>
      </c>
      <c r="S159" s="159">
        <v>2251.58</v>
      </c>
      <c r="T159" s="159">
        <v>1793.74</v>
      </c>
      <c r="U159" s="159">
        <v>32536.19</v>
      </c>
      <c r="V159" s="159">
        <v>6528.36</v>
      </c>
      <c r="W159" s="159">
        <v>0</v>
      </c>
      <c r="X159" s="159">
        <v>12426.53</v>
      </c>
      <c r="Y159" s="159">
        <v>0</v>
      </c>
      <c r="Z159" s="159">
        <v>0</v>
      </c>
      <c r="AA159" s="159">
        <v>1793.74</v>
      </c>
      <c r="AB159" s="159">
        <v>3827.08</v>
      </c>
      <c r="AC159" s="159">
        <v>3818.95</v>
      </c>
      <c r="AD159" s="159">
        <v>2701.29</v>
      </c>
      <c r="AE159" s="159">
        <v>21569.67</v>
      </c>
      <c r="AF159" s="159"/>
      <c r="AG159" s="159"/>
      <c r="AH159" s="159"/>
      <c r="AI159" s="159"/>
      <c r="AJ159" s="159"/>
      <c r="AK159" s="159"/>
      <c r="AL159" s="159"/>
    </row>
    <row r="160" spans="1:38" ht="16.350000000000001" customHeight="1">
      <c r="A160" s="158" t="s">
        <v>1209</v>
      </c>
      <c r="B160" s="159">
        <v>780842.58</v>
      </c>
      <c r="C160" s="159">
        <v>0</v>
      </c>
      <c r="D160" s="159">
        <v>0</v>
      </c>
      <c r="E160" s="159">
        <v>0</v>
      </c>
      <c r="F160" s="159">
        <v>19064.14</v>
      </c>
      <c r="G160" s="159">
        <v>160497.24</v>
      </c>
      <c r="H160" s="159">
        <v>51032.41</v>
      </c>
      <c r="I160" s="159">
        <v>38027.589999999997</v>
      </c>
      <c r="J160" s="159">
        <v>0</v>
      </c>
      <c r="K160" s="159">
        <v>2099407.5699999998</v>
      </c>
      <c r="L160" s="159">
        <v>0</v>
      </c>
      <c r="M160" s="159">
        <v>0</v>
      </c>
      <c r="N160" s="159">
        <v>0</v>
      </c>
      <c r="O160" s="159">
        <v>0</v>
      </c>
      <c r="P160" s="159">
        <v>0</v>
      </c>
      <c r="Q160" s="159">
        <v>0</v>
      </c>
      <c r="R160" s="159">
        <v>0</v>
      </c>
      <c r="S160" s="159">
        <v>0</v>
      </c>
      <c r="T160" s="159">
        <v>0</v>
      </c>
      <c r="U160" s="159">
        <v>15424.14</v>
      </c>
      <c r="V160" s="159">
        <v>0</v>
      </c>
      <c r="W160" s="159">
        <v>3640</v>
      </c>
      <c r="X160" s="159">
        <v>0</v>
      </c>
      <c r="Y160" s="159">
        <v>0</v>
      </c>
      <c r="Z160" s="159">
        <v>0</v>
      </c>
      <c r="AA160" s="159">
        <v>31437.24</v>
      </c>
      <c r="AB160" s="159">
        <v>53980</v>
      </c>
      <c r="AC160" s="159">
        <v>42760</v>
      </c>
      <c r="AD160" s="159">
        <v>32320</v>
      </c>
      <c r="AE160" s="159">
        <v>236120</v>
      </c>
      <c r="AF160" s="159"/>
      <c r="AG160" s="159"/>
      <c r="AH160" s="159"/>
      <c r="AI160" s="159"/>
      <c r="AJ160" s="159"/>
      <c r="AK160" s="159"/>
      <c r="AL160" s="159"/>
    </row>
    <row r="161" spans="1:38" ht="16.350000000000001" customHeight="1">
      <c r="A161" s="158" t="s">
        <v>1210</v>
      </c>
      <c r="B161" s="159">
        <v>1471923.66</v>
      </c>
      <c r="C161" s="159">
        <v>0</v>
      </c>
      <c r="D161" s="159">
        <v>0</v>
      </c>
      <c r="E161" s="159">
        <v>496138.32</v>
      </c>
      <c r="F161" s="159">
        <v>66478.17</v>
      </c>
      <c r="G161" s="159">
        <v>0</v>
      </c>
      <c r="H161" s="159">
        <v>0</v>
      </c>
      <c r="I161" s="159">
        <v>0</v>
      </c>
      <c r="J161" s="159">
        <v>0</v>
      </c>
      <c r="K161" s="159">
        <v>1941473.2</v>
      </c>
      <c r="L161" s="159">
        <v>496138.32</v>
      </c>
      <c r="M161" s="159">
        <v>0</v>
      </c>
      <c r="N161" s="159">
        <v>0</v>
      </c>
      <c r="O161" s="159">
        <v>0</v>
      </c>
      <c r="P161" s="159">
        <v>0</v>
      </c>
      <c r="Q161" s="159">
        <v>0</v>
      </c>
      <c r="R161" s="159">
        <v>0</v>
      </c>
      <c r="S161" s="159">
        <v>58105.66</v>
      </c>
      <c r="T161" s="159">
        <v>1002.79</v>
      </c>
      <c r="U161" s="159">
        <v>1352.97</v>
      </c>
      <c r="V161" s="159">
        <v>0</v>
      </c>
      <c r="W161" s="159">
        <v>0</v>
      </c>
      <c r="X161" s="159">
        <v>4345.43</v>
      </c>
      <c r="Y161" s="159">
        <v>1671.32</v>
      </c>
      <c r="Z161" s="159">
        <v>0</v>
      </c>
      <c r="AA161" s="159">
        <v>0</v>
      </c>
      <c r="AB161" s="159">
        <v>0</v>
      </c>
      <c r="AC161" s="159">
        <v>0</v>
      </c>
      <c r="AD161" s="159">
        <v>0</v>
      </c>
      <c r="AE161" s="159">
        <v>1941138.94</v>
      </c>
      <c r="AF161" s="159"/>
      <c r="AG161" s="159"/>
      <c r="AH161" s="159"/>
      <c r="AI161" s="159"/>
      <c r="AJ161" s="159"/>
      <c r="AK161" s="159"/>
      <c r="AL161" s="159"/>
    </row>
    <row r="162" spans="1:38" ht="16.350000000000001" customHeight="1">
      <c r="A162" s="158" t="s">
        <v>1211</v>
      </c>
      <c r="B162" s="159">
        <v>26382000</v>
      </c>
      <c r="C162" s="159">
        <v>0</v>
      </c>
      <c r="D162" s="159">
        <v>0</v>
      </c>
      <c r="E162" s="159">
        <v>0</v>
      </c>
      <c r="F162" s="159">
        <v>100000</v>
      </c>
      <c r="G162" s="159">
        <v>0</v>
      </c>
      <c r="H162" s="159">
        <v>0</v>
      </c>
      <c r="I162" s="159">
        <v>0</v>
      </c>
      <c r="J162" s="159">
        <v>0</v>
      </c>
      <c r="K162" s="159">
        <v>0</v>
      </c>
      <c r="L162" s="159">
        <v>0</v>
      </c>
      <c r="M162" s="159">
        <v>0</v>
      </c>
      <c r="N162" s="159">
        <v>0</v>
      </c>
      <c r="O162" s="159">
        <v>0</v>
      </c>
      <c r="P162" s="159">
        <v>0</v>
      </c>
      <c r="Q162" s="159">
        <v>0</v>
      </c>
      <c r="R162" s="159">
        <v>0</v>
      </c>
      <c r="S162" s="159">
        <v>0</v>
      </c>
      <c r="T162" s="159">
        <v>0</v>
      </c>
      <c r="U162" s="159">
        <v>100000</v>
      </c>
      <c r="V162" s="159">
        <v>0</v>
      </c>
      <c r="W162" s="159">
        <v>0</v>
      </c>
      <c r="X162" s="159">
        <v>0</v>
      </c>
      <c r="Y162" s="159">
        <v>0</v>
      </c>
      <c r="Z162" s="159">
        <v>0</v>
      </c>
      <c r="AA162" s="159">
        <v>0</v>
      </c>
      <c r="AB162" s="159">
        <v>0</v>
      </c>
      <c r="AC162" s="159">
        <v>0</v>
      </c>
      <c r="AD162" s="159">
        <v>0</v>
      </c>
      <c r="AE162" s="159">
        <v>0</v>
      </c>
      <c r="AF162" s="159"/>
      <c r="AG162" s="159"/>
      <c r="AH162" s="159"/>
      <c r="AI162" s="159"/>
      <c r="AJ162" s="159"/>
      <c r="AK162" s="159"/>
      <c r="AL162" s="159"/>
    </row>
    <row r="163" spans="1:38" ht="16.350000000000001" customHeight="1">
      <c r="A163" s="158" t="s">
        <v>1212</v>
      </c>
      <c r="B163" s="159">
        <v>93517041.079999998</v>
      </c>
      <c r="C163" s="159">
        <v>0</v>
      </c>
      <c r="D163" s="159">
        <v>0</v>
      </c>
      <c r="E163" s="159">
        <v>18096278.140000001</v>
      </c>
      <c r="F163" s="159">
        <v>36617622.450000003</v>
      </c>
      <c r="G163" s="159">
        <v>11262932.76</v>
      </c>
      <c r="H163" s="159">
        <v>3475498.92</v>
      </c>
      <c r="I163" s="159">
        <v>3096985.74</v>
      </c>
      <c r="J163" s="159">
        <v>0</v>
      </c>
      <c r="K163" s="159">
        <v>133103005.38</v>
      </c>
      <c r="L163" s="159">
        <v>2605743.5499999998</v>
      </c>
      <c r="M163" s="159">
        <v>1614418.5</v>
      </c>
      <c r="N163" s="159">
        <v>2123546.5499999998</v>
      </c>
      <c r="O163" s="159">
        <v>5097021.79</v>
      </c>
      <c r="P163" s="159">
        <v>3024577.64</v>
      </c>
      <c r="Q163" s="159">
        <v>2542480.9500000002</v>
      </c>
      <c r="R163" s="159">
        <v>1088489.1599999999</v>
      </c>
      <c r="S163" s="159">
        <v>5709193.6900000004</v>
      </c>
      <c r="T163" s="159">
        <v>9808995.3499999996</v>
      </c>
      <c r="U163" s="159">
        <v>9983750.9800000004</v>
      </c>
      <c r="V163" s="159">
        <v>4730222.97</v>
      </c>
      <c r="W163" s="159">
        <v>1872980.13</v>
      </c>
      <c r="X163" s="159">
        <v>2917938.64</v>
      </c>
      <c r="Y163" s="159">
        <v>1594540.69</v>
      </c>
      <c r="Z163" s="159">
        <v>0</v>
      </c>
      <c r="AA163" s="159">
        <v>2233127.4500000002</v>
      </c>
      <c r="AB163" s="159">
        <v>3520800.29</v>
      </c>
      <c r="AC163" s="159">
        <v>3499891.52</v>
      </c>
      <c r="AD163" s="159">
        <v>2009113.5</v>
      </c>
      <c r="AE163" s="159">
        <v>9645341.6099999994</v>
      </c>
      <c r="AF163" s="159"/>
      <c r="AG163" s="159"/>
      <c r="AH163" s="159"/>
      <c r="AI163" s="159"/>
      <c r="AJ163" s="159"/>
      <c r="AK163" s="159"/>
      <c r="AL163" s="159"/>
    </row>
    <row r="164" spans="1:38" ht="16.350000000000001" customHeight="1">
      <c r="A164" s="158" t="s">
        <v>1213</v>
      </c>
      <c r="B164" s="159">
        <v>0</v>
      </c>
      <c r="C164" s="159">
        <v>0</v>
      </c>
      <c r="D164" s="159">
        <v>0</v>
      </c>
      <c r="E164" s="159">
        <v>0</v>
      </c>
      <c r="F164" s="159">
        <v>18462505.23</v>
      </c>
      <c r="G164" s="159">
        <v>4015354.15</v>
      </c>
      <c r="H164" s="159">
        <v>0</v>
      </c>
      <c r="I164" s="159">
        <v>23491.14</v>
      </c>
      <c r="J164" s="159">
        <v>0</v>
      </c>
      <c r="K164" s="159">
        <v>21402262.649999999</v>
      </c>
      <c r="L164" s="159">
        <v>0</v>
      </c>
      <c r="M164" s="159">
        <v>0</v>
      </c>
      <c r="N164" s="159">
        <v>0</v>
      </c>
      <c r="O164" s="159">
        <v>0</v>
      </c>
      <c r="P164" s="159">
        <v>0</v>
      </c>
      <c r="Q164" s="159">
        <v>0</v>
      </c>
      <c r="R164" s="159">
        <v>0</v>
      </c>
      <c r="S164" s="159">
        <v>0</v>
      </c>
      <c r="T164" s="159">
        <v>13635900</v>
      </c>
      <c r="U164" s="159">
        <v>36841.15</v>
      </c>
      <c r="V164" s="159">
        <v>549074</v>
      </c>
      <c r="W164" s="159">
        <v>64656</v>
      </c>
      <c r="X164" s="159">
        <v>1975527.83</v>
      </c>
      <c r="Y164" s="159">
        <v>2200506.25</v>
      </c>
      <c r="Z164" s="159">
        <v>0</v>
      </c>
      <c r="AA164" s="159">
        <v>36590.75</v>
      </c>
      <c r="AB164" s="159">
        <v>632083.02</v>
      </c>
      <c r="AC164" s="159">
        <v>0</v>
      </c>
      <c r="AD164" s="159">
        <v>3346680.38</v>
      </c>
      <c r="AE164" s="159">
        <v>0</v>
      </c>
      <c r="AF164" s="159"/>
      <c r="AG164" s="159"/>
      <c r="AH164" s="159"/>
      <c r="AI164" s="159"/>
      <c r="AJ164" s="159"/>
      <c r="AK164" s="159"/>
      <c r="AL164" s="159"/>
    </row>
    <row r="165" spans="1:38" ht="16.350000000000001" customHeight="1">
      <c r="A165" s="158" t="s">
        <v>1214</v>
      </c>
      <c r="B165" s="159">
        <v>0</v>
      </c>
      <c r="C165" s="159">
        <v>0</v>
      </c>
      <c r="D165" s="159">
        <v>0</v>
      </c>
      <c r="E165" s="159">
        <v>60168.83</v>
      </c>
      <c r="F165" s="159">
        <v>785942.73</v>
      </c>
      <c r="G165" s="159">
        <v>815023.69</v>
      </c>
      <c r="H165" s="159">
        <v>0</v>
      </c>
      <c r="I165" s="159">
        <v>0</v>
      </c>
      <c r="J165" s="159">
        <v>0</v>
      </c>
      <c r="K165" s="159">
        <v>49765123.789999999</v>
      </c>
      <c r="L165" s="159">
        <v>0</v>
      </c>
      <c r="M165" s="159">
        <v>0</v>
      </c>
      <c r="N165" s="159">
        <v>0</v>
      </c>
      <c r="O165" s="159">
        <v>0</v>
      </c>
      <c r="P165" s="159">
        <v>0</v>
      </c>
      <c r="Q165" s="159">
        <v>0</v>
      </c>
      <c r="R165" s="159">
        <v>60168.83</v>
      </c>
      <c r="S165" s="159">
        <v>0</v>
      </c>
      <c r="T165" s="159">
        <v>409985.31</v>
      </c>
      <c r="U165" s="159">
        <v>22500</v>
      </c>
      <c r="V165" s="159">
        <v>353457.42</v>
      </c>
      <c r="W165" s="159">
        <v>0</v>
      </c>
      <c r="X165" s="159">
        <v>0</v>
      </c>
      <c r="Y165" s="159">
        <v>0</v>
      </c>
      <c r="Z165" s="159">
        <v>0</v>
      </c>
      <c r="AA165" s="159">
        <v>0</v>
      </c>
      <c r="AB165" s="159">
        <v>0</v>
      </c>
      <c r="AC165" s="159">
        <v>0</v>
      </c>
      <c r="AD165" s="159">
        <v>815023.69</v>
      </c>
      <c r="AE165" s="159">
        <v>0</v>
      </c>
      <c r="AF165" s="159"/>
      <c r="AG165" s="159"/>
      <c r="AH165" s="159"/>
      <c r="AI165" s="159"/>
      <c r="AJ165" s="159"/>
      <c r="AK165" s="159"/>
      <c r="AL165" s="159"/>
    </row>
    <row r="166" spans="1:38" ht="16.350000000000001" customHeight="1">
      <c r="A166" s="158" t="s">
        <v>1215</v>
      </c>
      <c r="B166" s="159">
        <v>-3258635.2638500002</v>
      </c>
      <c r="C166" s="159">
        <v>37556.559999999998</v>
      </c>
      <c r="D166" s="159">
        <v>0</v>
      </c>
      <c r="E166" s="159">
        <v>65902.823050000006</v>
      </c>
      <c r="F166" s="159">
        <v>1768447.49755</v>
      </c>
      <c r="G166" s="159">
        <v>-6221742.7731499998</v>
      </c>
      <c r="H166" s="159">
        <v>8.41</v>
      </c>
      <c r="I166" s="159">
        <v>1279.83</v>
      </c>
      <c r="J166" s="159">
        <v>0</v>
      </c>
      <c r="K166" s="159">
        <v>11248636.70865</v>
      </c>
      <c r="L166" s="159">
        <v>19.41</v>
      </c>
      <c r="M166" s="159">
        <v>1167200.2193</v>
      </c>
      <c r="N166" s="159">
        <v>1285660.7712000001</v>
      </c>
      <c r="O166" s="159">
        <v>-1377752.8399</v>
      </c>
      <c r="P166" s="159">
        <v>-105171.7718</v>
      </c>
      <c r="Q166" s="159">
        <v>-996876.06464999996</v>
      </c>
      <c r="R166" s="159">
        <v>92823.098899999997</v>
      </c>
      <c r="S166" s="159">
        <v>212.26</v>
      </c>
      <c r="T166" s="159">
        <v>1415053.7303500001</v>
      </c>
      <c r="U166" s="159">
        <v>16770.289799999999</v>
      </c>
      <c r="V166" s="159">
        <v>135088.50964999999</v>
      </c>
      <c r="W166" s="159">
        <v>14812.38775</v>
      </c>
      <c r="X166" s="159">
        <v>90090.31</v>
      </c>
      <c r="Y166" s="159">
        <v>96420.01</v>
      </c>
      <c r="Z166" s="159">
        <v>0</v>
      </c>
      <c r="AA166" s="159">
        <v>-64288.5363</v>
      </c>
      <c r="AB166" s="159">
        <v>186289.11955</v>
      </c>
      <c r="AC166" s="159">
        <v>-6833119.65405</v>
      </c>
      <c r="AD166" s="159">
        <v>489376.29765000002</v>
      </c>
      <c r="AE166" s="159">
        <v>0</v>
      </c>
      <c r="AF166" s="159"/>
      <c r="AG166" s="159"/>
      <c r="AH166" s="159"/>
      <c r="AI166" s="159"/>
      <c r="AJ166" s="159"/>
      <c r="AK166" s="159"/>
      <c r="AL166" s="159"/>
    </row>
    <row r="167" spans="1:38" ht="16.350000000000001" customHeight="1">
      <c r="A167" s="158" t="s">
        <v>1216</v>
      </c>
      <c r="B167" s="159">
        <v>3242500.05</v>
      </c>
      <c r="C167" s="159">
        <v>0</v>
      </c>
      <c r="D167" s="159">
        <v>0</v>
      </c>
      <c r="E167" s="159">
        <v>53713.64</v>
      </c>
      <c r="F167" s="159">
        <v>0</v>
      </c>
      <c r="G167" s="159">
        <v>0</v>
      </c>
      <c r="H167" s="159">
        <v>0</v>
      </c>
      <c r="I167" s="159">
        <v>0</v>
      </c>
      <c r="J167" s="159">
        <v>0</v>
      </c>
      <c r="K167" s="159">
        <v>400237.95</v>
      </c>
      <c r="L167" s="159">
        <v>53713.64</v>
      </c>
      <c r="M167" s="159">
        <v>0</v>
      </c>
      <c r="N167" s="159">
        <v>0</v>
      </c>
      <c r="O167" s="159">
        <v>0</v>
      </c>
      <c r="P167" s="159">
        <v>0</v>
      </c>
      <c r="Q167" s="159">
        <v>0</v>
      </c>
      <c r="R167" s="159">
        <v>0</v>
      </c>
      <c r="S167" s="159">
        <v>0</v>
      </c>
      <c r="T167" s="159">
        <v>0</v>
      </c>
      <c r="U167" s="159">
        <v>0</v>
      </c>
      <c r="V167" s="159">
        <v>0</v>
      </c>
      <c r="W167" s="159">
        <v>0</v>
      </c>
      <c r="X167" s="159">
        <v>0</v>
      </c>
      <c r="Y167" s="159">
        <v>0</v>
      </c>
      <c r="Z167" s="159">
        <v>0</v>
      </c>
      <c r="AA167" s="159">
        <v>0</v>
      </c>
      <c r="AB167" s="159">
        <v>0</v>
      </c>
      <c r="AC167" s="159">
        <v>0</v>
      </c>
      <c r="AD167" s="159">
        <v>0</v>
      </c>
      <c r="AE167" s="159">
        <v>0</v>
      </c>
      <c r="AF167" s="159"/>
      <c r="AG167" s="159"/>
      <c r="AH167" s="159"/>
      <c r="AI167" s="159"/>
      <c r="AJ167" s="159"/>
      <c r="AK167" s="159"/>
      <c r="AL167" s="159"/>
    </row>
    <row r="168" spans="1:38" ht="16.350000000000001" customHeight="1">
      <c r="A168" s="158" t="s">
        <v>1217</v>
      </c>
      <c r="B168" s="159">
        <v>0</v>
      </c>
      <c r="C168" s="159">
        <v>0</v>
      </c>
      <c r="D168" s="159">
        <v>0</v>
      </c>
      <c r="E168" s="159">
        <v>0</v>
      </c>
      <c r="F168" s="159">
        <v>0</v>
      </c>
      <c r="G168" s="159">
        <v>0</v>
      </c>
      <c r="H168" s="159">
        <v>0</v>
      </c>
      <c r="I168" s="159">
        <v>10000</v>
      </c>
      <c r="J168" s="159">
        <v>0</v>
      </c>
      <c r="K168" s="159">
        <v>-8493.15</v>
      </c>
      <c r="L168" s="159">
        <v>0</v>
      </c>
      <c r="M168" s="159">
        <v>0</v>
      </c>
      <c r="N168" s="159">
        <v>0</v>
      </c>
      <c r="O168" s="159">
        <v>0</v>
      </c>
      <c r="P168" s="159">
        <v>0</v>
      </c>
      <c r="Q168" s="159">
        <v>0</v>
      </c>
      <c r="R168" s="159">
        <v>0</v>
      </c>
      <c r="S168" s="159">
        <v>0</v>
      </c>
      <c r="T168" s="159">
        <v>0</v>
      </c>
      <c r="U168" s="159">
        <v>0</v>
      </c>
      <c r="V168" s="159">
        <v>0</v>
      </c>
      <c r="W168" s="159">
        <v>0</v>
      </c>
      <c r="X168" s="159">
        <v>0</v>
      </c>
      <c r="Y168" s="159">
        <v>0</v>
      </c>
      <c r="Z168" s="159">
        <v>0</v>
      </c>
      <c r="AA168" s="159">
        <v>0</v>
      </c>
      <c r="AB168" s="159">
        <v>0</v>
      </c>
      <c r="AC168" s="159">
        <v>0</v>
      </c>
      <c r="AD168" s="159">
        <v>0</v>
      </c>
      <c r="AE168" s="159">
        <v>0</v>
      </c>
      <c r="AF168" s="159"/>
      <c r="AG168" s="159"/>
      <c r="AH168" s="159"/>
      <c r="AI168" s="159"/>
      <c r="AJ168" s="159"/>
      <c r="AK168" s="159"/>
      <c r="AL168" s="159"/>
    </row>
    <row r="169" spans="1:38" ht="16.350000000000001" customHeight="1">
      <c r="A169" s="158" t="s">
        <v>1218</v>
      </c>
      <c r="B169" s="159">
        <v>-16135.21385</v>
      </c>
      <c r="C169" s="159">
        <v>37556.559999999998</v>
      </c>
      <c r="D169" s="159">
        <v>0</v>
      </c>
      <c r="E169" s="159">
        <v>179785.29305000001</v>
      </c>
      <c r="F169" s="159">
        <v>21016895.45755</v>
      </c>
      <c r="G169" s="159">
        <v>-1391364.9331499999</v>
      </c>
      <c r="H169" s="159">
        <v>8.41</v>
      </c>
      <c r="I169" s="159">
        <v>34770.97</v>
      </c>
      <c r="J169" s="159">
        <v>0</v>
      </c>
      <c r="K169" s="159">
        <v>82807767.948650002</v>
      </c>
      <c r="L169" s="159">
        <v>53733.05</v>
      </c>
      <c r="M169" s="159">
        <v>1167200.2193</v>
      </c>
      <c r="N169" s="159">
        <v>1285660.7712000001</v>
      </c>
      <c r="O169" s="159">
        <v>-1377752.8399</v>
      </c>
      <c r="P169" s="159">
        <v>-105171.7718</v>
      </c>
      <c r="Q169" s="159">
        <v>-996876.06464999996</v>
      </c>
      <c r="R169" s="159">
        <v>152991.9289</v>
      </c>
      <c r="S169" s="159">
        <v>212.26</v>
      </c>
      <c r="T169" s="159">
        <v>15460939.040349999</v>
      </c>
      <c r="U169" s="159">
        <v>76111.439799999993</v>
      </c>
      <c r="V169" s="159">
        <v>1037619.9296499999</v>
      </c>
      <c r="W169" s="159">
        <v>79468.387749999994</v>
      </c>
      <c r="X169" s="159">
        <v>2065618.14</v>
      </c>
      <c r="Y169" s="159">
        <v>2296926.2599999998</v>
      </c>
      <c r="Z169" s="159">
        <v>0</v>
      </c>
      <c r="AA169" s="159">
        <v>-27697.7863</v>
      </c>
      <c r="AB169" s="159">
        <v>818372.13954999996</v>
      </c>
      <c r="AC169" s="159">
        <v>-6833119.65405</v>
      </c>
      <c r="AD169" s="159">
        <v>4651080.3676500004</v>
      </c>
      <c r="AE169" s="159">
        <v>0</v>
      </c>
      <c r="AF169" s="159"/>
      <c r="AG169" s="159"/>
      <c r="AH169" s="159"/>
      <c r="AI169" s="159"/>
      <c r="AJ169" s="159"/>
      <c r="AK169" s="159"/>
      <c r="AL169" s="159"/>
    </row>
    <row r="170" spans="1:38" ht="16.350000000000001" customHeight="1">
      <c r="A170" s="158" t="s">
        <v>1219</v>
      </c>
      <c r="B170" s="159">
        <v>1235270.8999999999</v>
      </c>
      <c r="C170" s="159">
        <v>0</v>
      </c>
      <c r="D170" s="159">
        <v>0</v>
      </c>
      <c r="E170" s="159">
        <v>499325.68</v>
      </c>
      <c r="F170" s="159">
        <v>4805332.25</v>
      </c>
      <c r="G170" s="159">
        <v>538525.18999999994</v>
      </c>
      <c r="H170" s="159">
        <v>176040.16</v>
      </c>
      <c r="I170" s="159">
        <v>207259.18</v>
      </c>
      <c r="J170" s="159">
        <v>0</v>
      </c>
      <c r="K170" s="159">
        <v>7703085.5199999996</v>
      </c>
      <c r="L170" s="159">
        <v>108526.39999999999</v>
      </c>
      <c r="M170" s="159">
        <v>60261.51</v>
      </c>
      <c r="N170" s="159">
        <v>74583.399999999994</v>
      </c>
      <c r="O170" s="159">
        <v>60320.05</v>
      </c>
      <c r="P170" s="159">
        <v>32114.52</v>
      </c>
      <c r="Q170" s="159">
        <v>57349.25</v>
      </c>
      <c r="R170" s="159">
        <v>106170.55</v>
      </c>
      <c r="S170" s="159">
        <v>340897.18</v>
      </c>
      <c r="T170" s="159">
        <v>2490692.7599999998</v>
      </c>
      <c r="U170" s="159">
        <v>436906.83</v>
      </c>
      <c r="V170" s="159">
        <v>620243.81000000006</v>
      </c>
      <c r="W170" s="159">
        <v>290545.96999999997</v>
      </c>
      <c r="X170" s="159">
        <v>528371</v>
      </c>
      <c r="Y170" s="159">
        <v>97674.7</v>
      </c>
      <c r="Z170" s="159">
        <v>0</v>
      </c>
      <c r="AA170" s="159">
        <v>73018.97</v>
      </c>
      <c r="AB170" s="159">
        <v>221572.07</v>
      </c>
      <c r="AC170" s="159">
        <v>155771.16</v>
      </c>
      <c r="AD170" s="159">
        <v>88162.99</v>
      </c>
      <c r="AE170" s="159">
        <v>130903.62</v>
      </c>
      <c r="AF170" s="159"/>
      <c r="AG170" s="159"/>
      <c r="AH170" s="159"/>
      <c r="AI170" s="159"/>
      <c r="AJ170" s="159"/>
      <c r="AK170" s="159"/>
      <c r="AL170" s="159"/>
    </row>
    <row r="171" spans="1:38" ht="16.350000000000001" customHeight="1">
      <c r="A171" s="158" t="s">
        <v>1220</v>
      </c>
      <c r="B171" s="159">
        <v>1473587.32</v>
      </c>
      <c r="C171" s="159">
        <v>0</v>
      </c>
      <c r="D171" s="159">
        <v>0</v>
      </c>
      <c r="E171" s="159">
        <v>643910.62</v>
      </c>
      <c r="F171" s="159">
        <v>5843091.4699999997</v>
      </c>
      <c r="G171" s="159">
        <v>311148.90999999997</v>
      </c>
      <c r="H171" s="159">
        <v>44296.41</v>
      </c>
      <c r="I171" s="159">
        <v>47979.14</v>
      </c>
      <c r="J171" s="159">
        <v>0</v>
      </c>
      <c r="K171" s="159">
        <v>1498737.07</v>
      </c>
      <c r="L171" s="159">
        <v>44867.87</v>
      </c>
      <c r="M171" s="159">
        <v>133196.95000000001</v>
      </c>
      <c r="N171" s="159">
        <v>71794.960000000006</v>
      </c>
      <c r="O171" s="159">
        <v>97153.32</v>
      </c>
      <c r="P171" s="159">
        <v>37151.85</v>
      </c>
      <c r="Q171" s="159">
        <v>142844.37</v>
      </c>
      <c r="R171" s="159">
        <v>116901.3</v>
      </c>
      <c r="S171" s="159">
        <v>401697.99</v>
      </c>
      <c r="T171" s="159">
        <v>2365845.7799999998</v>
      </c>
      <c r="U171" s="159">
        <v>668425.86</v>
      </c>
      <c r="V171" s="159">
        <v>731310.78</v>
      </c>
      <c r="W171" s="159">
        <v>459365.77</v>
      </c>
      <c r="X171" s="159">
        <v>1005303.27</v>
      </c>
      <c r="Y171" s="159">
        <v>211142.02</v>
      </c>
      <c r="Z171" s="159">
        <v>0</v>
      </c>
      <c r="AA171" s="159">
        <v>56198.01</v>
      </c>
      <c r="AB171" s="159">
        <v>115340.44</v>
      </c>
      <c r="AC171" s="159">
        <v>71733.429999999993</v>
      </c>
      <c r="AD171" s="159">
        <v>67877.03</v>
      </c>
      <c r="AE171" s="159">
        <v>22470.47</v>
      </c>
      <c r="AF171" s="159"/>
      <c r="AG171" s="159"/>
      <c r="AH171" s="159"/>
      <c r="AI171" s="159"/>
      <c r="AJ171" s="159"/>
      <c r="AK171" s="159"/>
      <c r="AL171" s="159"/>
    </row>
    <row r="172" spans="1:38" ht="16.350000000000001" customHeight="1">
      <c r="A172" s="158" t="s">
        <v>1221</v>
      </c>
      <c r="B172" s="159">
        <v>572082.12</v>
      </c>
      <c r="C172" s="159">
        <v>0</v>
      </c>
      <c r="D172" s="159">
        <v>0</v>
      </c>
      <c r="E172" s="159">
        <v>89649.1</v>
      </c>
      <c r="F172" s="159">
        <v>157350.45000000001</v>
      </c>
      <c r="G172" s="159">
        <v>53110.65</v>
      </c>
      <c r="H172" s="159">
        <v>13896.33</v>
      </c>
      <c r="I172" s="159">
        <v>13105.05</v>
      </c>
      <c r="J172" s="159">
        <v>0</v>
      </c>
      <c r="K172" s="159">
        <v>977885.42</v>
      </c>
      <c r="L172" s="159">
        <v>18794.66</v>
      </c>
      <c r="M172" s="159">
        <v>7737.32</v>
      </c>
      <c r="N172" s="159">
        <v>12209.59</v>
      </c>
      <c r="O172" s="159">
        <v>16588.22</v>
      </c>
      <c r="P172" s="159">
        <v>13090.75</v>
      </c>
      <c r="Q172" s="159">
        <v>12697.11</v>
      </c>
      <c r="R172" s="159">
        <v>8531.4500000000007</v>
      </c>
      <c r="S172" s="159">
        <v>19865.63</v>
      </c>
      <c r="T172" s="159">
        <v>49771.68</v>
      </c>
      <c r="U172" s="159">
        <v>12758.11</v>
      </c>
      <c r="V172" s="159">
        <v>8638.2900000000009</v>
      </c>
      <c r="W172" s="159">
        <v>33946.839999999997</v>
      </c>
      <c r="X172" s="159">
        <v>24614.09</v>
      </c>
      <c r="Y172" s="159">
        <v>7755.81</v>
      </c>
      <c r="Z172" s="159">
        <v>0</v>
      </c>
      <c r="AA172" s="159">
        <v>12732.3</v>
      </c>
      <c r="AB172" s="159">
        <v>23164.639999999999</v>
      </c>
      <c r="AC172" s="159">
        <v>4185.87</v>
      </c>
      <c r="AD172" s="159">
        <v>13027.84</v>
      </c>
      <c r="AE172" s="159">
        <v>28439.119999999999</v>
      </c>
      <c r="AF172" s="159"/>
      <c r="AG172" s="159"/>
      <c r="AH172" s="159"/>
      <c r="AI172" s="159"/>
      <c r="AJ172" s="159"/>
      <c r="AK172" s="159"/>
      <c r="AL172" s="159"/>
    </row>
    <row r="173" spans="1:38" ht="16.350000000000001" customHeight="1">
      <c r="A173" s="158" t="s">
        <v>1222</v>
      </c>
      <c r="B173" s="159">
        <v>205391.58</v>
      </c>
      <c r="C173" s="159">
        <v>0</v>
      </c>
      <c r="D173" s="159">
        <v>0</v>
      </c>
      <c r="E173" s="159">
        <v>17490.580000000002</v>
      </c>
      <c r="F173" s="159">
        <v>51300.81</v>
      </c>
      <c r="G173" s="159">
        <v>6317.78</v>
      </c>
      <c r="H173" s="159">
        <v>6114.24</v>
      </c>
      <c r="I173" s="159">
        <v>5183.1000000000004</v>
      </c>
      <c r="J173" s="159">
        <v>0</v>
      </c>
      <c r="K173" s="159">
        <v>499941.23</v>
      </c>
      <c r="L173" s="159">
        <v>6227.01</v>
      </c>
      <c r="M173" s="159">
        <v>2998.35</v>
      </c>
      <c r="N173" s="159">
        <v>2517.15</v>
      </c>
      <c r="O173" s="159">
        <v>1747.33</v>
      </c>
      <c r="P173" s="159">
        <v>1305.79</v>
      </c>
      <c r="Q173" s="159">
        <v>37.71</v>
      </c>
      <c r="R173" s="159">
        <v>2657.24</v>
      </c>
      <c r="S173" s="159">
        <v>9150.44</v>
      </c>
      <c r="T173" s="159">
        <v>30490.240000000002</v>
      </c>
      <c r="U173" s="159">
        <v>2854.38</v>
      </c>
      <c r="V173" s="159">
        <v>5612.76</v>
      </c>
      <c r="W173" s="159">
        <v>2391.2600000000002</v>
      </c>
      <c r="X173" s="159">
        <v>550.86</v>
      </c>
      <c r="Y173" s="159">
        <v>250.87</v>
      </c>
      <c r="Z173" s="159">
        <v>0</v>
      </c>
      <c r="AA173" s="159">
        <v>1428.95</v>
      </c>
      <c r="AB173" s="159">
        <v>3262.09</v>
      </c>
      <c r="AC173" s="159">
        <v>412.62</v>
      </c>
      <c r="AD173" s="159">
        <v>1214.1199999999999</v>
      </c>
      <c r="AE173" s="159">
        <v>8998.39</v>
      </c>
      <c r="AF173" s="159"/>
      <c r="AG173" s="159"/>
      <c r="AH173" s="159"/>
      <c r="AI173" s="159"/>
      <c r="AJ173" s="159"/>
      <c r="AK173" s="159"/>
      <c r="AL173" s="159"/>
    </row>
    <row r="174" spans="1:38" ht="16.350000000000001" customHeight="1">
      <c r="A174" s="158" t="s">
        <v>1223</v>
      </c>
      <c r="B174" s="159">
        <v>1090397.47</v>
      </c>
      <c r="C174" s="159">
        <v>0</v>
      </c>
      <c r="D174" s="159">
        <v>0</v>
      </c>
      <c r="E174" s="159">
        <v>0</v>
      </c>
      <c r="F174" s="159">
        <v>5055</v>
      </c>
      <c r="G174" s="159">
        <v>367</v>
      </c>
      <c r="H174" s="159">
        <v>0</v>
      </c>
      <c r="I174" s="159">
        <v>0</v>
      </c>
      <c r="J174" s="159">
        <v>0</v>
      </c>
      <c r="K174" s="159">
        <v>2153540.06</v>
      </c>
      <c r="L174" s="159">
        <v>0</v>
      </c>
      <c r="M174" s="159">
        <v>0</v>
      </c>
      <c r="N174" s="159">
        <v>0</v>
      </c>
      <c r="O174" s="159">
        <v>0</v>
      </c>
      <c r="P174" s="159">
        <v>0</v>
      </c>
      <c r="Q174" s="159">
        <v>0</v>
      </c>
      <c r="R174" s="159">
        <v>0</v>
      </c>
      <c r="S174" s="159">
        <v>0</v>
      </c>
      <c r="T174" s="159">
        <v>0</v>
      </c>
      <c r="U174" s="159">
        <v>0</v>
      </c>
      <c r="V174" s="159">
        <v>5055</v>
      </c>
      <c r="W174" s="159">
        <v>0</v>
      </c>
      <c r="X174" s="159">
        <v>0</v>
      </c>
      <c r="Y174" s="159">
        <v>0</v>
      </c>
      <c r="Z174" s="159">
        <v>0</v>
      </c>
      <c r="AA174" s="159">
        <v>0</v>
      </c>
      <c r="AB174" s="159">
        <v>367</v>
      </c>
      <c r="AC174" s="159">
        <v>0</v>
      </c>
      <c r="AD174" s="159">
        <v>0</v>
      </c>
      <c r="AE174" s="159">
        <v>10010.84</v>
      </c>
      <c r="AF174" s="159"/>
      <c r="AG174" s="159"/>
      <c r="AH174" s="159"/>
      <c r="AI174" s="159"/>
      <c r="AJ174" s="159"/>
      <c r="AK174" s="159"/>
      <c r="AL174" s="159"/>
    </row>
    <row r="175" spans="1:38" ht="16.350000000000001" customHeight="1">
      <c r="A175" s="158" t="s">
        <v>1224</v>
      </c>
      <c r="B175" s="159">
        <v>370631.94</v>
      </c>
      <c r="C175" s="159">
        <v>0</v>
      </c>
      <c r="D175" s="159">
        <v>0</v>
      </c>
      <c r="E175" s="159">
        <v>532799.44999999995</v>
      </c>
      <c r="F175" s="159">
        <v>187771.98</v>
      </c>
      <c r="G175" s="159">
        <v>121352.72</v>
      </c>
      <c r="H175" s="159">
        <v>264083.59000000003</v>
      </c>
      <c r="I175" s="159">
        <v>0</v>
      </c>
      <c r="J175" s="159">
        <v>0</v>
      </c>
      <c r="K175" s="159">
        <v>1306993.6399999999</v>
      </c>
      <c r="L175" s="159">
        <v>3436.56</v>
      </c>
      <c r="M175" s="159">
        <v>101812.06</v>
      </c>
      <c r="N175" s="159">
        <v>99864.4</v>
      </c>
      <c r="O175" s="159">
        <v>218596.87</v>
      </c>
      <c r="P175" s="159">
        <v>54781.69</v>
      </c>
      <c r="Q175" s="159">
        <v>47434.75</v>
      </c>
      <c r="R175" s="159">
        <v>6873.12</v>
      </c>
      <c r="S175" s="159">
        <v>26349.72</v>
      </c>
      <c r="T175" s="159">
        <v>69198.240000000005</v>
      </c>
      <c r="U175" s="159">
        <v>28297.38</v>
      </c>
      <c r="V175" s="159">
        <v>41931</v>
      </c>
      <c r="W175" s="159">
        <v>15122.52</v>
      </c>
      <c r="X175" s="159">
        <v>3436.56</v>
      </c>
      <c r="Y175" s="159">
        <v>3436.56</v>
      </c>
      <c r="Z175" s="159">
        <v>0</v>
      </c>
      <c r="AA175" s="159">
        <v>59261.120000000003</v>
      </c>
      <c r="AB175" s="159">
        <v>14663.76</v>
      </c>
      <c r="AC175" s="159">
        <v>30245.040000000001</v>
      </c>
      <c r="AD175" s="159">
        <v>17182.8</v>
      </c>
      <c r="AE175" s="159">
        <v>19017.84</v>
      </c>
      <c r="AF175" s="159"/>
      <c r="AG175" s="159"/>
      <c r="AH175" s="159"/>
      <c r="AI175" s="159"/>
      <c r="AJ175" s="159"/>
      <c r="AK175" s="159"/>
      <c r="AL175" s="159"/>
    </row>
    <row r="176" spans="1:38" ht="16.350000000000001" customHeight="1">
      <c r="A176" s="158" t="s">
        <v>1225</v>
      </c>
      <c r="B176" s="159">
        <v>78648.87</v>
      </c>
      <c r="C176" s="159">
        <v>0</v>
      </c>
      <c r="D176" s="159">
        <v>0</v>
      </c>
      <c r="E176" s="159">
        <v>10566.04</v>
      </c>
      <c r="F176" s="159">
        <v>54534.92</v>
      </c>
      <c r="G176" s="159">
        <v>0</v>
      </c>
      <c r="H176" s="159">
        <v>8057.03</v>
      </c>
      <c r="I176" s="159">
        <v>0</v>
      </c>
      <c r="J176" s="159">
        <v>0</v>
      </c>
      <c r="K176" s="159">
        <v>418494.09</v>
      </c>
      <c r="L176" s="159">
        <v>0</v>
      </c>
      <c r="M176" s="159">
        <v>0</v>
      </c>
      <c r="N176" s="159">
        <v>5283.02</v>
      </c>
      <c r="O176" s="159">
        <v>0</v>
      </c>
      <c r="P176" s="159">
        <v>0</v>
      </c>
      <c r="Q176" s="159">
        <v>0</v>
      </c>
      <c r="R176" s="159">
        <v>5283.02</v>
      </c>
      <c r="S176" s="159">
        <v>-10603.09</v>
      </c>
      <c r="T176" s="159">
        <v>39082.81</v>
      </c>
      <c r="U176" s="159">
        <v>0</v>
      </c>
      <c r="V176" s="159">
        <v>23449.68</v>
      </c>
      <c r="W176" s="159">
        <v>2605.52</v>
      </c>
      <c r="X176" s="159">
        <v>0</v>
      </c>
      <c r="Y176" s="159">
        <v>0</v>
      </c>
      <c r="Z176" s="159">
        <v>0</v>
      </c>
      <c r="AA176" s="159">
        <v>0</v>
      </c>
      <c r="AB176" s="159">
        <v>0</v>
      </c>
      <c r="AC176" s="159">
        <v>0</v>
      </c>
      <c r="AD176" s="159">
        <v>0</v>
      </c>
      <c r="AE176" s="159">
        <v>19670.009999999998</v>
      </c>
      <c r="AF176" s="159"/>
      <c r="AG176" s="159"/>
      <c r="AH176" s="159"/>
      <c r="AI176" s="159"/>
      <c r="AJ176" s="159"/>
      <c r="AK176" s="159"/>
      <c r="AL176" s="159"/>
    </row>
    <row r="177" spans="1:38" ht="16.350000000000001" customHeight="1">
      <c r="A177" s="158" t="s">
        <v>1226</v>
      </c>
      <c r="B177" s="159">
        <v>92669.09</v>
      </c>
      <c r="C177" s="159">
        <v>0</v>
      </c>
      <c r="D177" s="159">
        <v>0</v>
      </c>
      <c r="E177" s="159">
        <v>9779</v>
      </c>
      <c r="F177" s="159">
        <v>170611.31</v>
      </c>
      <c r="G177" s="159">
        <v>8296.0300000000007</v>
      </c>
      <c r="H177" s="159">
        <v>500.85</v>
      </c>
      <c r="I177" s="159">
        <v>2503.88</v>
      </c>
      <c r="J177" s="159">
        <v>0</v>
      </c>
      <c r="K177" s="159">
        <v>182975.78</v>
      </c>
      <c r="L177" s="159">
        <v>6050.84</v>
      </c>
      <c r="M177" s="159">
        <v>900</v>
      </c>
      <c r="N177" s="159">
        <v>1020</v>
      </c>
      <c r="O177" s="159">
        <v>1020</v>
      </c>
      <c r="P177" s="159">
        <v>120</v>
      </c>
      <c r="Q177" s="159">
        <v>248.16</v>
      </c>
      <c r="R177" s="159">
        <v>420</v>
      </c>
      <c r="S177" s="159">
        <v>17690.98</v>
      </c>
      <c r="T177" s="159">
        <v>105109.61</v>
      </c>
      <c r="U177" s="159">
        <v>18378.650000000001</v>
      </c>
      <c r="V177" s="159">
        <v>6467.67</v>
      </c>
      <c r="W177" s="159">
        <v>5376.55</v>
      </c>
      <c r="X177" s="159">
        <v>14080.13</v>
      </c>
      <c r="Y177" s="159">
        <v>3507.72</v>
      </c>
      <c r="Z177" s="159">
        <v>0</v>
      </c>
      <c r="AA177" s="159">
        <v>692.62</v>
      </c>
      <c r="AB177" s="159">
        <v>6011.37</v>
      </c>
      <c r="AC177" s="159">
        <v>1232.04</v>
      </c>
      <c r="AD177" s="159">
        <v>360</v>
      </c>
      <c r="AE177" s="159">
        <v>0</v>
      </c>
      <c r="AF177" s="159"/>
      <c r="AG177" s="159"/>
      <c r="AH177" s="159"/>
      <c r="AI177" s="159"/>
      <c r="AJ177" s="159"/>
      <c r="AK177" s="159"/>
      <c r="AL177" s="159"/>
    </row>
    <row r="178" spans="1:38" ht="16.350000000000001" customHeight="1">
      <c r="A178" s="158" t="s">
        <v>1227</v>
      </c>
      <c r="B178" s="159">
        <v>8941.2199999999993</v>
      </c>
      <c r="C178" s="159">
        <v>0</v>
      </c>
      <c r="D178" s="159">
        <v>0</v>
      </c>
      <c r="E178" s="159">
        <v>2287.48</v>
      </c>
      <c r="F178" s="159">
        <v>595.70000000000005</v>
      </c>
      <c r="G178" s="159">
        <v>887.15</v>
      </c>
      <c r="H178" s="159">
        <v>0</v>
      </c>
      <c r="I178" s="159">
        <v>0</v>
      </c>
      <c r="J178" s="159">
        <v>0</v>
      </c>
      <c r="K178" s="159">
        <v>80486.28</v>
      </c>
      <c r="L178" s="159">
        <v>0</v>
      </c>
      <c r="M178" s="159">
        <v>760.98</v>
      </c>
      <c r="N178" s="159">
        <v>0</v>
      </c>
      <c r="O178" s="159">
        <v>796.8</v>
      </c>
      <c r="P178" s="159">
        <v>0</v>
      </c>
      <c r="Q178" s="159">
        <v>729.7</v>
      </c>
      <c r="R178" s="159">
        <v>0</v>
      </c>
      <c r="S178" s="159">
        <v>0</v>
      </c>
      <c r="T178" s="159">
        <v>327.7</v>
      </c>
      <c r="U178" s="159">
        <v>0</v>
      </c>
      <c r="V178" s="159">
        <v>268</v>
      </c>
      <c r="W178" s="159">
        <v>0</v>
      </c>
      <c r="X178" s="159">
        <v>0</v>
      </c>
      <c r="Y178" s="159">
        <v>0</v>
      </c>
      <c r="Z178" s="159">
        <v>0</v>
      </c>
      <c r="AA178" s="159">
        <v>0</v>
      </c>
      <c r="AB178" s="159">
        <v>0</v>
      </c>
      <c r="AC178" s="159">
        <v>887.15</v>
      </c>
      <c r="AD178" s="159">
        <v>0</v>
      </c>
      <c r="AE178" s="159">
        <v>158.4</v>
      </c>
      <c r="AF178" s="159"/>
      <c r="AG178" s="159"/>
      <c r="AH178" s="159"/>
      <c r="AI178" s="159"/>
      <c r="AJ178" s="159"/>
      <c r="AK178" s="159"/>
      <c r="AL178" s="159"/>
    </row>
    <row r="179" spans="1:38" ht="16.350000000000001" customHeight="1">
      <c r="A179" s="158" t="s">
        <v>1228</v>
      </c>
      <c r="B179" s="159">
        <v>25303.67</v>
      </c>
      <c r="C179" s="159">
        <v>0</v>
      </c>
      <c r="D179" s="159">
        <v>0</v>
      </c>
      <c r="E179" s="159">
        <v>3959.21</v>
      </c>
      <c r="F179" s="159">
        <v>39983.33</v>
      </c>
      <c r="G179" s="159">
        <v>3644.77</v>
      </c>
      <c r="H179" s="159">
        <v>2096.31</v>
      </c>
      <c r="I179" s="159">
        <v>2017.59</v>
      </c>
      <c r="J179" s="159">
        <v>0</v>
      </c>
      <c r="K179" s="159">
        <v>11068.1</v>
      </c>
      <c r="L179" s="159">
        <v>1084.3</v>
      </c>
      <c r="M179" s="159">
        <v>140.31</v>
      </c>
      <c r="N179" s="159">
        <v>898.78</v>
      </c>
      <c r="O179" s="159">
        <v>0</v>
      </c>
      <c r="P179" s="159">
        <v>1268.8</v>
      </c>
      <c r="Q179" s="159">
        <v>305.5</v>
      </c>
      <c r="R179" s="159">
        <v>261.52</v>
      </c>
      <c r="S179" s="159">
        <v>1382.94</v>
      </c>
      <c r="T179" s="159">
        <v>7368.26</v>
      </c>
      <c r="U179" s="159">
        <v>3757.39</v>
      </c>
      <c r="V179" s="159">
        <v>8348.39</v>
      </c>
      <c r="W179" s="159">
        <v>12101.24</v>
      </c>
      <c r="X179" s="159">
        <v>5948.91</v>
      </c>
      <c r="Y179" s="159">
        <v>1076.2</v>
      </c>
      <c r="Z179" s="159">
        <v>0</v>
      </c>
      <c r="AA179" s="159">
        <v>1684.45</v>
      </c>
      <c r="AB179" s="159">
        <v>175.24</v>
      </c>
      <c r="AC179" s="159">
        <v>1395.18</v>
      </c>
      <c r="AD179" s="159">
        <v>389.9</v>
      </c>
      <c r="AE179" s="159">
        <v>3906</v>
      </c>
      <c r="AF179" s="159"/>
      <c r="AG179" s="159"/>
      <c r="AH179" s="159"/>
      <c r="AI179" s="159"/>
      <c r="AJ179" s="159"/>
      <c r="AK179" s="159"/>
      <c r="AL179" s="159"/>
    </row>
    <row r="180" spans="1:38" ht="16.350000000000001" customHeight="1">
      <c r="A180" s="158" t="s">
        <v>1229</v>
      </c>
      <c r="B180" s="159">
        <v>446967.16</v>
      </c>
      <c r="C180" s="159">
        <v>0</v>
      </c>
      <c r="D180" s="159">
        <v>0</v>
      </c>
      <c r="E180" s="159">
        <v>102749.72</v>
      </c>
      <c r="F180" s="159">
        <v>0</v>
      </c>
      <c r="G180" s="159">
        <v>0</v>
      </c>
      <c r="H180" s="159">
        <v>46612.79</v>
      </c>
      <c r="I180" s="159">
        <v>0</v>
      </c>
      <c r="J180" s="159">
        <v>0</v>
      </c>
      <c r="K180" s="159">
        <v>347887.46</v>
      </c>
      <c r="L180" s="159">
        <v>102749.72</v>
      </c>
      <c r="M180" s="159">
        <v>0</v>
      </c>
      <c r="N180" s="159">
        <v>0</v>
      </c>
      <c r="O180" s="159">
        <v>0</v>
      </c>
      <c r="P180" s="159">
        <v>0</v>
      </c>
      <c r="Q180" s="159">
        <v>0</v>
      </c>
      <c r="R180" s="159">
        <v>0</v>
      </c>
      <c r="S180" s="159">
        <v>0</v>
      </c>
      <c r="T180" s="159">
        <v>0</v>
      </c>
      <c r="U180" s="159">
        <v>0</v>
      </c>
      <c r="V180" s="159">
        <v>0</v>
      </c>
      <c r="W180" s="159">
        <v>0</v>
      </c>
      <c r="X180" s="159">
        <v>0</v>
      </c>
      <c r="Y180" s="159">
        <v>0</v>
      </c>
      <c r="Z180" s="159">
        <v>0</v>
      </c>
      <c r="AA180" s="159">
        <v>0</v>
      </c>
      <c r="AB180" s="159">
        <v>0</v>
      </c>
      <c r="AC180" s="159">
        <v>0</v>
      </c>
      <c r="AD180" s="159">
        <v>0</v>
      </c>
      <c r="AE180" s="159">
        <v>0</v>
      </c>
      <c r="AF180" s="159"/>
      <c r="AG180" s="159"/>
      <c r="AH180" s="159"/>
      <c r="AI180" s="159"/>
      <c r="AJ180" s="159"/>
      <c r="AK180" s="159"/>
      <c r="AL180" s="159"/>
    </row>
    <row r="181" spans="1:38" ht="16.350000000000001" customHeight="1">
      <c r="A181" s="158" t="s">
        <v>1230</v>
      </c>
      <c r="B181" s="159">
        <v>0</v>
      </c>
      <c r="C181" s="159">
        <v>0</v>
      </c>
      <c r="D181" s="159">
        <v>0</v>
      </c>
      <c r="E181" s="159">
        <v>0</v>
      </c>
      <c r="F181" s="159">
        <v>0</v>
      </c>
      <c r="G181" s="159">
        <v>0</v>
      </c>
      <c r="H181" s="159">
        <v>0</v>
      </c>
      <c r="I181" s="159">
        <v>0</v>
      </c>
      <c r="J181" s="159">
        <v>0</v>
      </c>
      <c r="K181" s="159">
        <v>5336752.04</v>
      </c>
      <c r="L181" s="159">
        <v>0</v>
      </c>
      <c r="M181" s="159">
        <v>0</v>
      </c>
      <c r="N181" s="159">
        <v>0</v>
      </c>
      <c r="O181" s="159">
        <v>0</v>
      </c>
      <c r="P181" s="159">
        <v>0</v>
      </c>
      <c r="Q181" s="159">
        <v>0</v>
      </c>
      <c r="R181" s="159">
        <v>0</v>
      </c>
      <c r="S181" s="159">
        <v>0</v>
      </c>
      <c r="T181" s="159">
        <v>0</v>
      </c>
      <c r="U181" s="159">
        <v>0</v>
      </c>
      <c r="V181" s="159">
        <v>0</v>
      </c>
      <c r="W181" s="159">
        <v>0</v>
      </c>
      <c r="X181" s="159">
        <v>0</v>
      </c>
      <c r="Y181" s="159">
        <v>0</v>
      </c>
      <c r="Z181" s="159">
        <v>0</v>
      </c>
      <c r="AA181" s="159">
        <v>0</v>
      </c>
      <c r="AB181" s="159">
        <v>0</v>
      </c>
      <c r="AC181" s="159">
        <v>0</v>
      </c>
      <c r="AD181" s="159">
        <v>0</v>
      </c>
      <c r="AE181" s="159">
        <v>0</v>
      </c>
      <c r="AF181" s="159"/>
      <c r="AG181" s="159"/>
      <c r="AH181" s="159"/>
      <c r="AI181" s="159"/>
      <c r="AJ181" s="159"/>
      <c r="AK181" s="159"/>
      <c r="AL181" s="159"/>
    </row>
    <row r="182" spans="1:38" ht="16.350000000000001" customHeight="1">
      <c r="A182" s="158" t="s">
        <v>1231</v>
      </c>
      <c r="B182" s="159">
        <v>0</v>
      </c>
      <c r="C182" s="159">
        <v>0</v>
      </c>
      <c r="D182" s="159">
        <v>0</v>
      </c>
      <c r="E182" s="159">
        <v>0</v>
      </c>
      <c r="F182" s="159">
        <v>0</v>
      </c>
      <c r="G182" s="159">
        <v>0</v>
      </c>
      <c r="H182" s="159">
        <v>0</v>
      </c>
      <c r="I182" s="159">
        <v>0</v>
      </c>
      <c r="J182" s="159">
        <v>0</v>
      </c>
      <c r="K182" s="159">
        <v>326.2</v>
      </c>
      <c r="L182" s="159">
        <v>0</v>
      </c>
      <c r="M182" s="159">
        <v>0</v>
      </c>
      <c r="N182" s="159">
        <v>0</v>
      </c>
      <c r="O182" s="159">
        <v>0</v>
      </c>
      <c r="P182" s="159">
        <v>0</v>
      </c>
      <c r="Q182" s="159">
        <v>0</v>
      </c>
      <c r="R182" s="159">
        <v>0</v>
      </c>
      <c r="S182" s="159">
        <v>0</v>
      </c>
      <c r="T182" s="159">
        <v>0</v>
      </c>
      <c r="U182" s="159">
        <v>0</v>
      </c>
      <c r="V182" s="159">
        <v>0</v>
      </c>
      <c r="W182" s="159">
        <v>0</v>
      </c>
      <c r="X182" s="159">
        <v>0</v>
      </c>
      <c r="Y182" s="159">
        <v>0</v>
      </c>
      <c r="Z182" s="159">
        <v>0</v>
      </c>
      <c r="AA182" s="159">
        <v>0</v>
      </c>
      <c r="AB182" s="159">
        <v>0</v>
      </c>
      <c r="AC182" s="159">
        <v>0</v>
      </c>
      <c r="AD182" s="159">
        <v>0</v>
      </c>
      <c r="AE182" s="159">
        <v>326.2</v>
      </c>
      <c r="AF182" s="159"/>
      <c r="AG182" s="159"/>
      <c r="AH182" s="159"/>
      <c r="AI182" s="159"/>
      <c r="AJ182" s="159"/>
      <c r="AK182" s="159"/>
      <c r="AL182" s="159"/>
    </row>
    <row r="183" spans="1:38" ht="16.350000000000001" customHeight="1">
      <c r="A183" s="158" t="s">
        <v>1232</v>
      </c>
      <c r="B183" s="159">
        <v>5599891.3399999999</v>
      </c>
      <c r="C183" s="159">
        <v>0</v>
      </c>
      <c r="D183" s="159">
        <v>0</v>
      </c>
      <c r="E183" s="159">
        <v>1912516.88</v>
      </c>
      <c r="F183" s="159">
        <v>11315627.220000001</v>
      </c>
      <c r="G183" s="159">
        <v>1043650.2</v>
      </c>
      <c r="H183" s="159">
        <v>561697.71</v>
      </c>
      <c r="I183" s="159">
        <v>278047.94</v>
      </c>
      <c r="J183" s="159">
        <v>0</v>
      </c>
      <c r="K183" s="159">
        <v>20518172.890000001</v>
      </c>
      <c r="L183" s="159">
        <v>291737.36</v>
      </c>
      <c r="M183" s="159">
        <v>307807.48</v>
      </c>
      <c r="N183" s="159">
        <v>268171.3</v>
      </c>
      <c r="O183" s="159">
        <v>396222.59</v>
      </c>
      <c r="P183" s="159">
        <v>139833.4</v>
      </c>
      <c r="Q183" s="159">
        <v>261646.55</v>
      </c>
      <c r="R183" s="159">
        <v>247098.2</v>
      </c>
      <c r="S183" s="159">
        <v>806431.79</v>
      </c>
      <c r="T183" s="159">
        <v>5157887.08</v>
      </c>
      <c r="U183" s="159">
        <v>1171378.6000000001</v>
      </c>
      <c r="V183" s="159">
        <v>1451325.38</v>
      </c>
      <c r="W183" s="159">
        <v>821455.67</v>
      </c>
      <c r="X183" s="159">
        <v>1582304.82</v>
      </c>
      <c r="Y183" s="159">
        <v>324843.88</v>
      </c>
      <c r="Z183" s="159">
        <v>0</v>
      </c>
      <c r="AA183" s="159">
        <v>205016.42</v>
      </c>
      <c r="AB183" s="159">
        <v>384556.61</v>
      </c>
      <c r="AC183" s="159">
        <v>265862.49</v>
      </c>
      <c r="AD183" s="159">
        <v>188214.68</v>
      </c>
      <c r="AE183" s="159">
        <v>243900.89</v>
      </c>
      <c r="AF183" s="159"/>
      <c r="AG183" s="159"/>
      <c r="AH183" s="159"/>
      <c r="AI183" s="159"/>
      <c r="AJ183" s="159"/>
      <c r="AK183" s="159"/>
      <c r="AL183" s="159"/>
    </row>
    <row r="184" spans="1:38" ht="16.350000000000001" customHeight="1">
      <c r="A184" s="158" t="s">
        <v>1233</v>
      </c>
      <c r="B184" s="159">
        <v>952875.55</v>
      </c>
      <c r="C184" s="159">
        <v>0</v>
      </c>
      <c r="D184" s="159">
        <v>0</v>
      </c>
      <c r="E184" s="159">
        <v>121334.94</v>
      </c>
      <c r="F184" s="159">
        <v>67012.89</v>
      </c>
      <c r="G184" s="159">
        <v>4749.66</v>
      </c>
      <c r="H184" s="159">
        <v>20003.11</v>
      </c>
      <c r="I184" s="159">
        <v>336.74</v>
      </c>
      <c r="J184" s="159">
        <v>0</v>
      </c>
      <c r="K184" s="159">
        <v>2346965.81</v>
      </c>
      <c r="L184" s="159">
        <v>107085.96</v>
      </c>
      <c r="M184" s="159">
        <v>2374.83</v>
      </c>
      <c r="N184" s="159">
        <v>2374.83</v>
      </c>
      <c r="O184" s="159">
        <v>2374.83</v>
      </c>
      <c r="P184" s="159">
        <v>2374.83</v>
      </c>
      <c r="Q184" s="159">
        <v>2374.83</v>
      </c>
      <c r="R184" s="159">
        <v>2374.83</v>
      </c>
      <c r="S184" s="159">
        <v>231.38</v>
      </c>
      <c r="T184" s="159">
        <v>39459.49</v>
      </c>
      <c r="U184" s="159">
        <v>26111.040000000001</v>
      </c>
      <c r="V184" s="159">
        <v>0</v>
      </c>
      <c r="W184" s="159">
        <v>0</v>
      </c>
      <c r="X184" s="159">
        <v>748.24</v>
      </c>
      <c r="Y184" s="159">
        <v>462.74</v>
      </c>
      <c r="Z184" s="159">
        <v>0</v>
      </c>
      <c r="AA184" s="159">
        <v>2374.83</v>
      </c>
      <c r="AB184" s="159">
        <v>0</v>
      </c>
      <c r="AC184" s="159">
        <v>0</v>
      </c>
      <c r="AD184" s="159">
        <v>2374.83</v>
      </c>
      <c r="AE184" s="159">
        <v>0</v>
      </c>
      <c r="AF184" s="159"/>
      <c r="AG184" s="159"/>
      <c r="AH184" s="159"/>
      <c r="AI184" s="159"/>
      <c r="AJ184" s="159"/>
      <c r="AK184" s="159"/>
      <c r="AL184" s="159"/>
    </row>
    <row r="185" spans="1:38" ht="16.350000000000001" customHeight="1">
      <c r="A185" s="158" t="s">
        <v>1234</v>
      </c>
      <c r="B185" s="159">
        <v>526405.67000000004</v>
      </c>
      <c r="C185" s="159">
        <v>0</v>
      </c>
      <c r="D185" s="159">
        <v>0</v>
      </c>
      <c r="E185" s="159">
        <v>351093.23</v>
      </c>
      <c r="F185" s="159">
        <v>90172.72</v>
      </c>
      <c r="G185" s="159">
        <v>86291.98</v>
      </c>
      <c r="H185" s="159">
        <v>13535.14</v>
      </c>
      <c r="I185" s="159">
        <v>11881.05</v>
      </c>
      <c r="J185" s="159">
        <v>0</v>
      </c>
      <c r="K185" s="159">
        <v>1328572.24</v>
      </c>
      <c r="L185" s="159">
        <v>254782.81</v>
      </c>
      <c r="M185" s="159">
        <v>10728.5</v>
      </c>
      <c r="N185" s="159">
        <v>21660.45</v>
      </c>
      <c r="O185" s="159">
        <v>13001.5</v>
      </c>
      <c r="P185" s="159">
        <v>17465.310000000001</v>
      </c>
      <c r="Q185" s="159">
        <v>15026.04</v>
      </c>
      <c r="R185" s="159">
        <v>18428.62</v>
      </c>
      <c r="S185" s="159">
        <v>12730.23</v>
      </c>
      <c r="T185" s="159">
        <v>16927.68</v>
      </c>
      <c r="U185" s="159">
        <v>17007.98</v>
      </c>
      <c r="V185" s="159">
        <v>18597.09</v>
      </c>
      <c r="W185" s="159">
        <v>4372.13</v>
      </c>
      <c r="X185" s="159">
        <v>17536.25</v>
      </c>
      <c r="Y185" s="159">
        <v>3001.36</v>
      </c>
      <c r="Z185" s="159">
        <v>0</v>
      </c>
      <c r="AA185" s="159">
        <v>19453.150000000001</v>
      </c>
      <c r="AB185" s="159">
        <v>41759.06</v>
      </c>
      <c r="AC185" s="159">
        <v>4019.66</v>
      </c>
      <c r="AD185" s="159">
        <v>21060.11</v>
      </c>
      <c r="AE185" s="159">
        <v>80333.22</v>
      </c>
      <c r="AF185" s="159"/>
      <c r="AG185" s="159"/>
      <c r="AH185" s="159"/>
      <c r="AI185" s="159"/>
      <c r="AJ185" s="159"/>
      <c r="AK185" s="159"/>
      <c r="AL185" s="159"/>
    </row>
    <row r="186" spans="1:38" ht="16.350000000000001" customHeight="1">
      <c r="A186" s="158" t="s">
        <v>1235</v>
      </c>
      <c r="B186" s="159">
        <v>1326666.95</v>
      </c>
      <c r="C186" s="159">
        <v>0</v>
      </c>
      <c r="D186" s="159">
        <v>0</v>
      </c>
      <c r="E186" s="159">
        <v>0</v>
      </c>
      <c r="F186" s="159">
        <v>188679.24</v>
      </c>
      <c r="G186" s="159">
        <v>0</v>
      </c>
      <c r="H186" s="159">
        <v>0</v>
      </c>
      <c r="I186" s="159">
        <v>0</v>
      </c>
      <c r="J186" s="159">
        <v>0</v>
      </c>
      <c r="K186" s="159">
        <v>14770.91</v>
      </c>
      <c r="L186" s="159">
        <v>0</v>
      </c>
      <c r="M186" s="159">
        <v>0</v>
      </c>
      <c r="N186" s="159">
        <v>0</v>
      </c>
      <c r="O186" s="159">
        <v>0</v>
      </c>
      <c r="P186" s="159">
        <v>0</v>
      </c>
      <c r="Q186" s="159">
        <v>0</v>
      </c>
      <c r="R186" s="159">
        <v>0</v>
      </c>
      <c r="S186" s="159">
        <v>0</v>
      </c>
      <c r="T186" s="159">
        <v>188679.24</v>
      </c>
      <c r="U186" s="159">
        <v>0</v>
      </c>
      <c r="V186" s="159">
        <v>0</v>
      </c>
      <c r="W186" s="159">
        <v>0</v>
      </c>
      <c r="X186" s="159">
        <v>0</v>
      </c>
      <c r="Y186" s="159">
        <v>0</v>
      </c>
      <c r="Z186" s="159">
        <v>0</v>
      </c>
      <c r="AA186" s="159">
        <v>0</v>
      </c>
      <c r="AB186" s="159">
        <v>0</v>
      </c>
      <c r="AC186" s="159">
        <v>0</v>
      </c>
      <c r="AD186" s="159">
        <v>0</v>
      </c>
      <c r="AE186" s="159">
        <v>0</v>
      </c>
      <c r="AF186" s="159"/>
      <c r="AG186" s="159"/>
      <c r="AH186" s="159"/>
      <c r="AI186" s="159"/>
      <c r="AJ186" s="159"/>
      <c r="AK186" s="159"/>
      <c r="AL186" s="159"/>
    </row>
    <row r="187" spans="1:38" ht="16.350000000000001" customHeight="1">
      <c r="A187" s="158" t="s">
        <v>1236</v>
      </c>
      <c r="B187" s="159">
        <v>390716.45</v>
      </c>
      <c r="C187" s="159">
        <v>0</v>
      </c>
      <c r="D187" s="159">
        <v>0</v>
      </c>
      <c r="E187" s="159">
        <v>22301.360000000001</v>
      </c>
      <c r="F187" s="159">
        <v>0</v>
      </c>
      <c r="G187" s="159">
        <v>6634.92</v>
      </c>
      <c r="H187" s="159">
        <v>10987.89</v>
      </c>
      <c r="I187" s="159">
        <v>0</v>
      </c>
      <c r="J187" s="159">
        <v>0</v>
      </c>
      <c r="K187" s="159">
        <v>1682826.93</v>
      </c>
      <c r="L187" s="159">
        <v>3317.46</v>
      </c>
      <c r="M187" s="159">
        <v>3317.46</v>
      </c>
      <c r="N187" s="159">
        <v>3317.46</v>
      </c>
      <c r="O187" s="159">
        <v>2372.16</v>
      </c>
      <c r="P187" s="159">
        <v>3317.46</v>
      </c>
      <c r="Q187" s="159">
        <v>3341.9</v>
      </c>
      <c r="R187" s="159">
        <v>3317.46</v>
      </c>
      <c r="S187" s="159">
        <v>0</v>
      </c>
      <c r="T187" s="159">
        <v>0</v>
      </c>
      <c r="U187" s="159">
        <v>0</v>
      </c>
      <c r="V187" s="159">
        <v>0</v>
      </c>
      <c r="W187" s="159">
        <v>0</v>
      </c>
      <c r="X187" s="159">
        <v>0</v>
      </c>
      <c r="Y187" s="159">
        <v>0</v>
      </c>
      <c r="Z187" s="159">
        <v>0</v>
      </c>
      <c r="AA187" s="159">
        <v>3317.46</v>
      </c>
      <c r="AB187" s="159">
        <v>0</v>
      </c>
      <c r="AC187" s="159">
        <v>0</v>
      </c>
      <c r="AD187" s="159">
        <v>3317.46</v>
      </c>
      <c r="AE187" s="159">
        <v>30291.54</v>
      </c>
      <c r="AF187" s="159"/>
      <c r="AG187" s="159"/>
      <c r="AH187" s="159"/>
      <c r="AI187" s="159"/>
      <c r="AJ187" s="159"/>
      <c r="AK187" s="159"/>
      <c r="AL187" s="159"/>
    </row>
    <row r="188" spans="1:38" ht="16.350000000000001" customHeight="1">
      <c r="A188" s="158" t="s">
        <v>1237</v>
      </c>
      <c r="B188" s="159">
        <v>202797</v>
      </c>
      <c r="C188" s="159">
        <v>0</v>
      </c>
      <c r="D188" s="159">
        <v>0</v>
      </c>
      <c r="E188" s="159">
        <v>0</v>
      </c>
      <c r="F188" s="159">
        <v>0</v>
      </c>
      <c r="G188" s="159">
        <v>0</v>
      </c>
      <c r="H188" s="159">
        <v>0</v>
      </c>
      <c r="I188" s="159">
        <v>0</v>
      </c>
      <c r="J188" s="159">
        <v>0</v>
      </c>
      <c r="K188" s="159">
        <v>0</v>
      </c>
      <c r="L188" s="159">
        <v>0</v>
      </c>
      <c r="M188" s="159">
        <v>0</v>
      </c>
      <c r="N188" s="159">
        <v>0</v>
      </c>
      <c r="O188" s="159">
        <v>0</v>
      </c>
      <c r="P188" s="159">
        <v>0</v>
      </c>
      <c r="Q188" s="159">
        <v>0</v>
      </c>
      <c r="R188" s="159">
        <v>0</v>
      </c>
      <c r="S188" s="159">
        <v>0</v>
      </c>
      <c r="T188" s="159">
        <v>0</v>
      </c>
      <c r="U188" s="159">
        <v>0</v>
      </c>
      <c r="V188" s="159">
        <v>0</v>
      </c>
      <c r="W188" s="159">
        <v>0</v>
      </c>
      <c r="X188" s="159">
        <v>0</v>
      </c>
      <c r="Y188" s="159">
        <v>0</v>
      </c>
      <c r="Z188" s="159">
        <v>0</v>
      </c>
      <c r="AA188" s="159">
        <v>0</v>
      </c>
      <c r="AB188" s="159">
        <v>0</v>
      </c>
      <c r="AC188" s="159">
        <v>0</v>
      </c>
      <c r="AD188" s="159">
        <v>0</v>
      </c>
      <c r="AE188" s="159">
        <v>0</v>
      </c>
      <c r="AF188" s="159"/>
      <c r="AG188" s="159"/>
      <c r="AH188" s="159"/>
      <c r="AI188" s="159"/>
      <c r="AJ188" s="159"/>
      <c r="AK188" s="159"/>
      <c r="AL188" s="159"/>
    </row>
    <row r="189" spans="1:38" ht="16.350000000000001" customHeight="1">
      <c r="A189" s="158" t="s">
        <v>1238</v>
      </c>
      <c r="B189" s="159">
        <v>199316.03</v>
      </c>
      <c r="C189" s="159">
        <v>0</v>
      </c>
      <c r="D189" s="159">
        <v>0</v>
      </c>
      <c r="E189" s="159">
        <v>8425.81</v>
      </c>
      <c r="F189" s="159">
        <v>1520</v>
      </c>
      <c r="G189" s="159">
        <v>0</v>
      </c>
      <c r="H189" s="159">
        <v>568.79999999999995</v>
      </c>
      <c r="I189" s="159">
        <v>0</v>
      </c>
      <c r="J189" s="159">
        <v>0</v>
      </c>
      <c r="K189" s="159">
        <v>219452.91</v>
      </c>
      <c r="L189" s="159">
        <v>0</v>
      </c>
      <c r="M189" s="159">
        <v>3168.72</v>
      </c>
      <c r="N189" s="159">
        <v>3168.72</v>
      </c>
      <c r="O189" s="159">
        <v>0</v>
      </c>
      <c r="P189" s="159">
        <v>50</v>
      </c>
      <c r="Q189" s="159">
        <v>0</v>
      </c>
      <c r="R189" s="159">
        <v>2038.37</v>
      </c>
      <c r="S189" s="159">
        <v>0</v>
      </c>
      <c r="T189" s="159">
        <v>0</v>
      </c>
      <c r="U189" s="159">
        <v>0</v>
      </c>
      <c r="V189" s="159">
        <v>1040</v>
      </c>
      <c r="W189" s="159">
        <v>480</v>
      </c>
      <c r="X189" s="159">
        <v>0</v>
      </c>
      <c r="Y189" s="159">
        <v>0</v>
      </c>
      <c r="Z189" s="159">
        <v>0</v>
      </c>
      <c r="AA189" s="159">
        <v>0</v>
      </c>
      <c r="AB189" s="159">
        <v>0</v>
      </c>
      <c r="AC189" s="159">
        <v>0</v>
      </c>
      <c r="AD189" s="159">
        <v>0</v>
      </c>
      <c r="AE189" s="159">
        <v>8000</v>
      </c>
      <c r="AF189" s="159"/>
      <c r="AG189" s="159"/>
      <c r="AH189" s="159"/>
      <c r="AI189" s="159"/>
      <c r="AJ189" s="159"/>
      <c r="AK189" s="159"/>
      <c r="AL189" s="159"/>
    </row>
    <row r="190" spans="1:38" ht="16.350000000000001" customHeight="1">
      <c r="A190" s="158" t="s">
        <v>1239</v>
      </c>
      <c r="B190" s="159">
        <v>600000</v>
      </c>
      <c r="C190" s="159">
        <v>0</v>
      </c>
      <c r="D190" s="159">
        <v>0</v>
      </c>
      <c r="E190" s="159">
        <v>58000</v>
      </c>
      <c r="F190" s="159">
        <v>0</v>
      </c>
      <c r="G190" s="159">
        <v>0</v>
      </c>
      <c r="H190" s="159">
        <v>20000</v>
      </c>
      <c r="I190" s="159">
        <v>8000</v>
      </c>
      <c r="J190" s="159">
        <v>0</v>
      </c>
      <c r="K190" s="159">
        <v>549500</v>
      </c>
      <c r="L190" s="159">
        <v>8000</v>
      </c>
      <c r="M190" s="159">
        <v>0</v>
      </c>
      <c r="N190" s="159">
        <v>50000</v>
      </c>
      <c r="O190" s="159">
        <v>0</v>
      </c>
      <c r="P190" s="159">
        <v>0</v>
      </c>
      <c r="Q190" s="159">
        <v>0</v>
      </c>
      <c r="R190" s="159">
        <v>0</v>
      </c>
      <c r="S190" s="159">
        <v>0</v>
      </c>
      <c r="T190" s="159">
        <v>0</v>
      </c>
      <c r="U190" s="159">
        <v>0</v>
      </c>
      <c r="V190" s="159">
        <v>0</v>
      </c>
      <c r="W190" s="159">
        <v>0</v>
      </c>
      <c r="X190" s="159">
        <v>0</v>
      </c>
      <c r="Y190" s="159">
        <v>0</v>
      </c>
      <c r="Z190" s="159">
        <v>0</v>
      </c>
      <c r="AA190" s="159">
        <v>0</v>
      </c>
      <c r="AB190" s="159">
        <v>0</v>
      </c>
      <c r="AC190" s="159">
        <v>0</v>
      </c>
      <c r="AD190" s="159">
        <v>0</v>
      </c>
      <c r="AE190" s="159">
        <v>0</v>
      </c>
      <c r="AF190" s="159"/>
      <c r="AG190" s="159"/>
      <c r="AH190" s="159"/>
      <c r="AI190" s="159"/>
      <c r="AJ190" s="159"/>
      <c r="AK190" s="159"/>
      <c r="AL190" s="159"/>
    </row>
    <row r="191" spans="1:38" ht="16.350000000000001" customHeight="1">
      <c r="A191" s="158" t="s">
        <v>1240</v>
      </c>
      <c r="B191" s="159">
        <v>468676.31</v>
      </c>
      <c r="C191" s="159">
        <v>0</v>
      </c>
      <c r="D191" s="159">
        <v>0</v>
      </c>
      <c r="E191" s="159">
        <v>780105.09</v>
      </c>
      <c r="F191" s="159">
        <v>37735.839999999997</v>
      </c>
      <c r="G191" s="159">
        <v>47169.81</v>
      </c>
      <c r="H191" s="159">
        <v>0</v>
      </c>
      <c r="I191" s="159">
        <v>0</v>
      </c>
      <c r="J191" s="159">
        <v>0</v>
      </c>
      <c r="K191" s="159">
        <v>265342.62</v>
      </c>
      <c r="L191" s="159">
        <v>0</v>
      </c>
      <c r="M191" s="159">
        <v>0</v>
      </c>
      <c r="N191" s="159">
        <v>701822.68</v>
      </c>
      <c r="O191" s="159">
        <v>0</v>
      </c>
      <c r="P191" s="159">
        <v>0</v>
      </c>
      <c r="Q191" s="159">
        <v>78282.41</v>
      </c>
      <c r="R191" s="159">
        <v>0</v>
      </c>
      <c r="S191" s="159">
        <v>0</v>
      </c>
      <c r="T191" s="159">
        <v>37735.839999999997</v>
      </c>
      <c r="U191" s="159">
        <v>0</v>
      </c>
      <c r="V191" s="159">
        <v>0</v>
      </c>
      <c r="W191" s="159">
        <v>0</v>
      </c>
      <c r="X191" s="159">
        <v>0</v>
      </c>
      <c r="Y191" s="159">
        <v>0</v>
      </c>
      <c r="Z191" s="159">
        <v>0</v>
      </c>
      <c r="AA191" s="159">
        <v>0</v>
      </c>
      <c r="AB191" s="159">
        <v>47169.81</v>
      </c>
      <c r="AC191" s="159">
        <v>0</v>
      </c>
      <c r="AD191" s="159">
        <v>0</v>
      </c>
      <c r="AE191" s="159">
        <v>0</v>
      </c>
      <c r="AF191" s="159"/>
      <c r="AG191" s="159"/>
      <c r="AH191" s="159"/>
      <c r="AI191" s="159"/>
      <c r="AJ191" s="159"/>
      <c r="AK191" s="159"/>
      <c r="AL191" s="159"/>
    </row>
    <row r="192" spans="1:38" ht="16.350000000000001" customHeight="1">
      <c r="A192" s="158" t="s">
        <v>1241</v>
      </c>
      <c r="B192" s="159">
        <v>0</v>
      </c>
      <c r="C192" s="159">
        <v>0</v>
      </c>
      <c r="D192" s="159">
        <v>0</v>
      </c>
      <c r="E192" s="159">
        <v>0</v>
      </c>
      <c r="F192" s="159">
        <v>0</v>
      </c>
      <c r="G192" s="159">
        <v>0</v>
      </c>
      <c r="H192" s="159">
        <v>0</v>
      </c>
      <c r="I192" s="159">
        <v>0</v>
      </c>
      <c r="J192" s="159">
        <v>0</v>
      </c>
      <c r="K192" s="159">
        <v>0</v>
      </c>
      <c r="L192" s="159">
        <v>0</v>
      </c>
      <c r="M192" s="159">
        <v>0</v>
      </c>
      <c r="N192" s="159">
        <v>0</v>
      </c>
      <c r="O192" s="159">
        <v>0</v>
      </c>
      <c r="P192" s="159">
        <v>0</v>
      </c>
      <c r="Q192" s="159">
        <v>0</v>
      </c>
      <c r="R192" s="159">
        <v>0</v>
      </c>
      <c r="S192" s="159">
        <v>0</v>
      </c>
      <c r="T192" s="159">
        <v>0</v>
      </c>
      <c r="U192" s="159">
        <v>0</v>
      </c>
      <c r="V192" s="159">
        <v>0</v>
      </c>
      <c r="W192" s="159">
        <v>0</v>
      </c>
      <c r="X192" s="159">
        <v>0</v>
      </c>
      <c r="Y192" s="159">
        <v>0</v>
      </c>
      <c r="Z192" s="159">
        <v>0</v>
      </c>
      <c r="AA192" s="159">
        <v>0</v>
      </c>
      <c r="AB192" s="159">
        <v>0</v>
      </c>
      <c r="AC192" s="159">
        <v>0</v>
      </c>
      <c r="AD192" s="159">
        <v>0</v>
      </c>
      <c r="AE192" s="159">
        <v>0</v>
      </c>
      <c r="AF192" s="159"/>
      <c r="AG192" s="159"/>
      <c r="AH192" s="159"/>
      <c r="AI192" s="159"/>
      <c r="AJ192" s="159"/>
      <c r="AK192" s="159"/>
      <c r="AL192" s="159"/>
    </row>
    <row r="193" spans="1:38" ht="16.350000000000001" customHeight="1">
      <c r="A193" s="158" t="s">
        <v>1242</v>
      </c>
      <c r="B193" s="159">
        <v>5988307.8899999997</v>
      </c>
      <c r="C193" s="159">
        <v>0</v>
      </c>
      <c r="D193" s="159">
        <v>0</v>
      </c>
      <c r="E193" s="159">
        <v>377330.18</v>
      </c>
      <c r="F193" s="159">
        <v>0</v>
      </c>
      <c r="G193" s="159">
        <v>112086.19</v>
      </c>
      <c r="H193" s="159">
        <v>0</v>
      </c>
      <c r="I193" s="159">
        <v>51277.599999999999</v>
      </c>
      <c r="J193" s="159">
        <v>0</v>
      </c>
      <c r="K193" s="159">
        <v>4894269.0199999996</v>
      </c>
      <c r="L193" s="159">
        <v>167847.78</v>
      </c>
      <c r="M193" s="159">
        <v>28836.57</v>
      </c>
      <c r="N193" s="159">
        <v>31796.57</v>
      </c>
      <c r="O193" s="159">
        <v>19875.29</v>
      </c>
      <c r="P193" s="159">
        <v>109098.68</v>
      </c>
      <c r="Q193" s="159">
        <v>0</v>
      </c>
      <c r="R193" s="159">
        <v>19875.29</v>
      </c>
      <c r="S193" s="159">
        <v>0</v>
      </c>
      <c r="T193" s="159">
        <v>0</v>
      </c>
      <c r="U193" s="159">
        <v>0</v>
      </c>
      <c r="V193" s="159">
        <v>0</v>
      </c>
      <c r="W193" s="159">
        <v>0</v>
      </c>
      <c r="X193" s="159">
        <v>0</v>
      </c>
      <c r="Y193" s="159">
        <v>0</v>
      </c>
      <c r="Z193" s="159">
        <v>0</v>
      </c>
      <c r="AA193" s="159">
        <v>72335.61</v>
      </c>
      <c r="AB193" s="159">
        <v>0</v>
      </c>
      <c r="AC193" s="159">
        <v>19875.29</v>
      </c>
      <c r="AD193" s="159">
        <v>19875.29</v>
      </c>
      <c r="AE193" s="159">
        <v>0</v>
      </c>
      <c r="AF193" s="159"/>
      <c r="AG193" s="159"/>
      <c r="AH193" s="159"/>
      <c r="AI193" s="159"/>
      <c r="AJ193" s="159"/>
      <c r="AK193" s="159"/>
      <c r="AL193" s="159"/>
    </row>
    <row r="194" spans="1:38" ht="16.350000000000001" customHeight="1">
      <c r="A194" s="158" t="s">
        <v>1243</v>
      </c>
      <c r="B194" s="159">
        <v>741236.96</v>
      </c>
      <c r="C194" s="159">
        <v>0</v>
      </c>
      <c r="D194" s="159">
        <v>0</v>
      </c>
      <c r="E194" s="159">
        <v>124177.22</v>
      </c>
      <c r="F194" s="159">
        <v>3000</v>
      </c>
      <c r="G194" s="159">
        <v>226809.42</v>
      </c>
      <c r="H194" s="159">
        <v>3890.92</v>
      </c>
      <c r="I194" s="159">
        <v>0</v>
      </c>
      <c r="J194" s="159">
        <v>0</v>
      </c>
      <c r="K194" s="159">
        <v>2506531.1</v>
      </c>
      <c r="L194" s="159">
        <v>25</v>
      </c>
      <c r="M194" s="159">
        <v>35885.65</v>
      </c>
      <c r="N194" s="159">
        <v>35885.65</v>
      </c>
      <c r="O194" s="159">
        <v>6650.94</v>
      </c>
      <c r="P194" s="159">
        <v>5896.22</v>
      </c>
      <c r="Q194" s="159">
        <v>6896.22</v>
      </c>
      <c r="R194" s="159">
        <v>32937.54</v>
      </c>
      <c r="S194" s="159">
        <v>2000</v>
      </c>
      <c r="T194" s="159">
        <v>0</v>
      </c>
      <c r="U194" s="159">
        <v>0</v>
      </c>
      <c r="V194" s="159">
        <v>1000</v>
      </c>
      <c r="W194" s="159">
        <v>0</v>
      </c>
      <c r="X194" s="159">
        <v>0</v>
      </c>
      <c r="Y194" s="159">
        <v>0</v>
      </c>
      <c r="Z194" s="159">
        <v>0</v>
      </c>
      <c r="AA194" s="159">
        <v>204533.96</v>
      </c>
      <c r="AB194" s="159">
        <v>0</v>
      </c>
      <c r="AC194" s="159">
        <v>11137.73</v>
      </c>
      <c r="AD194" s="159">
        <v>11137.73</v>
      </c>
      <c r="AE194" s="159">
        <v>0</v>
      </c>
      <c r="AF194" s="159"/>
      <c r="AG194" s="159"/>
      <c r="AH194" s="159"/>
      <c r="AI194" s="159"/>
      <c r="AJ194" s="159"/>
      <c r="AK194" s="159"/>
      <c r="AL194" s="159"/>
    </row>
    <row r="195" spans="1:38" ht="16.350000000000001" customHeight="1">
      <c r="A195" s="158" t="s">
        <v>1244</v>
      </c>
      <c r="B195" s="159">
        <v>2849781.27</v>
      </c>
      <c r="C195" s="159">
        <v>0</v>
      </c>
      <c r="D195" s="159">
        <v>0</v>
      </c>
      <c r="E195" s="159">
        <v>13696452.08</v>
      </c>
      <c r="F195" s="159">
        <v>2062044.32</v>
      </c>
      <c r="G195" s="159">
        <v>1067788.82</v>
      </c>
      <c r="H195" s="159">
        <v>72817.460000000006</v>
      </c>
      <c r="I195" s="159">
        <v>42521.120000000003</v>
      </c>
      <c r="J195" s="159">
        <v>0</v>
      </c>
      <c r="K195" s="159">
        <v>24703027.440000001</v>
      </c>
      <c r="L195" s="159">
        <v>10275412.23</v>
      </c>
      <c r="M195" s="159">
        <v>637978.43000000005</v>
      </c>
      <c r="N195" s="159">
        <v>637978.43000000005</v>
      </c>
      <c r="O195" s="159">
        <v>852008.15</v>
      </c>
      <c r="P195" s="159">
        <v>460386.04</v>
      </c>
      <c r="Q195" s="159">
        <v>460386.04</v>
      </c>
      <c r="R195" s="159">
        <v>372302.76</v>
      </c>
      <c r="S195" s="159">
        <v>192957.75</v>
      </c>
      <c r="T195" s="159">
        <v>617703.66</v>
      </c>
      <c r="U195" s="159">
        <v>250364.47</v>
      </c>
      <c r="V195" s="159">
        <v>0</v>
      </c>
      <c r="W195" s="159">
        <v>0</v>
      </c>
      <c r="X195" s="159">
        <v>618502.92000000004</v>
      </c>
      <c r="Y195" s="159">
        <v>382515.52</v>
      </c>
      <c r="Z195" s="159">
        <v>0</v>
      </c>
      <c r="AA195" s="159">
        <v>511081.47</v>
      </c>
      <c r="AB195" s="159">
        <v>0</v>
      </c>
      <c r="AC195" s="159">
        <v>0</v>
      </c>
      <c r="AD195" s="159">
        <v>556707.35</v>
      </c>
      <c r="AE195" s="159">
        <v>344891.68</v>
      </c>
      <c r="AF195" s="159"/>
      <c r="AG195" s="159"/>
      <c r="AH195" s="159"/>
      <c r="AI195" s="159"/>
      <c r="AJ195" s="159"/>
      <c r="AK195" s="159"/>
      <c r="AL195" s="159"/>
    </row>
    <row r="196" spans="1:38" ht="16.350000000000001" customHeight="1">
      <c r="A196" s="158" t="s">
        <v>1245</v>
      </c>
      <c r="B196" s="159">
        <v>10997957.710000001</v>
      </c>
      <c r="C196" s="159">
        <v>0</v>
      </c>
      <c r="D196" s="159">
        <v>0</v>
      </c>
      <c r="E196" s="159">
        <v>642369.24</v>
      </c>
      <c r="F196" s="159">
        <v>0</v>
      </c>
      <c r="G196" s="159">
        <v>24617.87</v>
      </c>
      <c r="H196" s="159">
        <v>192194.96</v>
      </c>
      <c r="I196" s="159">
        <v>23977.4</v>
      </c>
      <c r="J196" s="159">
        <v>0</v>
      </c>
      <c r="K196" s="159">
        <v>12598359.039999999</v>
      </c>
      <c r="L196" s="159">
        <v>475385.87</v>
      </c>
      <c r="M196" s="159">
        <v>31569.64</v>
      </c>
      <c r="N196" s="159">
        <v>23692.65</v>
      </c>
      <c r="O196" s="159">
        <v>52096.5</v>
      </c>
      <c r="P196" s="159">
        <v>21889.69</v>
      </c>
      <c r="Q196" s="159">
        <v>9703.68</v>
      </c>
      <c r="R196" s="159">
        <v>28031.21</v>
      </c>
      <c r="S196" s="159">
        <v>0</v>
      </c>
      <c r="T196" s="159">
        <v>0</v>
      </c>
      <c r="U196" s="159">
        <v>0</v>
      </c>
      <c r="V196" s="159">
        <v>0</v>
      </c>
      <c r="W196" s="159">
        <v>0</v>
      </c>
      <c r="X196" s="159">
        <v>0</v>
      </c>
      <c r="Y196" s="159">
        <v>0</v>
      </c>
      <c r="Z196" s="159">
        <v>0</v>
      </c>
      <c r="AA196" s="159">
        <v>13263.31</v>
      </c>
      <c r="AB196" s="159">
        <v>0</v>
      </c>
      <c r="AC196" s="159">
        <v>0</v>
      </c>
      <c r="AD196" s="159">
        <v>11354.56</v>
      </c>
      <c r="AE196" s="159">
        <v>0</v>
      </c>
      <c r="AF196" s="159"/>
      <c r="AG196" s="159"/>
      <c r="AH196" s="159"/>
      <c r="AI196" s="159"/>
      <c r="AJ196" s="159"/>
      <c r="AK196" s="159"/>
      <c r="AL196" s="159"/>
    </row>
    <row r="197" spans="1:38" ht="16.350000000000001" customHeight="1">
      <c r="A197" s="158" t="s">
        <v>1246</v>
      </c>
      <c r="B197" s="159">
        <v>11426920.810000001</v>
      </c>
      <c r="C197" s="159">
        <v>0</v>
      </c>
      <c r="D197" s="159">
        <v>0</v>
      </c>
      <c r="E197" s="159">
        <v>122781.01</v>
      </c>
      <c r="F197" s="159">
        <v>0</v>
      </c>
      <c r="G197" s="159">
        <v>0</v>
      </c>
      <c r="H197" s="159">
        <v>0</v>
      </c>
      <c r="I197" s="159">
        <v>0</v>
      </c>
      <c r="J197" s="159">
        <v>0</v>
      </c>
      <c r="K197" s="159">
        <v>537786.88</v>
      </c>
      <c r="L197" s="159">
        <v>0</v>
      </c>
      <c r="M197" s="159">
        <v>122781.01</v>
      </c>
      <c r="N197" s="159">
        <v>0</v>
      </c>
      <c r="O197" s="159">
        <v>0</v>
      </c>
      <c r="P197" s="159">
        <v>0</v>
      </c>
      <c r="Q197" s="159">
        <v>0</v>
      </c>
      <c r="R197" s="159">
        <v>0</v>
      </c>
      <c r="S197" s="159">
        <v>0</v>
      </c>
      <c r="T197" s="159">
        <v>0</v>
      </c>
      <c r="U197" s="159">
        <v>0</v>
      </c>
      <c r="V197" s="159">
        <v>0</v>
      </c>
      <c r="W197" s="159">
        <v>0</v>
      </c>
      <c r="X197" s="159">
        <v>0</v>
      </c>
      <c r="Y197" s="159">
        <v>0</v>
      </c>
      <c r="Z197" s="159">
        <v>0</v>
      </c>
      <c r="AA197" s="159">
        <v>0</v>
      </c>
      <c r="AB197" s="159">
        <v>0</v>
      </c>
      <c r="AC197" s="159">
        <v>0</v>
      </c>
      <c r="AD197" s="159">
        <v>0</v>
      </c>
      <c r="AE197" s="159">
        <v>6918.34</v>
      </c>
      <c r="AF197" s="159"/>
      <c r="AG197" s="159"/>
      <c r="AH197" s="159"/>
      <c r="AI197" s="159"/>
      <c r="AJ197" s="159"/>
      <c r="AK197" s="159"/>
      <c r="AL197" s="159"/>
    </row>
    <row r="198" spans="1:38" ht="16.350000000000001" customHeight="1">
      <c r="A198" s="158" t="s">
        <v>1247</v>
      </c>
      <c r="B198" s="159">
        <v>2132465.44</v>
      </c>
      <c r="C198" s="159">
        <v>0</v>
      </c>
      <c r="D198" s="159">
        <v>0</v>
      </c>
      <c r="E198" s="159">
        <v>181168.36</v>
      </c>
      <c r="F198" s="159">
        <v>42129.599999999999</v>
      </c>
      <c r="G198" s="159">
        <v>60520.46</v>
      </c>
      <c r="H198" s="159">
        <v>1681.68</v>
      </c>
      <c r="I198" s="159">
        <v>10507.33</v>
      </c>
      <c r="J198" s="159">
        <v>0</v>
      </c>
      <c r="K198" s="159">
        <v>4198339.04</v>
      </c>
      <c r="L198" s="159">
        <v>57707.29</v>
      </c>
      <c r="M198" s="159">
        <v>21164.5</v>
      </c>
      <c r="N198" s="159">
        <v>22508.02</v>
      </c>
      <c r="O198" s="159">
        <v>19947.14</v>
      </c>
      <c r="P198" s="159">
        <v>19947.14</v>
      </c>
      <c r="Q198" s="159">
        <v>19947.14</v>
      </c>
      <c r="R198" s="159">
        <v>19947.13</v>
      </c>
      <c r="S198" s="159">
        <v>3254.24</v>
      </c>
      <c r="T198" s="159">
        <v>7478.73</v>
      </c>
      <c r="U198" s="159">
        <v>15593.71</v>
      </c>
      <c r="V198" s="159">
        <v>0</v>
      </c>
      <c r="W198" s="159">
        <v>0</v>
      </c>
      <c r="X198" s="159">
        <v>8396.76</v>
      </c>
      <c r="Y198" s="159">
        <v>7406.16</v>
      </c>
      <c r="Z198" s="159">
        <v>0</v>
      </c>
      <c r="AA198" s="159">
        <v>25787.9</v>
      </c>
      <c r="AB198" s="159">
        <v>11306.35</v>
      </c>
      <c r="AC198" s="159">
        <v>0</v>
      </c>
      <c r="AD198" s="159">
        <v>23426.21</v>
      </c>
      <c r="AE198" s="159">
        <v>120237.48</v>
      </c>
      <c r="AF198" s="159"/>
      <c r="AG198" s="159"/>
      <c r="AH198" s="159"/>
      <c r="AI198" s="159"/>
      <c r="AJ198" s="159"/>
      <c r="AK198" s="159"/>
      <c r="AL198" s="159"/>
    </row>
    <row r="199" spans="1:38" ht="16.350000000000001" customHeight="1">
      <c r="A199" s="158" t="s">
        <v>1248</v>
      </c>
      <c r="B199" s="159">
        <v>129716.99</v>
      </c>
      <c r="C199" s="159">
        <v>0</v>
      </c>
      <c r="D199" s="159">
        <v>0</v>
      </c>
      <c r="E199" s="159">
        <v>278723.96999999997</v>
      </c>
      <c r="F199" s="159">
        <v>0</v>
      </c>
      <c r="G199" s="159">
        <v>377.36</v>
      </c>
      <c r="H199" s="159">
        <v>9849.06</v>
      </c>
      <c r="I199" s="159">
        <v>0</v>
      </c>
      <c r="J199" s="159">
        <v>0</v>
      </c>
      <c r="K199" s="159">
        <v>154516.95000000001</v>
      </c>
      <c r="L199" s="159">
        <v>0</v>
      </c>
      <c r="M199" s="159">
        <v>0</v>
      </c>
      <c r="N199" s="159">
        <v>0</v>
      </c>
      <c r="O199" s="159">
        <v>0</v>
      </c>
      <c r="P199" s="159">
        <v>278723.96999999997</v>
      </c>
      <c r="Q199" s="159">
        <v>0</v>
      </c>
      <c r="R199" s="159">
        <v>0</v>
      </c>
      <c r="S199" s="159">
        <v>0</v>
      </c>
      <c r="T199" s="159">
        <v>0</v>
      </c>
      <c r="U199" s="159">
        <v>0</v>
      </c>
      <c r="V199" s="159">
        <v>0</v>
      </c>
      <c r="W199" s="159">
        <v>0</v>
      </c>
      <c r="X199" s="159">
        <v>0</v>
      </c>
      <c r="Y199" s="159">
        <v>0</v>
      </c>
      <c r="Z199" s="159">
        <v>0</v>
      </c>
      <c r="AA199" s="159">
        <v>0</v>
      </c>
      <c r="AB199" s="159">
        <v>0</v>
      </c>
      <c r="AC199" s="159">
        <v>0</v>
      </c>
      <c r="AD199" s="159">
        <v>377.36</v>
      </c>
      <c r="AE199" s="159">
        <v>0</v>
      </c>
      <c r="AF199" s="159"/>
      <c r="AG199" s="159"/>
      <c r="AH199" s="159"/>
      <c r="AI199" s="159"/>
      <c r="AJ199" s="159"/>
      <c r="AK199" s="159"/>
      <c r="AL199" s="159"/>
    </row>
    <row r="200" spans="1:38" ht="16.350000000000001" customHeight="1">
      <c r="A200" s="158" t="s">
        <v>1249</v>
      </c>
      <c r="B200" s="159">
        <v>38933841.030000001</v>
      </c>
      <c r="C200" s="159">
        <v>0</v>
      </c>
      <c r="D200" s="159">
        <v>0</v>
      </c>
      <c r="E200" s="159">
        <v>16764262.49</v>
      </c>
      <c r="F200" s="159">
        <v>2492294.61</v>
      </c>
      <c r="G200" s="159">
        <v>1637046.49</v>
      </c>
      <c r="H200" s="159">
        <v>345529.02</v>
      </c>
      <c r="I200" s="159">
        <v>148501.24</v>
      </c>
      <c r="J200" s="159">
        <v>0</v>
      </c>
      <c r="K200" s="159">
        <v>56000260.890000001</v>
      </c>
      <c r="L200" s="159">
        <v>11349564.4</v>
      </c>
      <c r="M200" s="159">
        <v>897805.31</v>
      </c>
      <c r="N200" s="159">
        <v>1534205.46</v>
      </c>
      <c r="O200" s="159">
        <v>968326.51</v>
      </c>
      <c r="P200" s="159">
        <v>919149.34</v>
      </c>
      <c r="Q200" s="159">
        <v>595958.26</v>
      </c>
      <c r="R200" s="159">
        <v>499253.21</v>
      </c>
      <c r="S200" s="159">
        <v>211173.6</v>
      </c>
      <c r="T200" s="159">
        <v>907984.64</v>
      </c>
      <c r="U200" s="159">
        <v>309077.2</v>
      </c>
      <c r="V200" s="159">
        <v>20637.09</v>
      </c>
      <c r="W200" s="159">
        <v>4852.13</v>
      </c>
      <c r="X200" s="159">
        <v>645184.17000000004</v>
      </c>
      <c r="Y200" s="159">
        <v>393385.78</v>
      </c>
      <c r="Z200" s="159">
        <v>0</v>
      </c>
      <c r="AA200" s="159">
        <v>852147.69</v>
      </c>
      <c r="AB200" s="159">
        <v>100235.22</v>
      </c>
      <c r="AC200" s="159">
        <v>35032.68</v>
      </c>
      <c r="AD200" s="159">
        <v>649630.9</v>
      </c>
      <c r="AE200" s="159">
        <v>590672.26</v>
      </c>
      <c r="AF200" s="159"/>
      <c r="AG200" s="159"/>
      <c r="AH200" s="159"/>
      <c r="AI200" s="159"/>
      <c r="AJ200" s="159"/>
      <c r="AK200" s="159"/>
      <c r="AL200" s="159"/>
    </row>
    <row r="201" spans="1:38" ht="16.350000000000001" customHeight="1">
      <c r="A201" s="158" t="s">
        <v>1250</v>
      </c>
      <c r="B201" s="159">
        <v>138034638.23615</v>
      </c>
      <c r="C201" s="159">
        <v>37556.559999999998</v>
      </c>
      <c r="D201" s="159">
        <v>0</v>
      </c>
      <c r="E201" s="159">
        <v>36952842.803049996</v>
      </c>
      <c r="F201" s="159">
        <v>71442439.737550005</v>
      </c>
      <c r="G201" s="159">
        <v>12552264.51685</v>
      </c>
      <c r="H201" s="159">
        <v>4382734.0599999996</v>
      </c>
      <c r="I201" s="159">
        <v>3558305.89</v>
      </c>
      <c r="J201" s="159">
        <v>0</v>
      </c>
      <c r="K201" s="159">
        <v>292429207.10865003</v>
      </c>
      <c r="L201" s="159">
        <v>14300778.359999999</v>
      </c>
      <c r="M201" s="159">
        <v>3987231.5093</v>
      </c>
      <c r="N201" s="159">
        <v>5211584.0811999999</v>
      </c>
      <c r="O201" s="159">
        <v>5083818.0500999996</v>
      </c>
      <c r="P201" s="159">
        <v>3978388.6082000001</v>
      </c>
      <c r="Q201" s="159">
        <v>2403209.6953500002</v>
      </c>
      <c r="R201" s="159">
        <v>1987832.4989</v>
      </c>
      <c r="S201" s="159">
        <v>6727011.3399999999</v>
      </c>
      <c r="T201" s="159">
        <v>31335806.110350002</v>
      </c>
      <c r="U201" s="159">
        <v>11540318.219799999</v>
      </c>
      <c r="V201" s="159">
        <v>7239805.3696499998</v>
      </c>
      <c r="W201" s="159">
        <v>2778756.3177499999</v>
      </c>
      <c r="X201" s="159">
        <v>7211045.7699999996</v>
      </c>
      <c r="Y201" s="159">
        <v>4609696.6100000003</v>
      </c>
      <c r="Z201" s="159">
        <v>0</v>
      </c>
      <c r="AA201" s="159">
        <v>3262593.7736999998</v>
      </c>
      <c r="AB201" s="159">
        <v>4823964.2595499996</v>
      </c>
      <c r="AC201" s="159">
        <v>-3032332.9640500001</v>
      </c>
      <c r="AD201" s="159">
        <v>7498039.4476500005</v>
      </c>
      <c r="AE201" s="159">
        <v>10479914.76</v>
      </c>
      <c r="AF201" s="159"/>
      <c r="AG201" s="159"/>
      <c r="AH201" s="159"/>
      <c r="AI201" s="159"/>
      <c r="AJ201" s="159"/>
      <c r="AK201" s="159"/>
      <c r="AL201" s="159"/>
    </row>
    <row r="202" spans="1:38" ht="16.350000000000001" customHeight="1">
      <c r="A202" s="158" t="s">
        <v>1251</v>
      </c>
      <c r="B202" s="159">
        <v>0</v>
      </c>
      <c r="C202" s="159">
        <v>0</v>
      </c>
      <c r="D202" s="159">
        <v>0</v>
      </c>
      <c r="E202" s="159">
        <v>0</v>
      </c>
      <c r="F202" s="159">
        <v>0</v>
      </c>
      <c r="G202" s="159">
        <v>0</v>
      </c>
      <c r="H202" s="159">
        <v>0</v>
      </c>
      <c r="I202" s="159">
        <v>0</v>
      </c>
      <c r="J202" s="159">
        <v>0</v>
      </c>
      <c r="K202" s="159">
        <v>0</v>
      </c>
      <c r="L202" s="159">
        <v>0</v>
      </c>
      <c r="M202" s="159">
        <v>0</v>
      </c>
      <c r="N202" s="159">
        <v>0</v>
      </c>
      <c r="O202" s="159">
        <v>0</v>
      </c>
      <c r="P202" s="159">
        <v>0</v>
      </c>
      <c r="Q202" s="159">
        <v>0</v>
      </c>
      <c r="R202" s="159">
        <v>0</v>
      </c>
      <c r="S202" s="159">
        <v>0</v>
      </c>
      <c r="T202" s="159">
        <v>0</v>
      </c>
      <c r="U202" s="159">
        <v>0</v>
      </c>
      <c r="V202" s="159">
        <v>0</v>
      </c>
      <c r="W202" s="159">
        <v>0</v>
      </c>
      <c r="X202" s="159">
        <v>0</v>
      </c>
      <c r="Y202" s="159">
        <v>0</v>
      </c>
      <c r="Z202" s="159">
        <v>0</v>
      </c>
      <c r="AA202" s="159">
        <v>0</v>
      </c>
      <c r="AB202" s="159">
        <v>0</v>
      </c>
      <c r="AC202" s="159">
        <v>0</v>
      </c>
      <c r="AD202" s="159">
        <v>0</v>
      </c>
      <c r="AE202" s="159">
        <v>0</v>
      </c>
      <c r="AF202" s="159"/>
      <c r="AG202" s="159"/>
      <c r="AH202" s="159"/>
      <c r="AI202" s="159"/>
      <c r="AJ202" s="159"/>
      <c r="AK202" s="159"/>
      <c r="AL202" s="159"/>
    </row>
    <row r="203" spans="1:38" ht="16.350000000000001" customHeight="1">
      <c r="A203" s="158" t="s">
        <v>1252</v>
      </c>
      <c r="B203" s="159">
        <v>0</v>
      </c>
      <c r="C203" s="159">
        <v>0</v>
      </c>
      <c r="D203" s="159">
        <v>0</v>
      </c>
      <c r="E203" s="159">
        <v>0</v>
      </c>
      <c r="F203" s="159">
        <v>0</v>
      </c>
      <c r="G203" s="159">
        <v>0</v>
      </c>
      <c r="H203" s="159">
        <v>0</v>
      </c>
      <c r="I203" s="159">
        <v>0</v>
      </c>
      <c r="J203" s="159">
        <v>0</v>
      </c>
      <c r="K203" s="159">
        <v>0</v>
      </c>
      <c r="L203" s="159">
        <v>0</v>
      </c>
      <c r="M203" s="159">
        <v>0</v>
      </c>
      <c r="N203" s="159">
        <v>0</v>
      </c>
      <c r="O203" s="159">
        <v>0</v>
      </c>
      <c r="P203" s="159">
        <v>0</v>
      </c>
      <c r="Q203" s="159">
        <v>0</v>
      </c>
      <c r="R203" s="159">
        <v>0</v>
      </c>
      <c r="S203" s="159">
        <v>0</v>
      </c>
      <c r="T203" s="159">
        <v>0</v>
      </c>
      <c r="U203" s="159">
        <v>0</v>
      </c>
      <c r="V203" s="159">
        <v>0</v>
      </c>
      <c r="W203" s="159">
        <v>0</v>
      </c>
      <c r="X203" s="159">
        <v>0</v>
      </c>
      <c r="Y203" s="159">
        <v>0</v>
      </c>
      <c r="Z203" s="159">
        <v>0</v>
      </c>
      <c r="AA203" s="159">
        <v>0</v>
      </c>
      <c r="AB203" s="159">
        <v>0</v>
      </c>
      <c r="AC203" s="159">
        <v>0</v>
      </c>
      <c r="AD203" s="159">
        <v>0</v>
      </c>
      <c r="AE203" s="159">
        <v>0</v>
      </c>
      <c r="AF203" s="159"/>
      <c r="AG203" s="159"/>
      <c r="AH203" s="159"/>
      <c r="AI203" s="159"/>
      <c r="AJ203" s="159"/>
      <c r="AK203" s="159"/>
      <c r="AL203" s="159"/>
    </row>
    <row r="204" spans="1:38" ht="16.350000000000001" customHeight="1">
      <c r="A204" s="158" t="s">
        <v>1253</v>
      </c>
      <c r="B204" s="159">
        <v>0</v>
      </c>
      <c r="C204" s="159">
        <v>0</v>
      </c>
      <c r="D204" s="159">
        <v>0</v>
      </c>
      <c r="E204" s="159">
        <v>0</v>
      </c>
      <c r="F204" s="159">
        <v>0</v>
      </c>
      <c r="G204" s="159">
        <v>0</v>
      </c>
      <c r="H204" s="159">
        <v>0</v>
      </c>
      <c r="I204" s="159">
        <v>0</v>
      </c>
      <c r="J204" s="159">
        <v>0</v>
      </c>
      <c r="K204" s="159">
        <v>0</v>
      </c>
      <c r="L204" s="159">
        <v>0</v>
      </c>
      <c r="M204" s="159">
        <v>0</v>
      </c>
      <c r="N204" s="159">
        <v>0</v>
      </c>
      <c r="O204" s="159">
        <v>0</v>
      </c>
      <c r="P204" s="159">
        <v>0</v>
      </c>
      <c r="Q204" s="159">
        <v>0</v>
      </c>
      <c r="R204" s="159">
        <v>0</v>
      </c>
      <c r="S204" s="159">
        <v>0</v>
      </c>
      <c r="T204" s="159">
        <v>0</v>
      </c>
      <c r="U204" s="159">
        <v>0</v>
      </c>
      <c r="V204" s="159">
        <v>0</v>
      </c>
      <c r="W204" s="159">
        <v>0</v>
      </c>
      <c r="X204" s="159">
        <v>0</v>
      </c>
      <c r="Y204" s="159">
        <v>0</v>
      </c>
      <c r="Z204" s="159">
        <v>0</v>
      </c>
      <c r="AA204" s="159">
        <v>0</v>
      </c>
      <c r="AB204" s="159">
        <v>0</v>
      </c>
      <c r="AC204" s="159">
        <v>0</v>
      </c>
      <c r="AD204" s="159">
        <v>0</v>
      </c>
      <c r="AE204" s="159">
        <v>0</v>
      </c>
      <c r="AF204" s="159"/>
      <c r="AG204" s="159"/>
      <c r="AH204" s="159"/>
      <c r="AI204" s="159"/>
      <c r="AJ204" s="159"/>
      <c r="AK204" s="159"/>
      <c r="AL204" s="159"/>
    </row>
    <row r="205" spans="1:38" ht="16.350000000000001" customHeight="1">
      <c r="A205" s="158" t="s">
        <v>1254</v>
      </c>
      <c r="B205" s="159">
        <v>0</v>
      </c>
      <c r="C205" s="159">
        <v>0</v>
      </c>
      <c r="D205" s="159">
        <v>0</v>
      </c>
      <c r="E205" s="159">
        <v>0</v>
      </c>
      <c r="F205" s="159">
        <v>0</v>
      </c>
      <c r="G205" s="159">
        <v>0</v>
      </c>
      <c r="H205" s="159">
        <v>0</v>
      </c>
      <c r="I205" s="159">
        <v>0</v>
      </c>
      <c r="J205" s="159">
        <v>0</v>
      </c>
      <c r="K205" s="159">
        <v>0</v>
      </c>
      <c r="L205" s="159">
        <v>0</v>
      </c>
      <c r="M205" s="159">
        <v>0</v>
      </c>
      <c r="N205" s="159">
        <v>0</v>
      </c>
      <c r="O205" s="159">
        <v>0</v>
      </c>
      <c r="P205" s="159">
        <v>0</v>
      </c>
      <c r="Q205" s="159">
        <v>0</v>
      </c>
      <c r="R205" s="159">
        <v>0</v>
      </c>
      <c r="S205" s="159">
        <v>0</v>
      </c>
      <c r="T205" s="159">
        <v>0</v>
      </c>
      <c r="U205" s="159">
        <v>0</v>
      </c>
      <c r="V205" s="159">
        <v>0</v>
      </c>
      <c r="W205" s="159">
        <v>0</v>
      </c>
      <c r="X205" s="159">
        <v>0</v>
      </c>
      <c r="Y205" s="159">
        <v>0</v>
      </c>
      <c r="Z205" s="159">
        <v>0</v>
      </c>
      <c r="AA205" s="159">
        <v>0</v>
      </c>
      <c r="AB205" s="159">
        <v>0</v>
      </c>
      <c r="AC205" s="159">
        <v>0</v>
      </c>
      <c r="AD205" s="159">
        <v>0</v>
      </c>
      <c r="AE205" s="159">
        <v>0</v>
      </c>
      <c r="AF205" s="159"/>
      <c r="AG205" s="159"/>
      <c r="AH205" s="159"/>
      <c r="AI205" s="159"/>
      <c r="AJ205" s="159"/>
      <c r="AK205" s="159"/>
      <c r="AL205" s="159"/>
    </row>
    <row r="206" spans="1:38" ht="16.350000000000001" customHeight="1">
      <c r="A206" s="158" t="s">
        <v>1255</v>
      </c>
      <c r="B206" s="159">
        <v>0</v>
      </c>
      <c r="C206" s="159">
        <v>0</v>
      </c>
      <c r="D206" s="159">
        <v>0</v>
      </c>
      <c r="E206" s="159">
        <v>0</v>
      </c>
      <c r="F206" s="159">
        <v>0</v>
      </c>
      <c r="G206" s="159">
        <v>0</v>
      </c>
      <c r="H206" s="159">
        <v>0</v>
      </c>
      <c r="I206" s="159">
        <v>0</v>
      </c>
      <c r="J206" s="159">
        <v>0</v>
      </c>
      <c r="K206" s="159">
        <v>0</v>
      </c>
      <c r="L206" s="159">
        <v>0</v>
      </c>
      <c r="M206" s="159">
        <v>0</v>
      </c>
      <c r="N206" s="159">
        <v>0</v>
      </c>
      <c r="O206" s="159">
        <v>0</v>
      </c>
      <c r="P206" s="159">
        <v>0</v>
      </c>
      <c r="Q206" s="159">
        <v>0</v>
      </c>
      <c r="R206" s="159">
        <v>0</v>
      </c>
      <c r="S206" s="159">
        <v>0</v>
      </c>
      <c r="T206" s="159">
        <v>0</v>
      </c>
      <c r="U206" s="159">
        <v>0</v>
      </c>
      <c r="V206" s="159">
        <v>0</v>
      </c>
      <c r="W206" s="159">
        <v>0</v>
      </c>
      <c r="X206" s="159">
        <v>0</v>
      </c>
      <c r="Y206" s="159">
        <v>0</v>
      </c>
      <c r="Z206" s="159">
        <v>0</v>
      </c>
      <c r="AA206" s="159">
        <v>0</v>
      </c>
      <c r="AB206" s="159">
        <v>0</v>
      </c>
      <c r="AC206" s="159">
        <v>0</v>
      </c>
      <c r="AD206" s="159">
        <v>0</v>
      </c>
      <c r="AE206" s="159">
        <v>0</v>
      </c>
      <c r="AF206" s="159"/>
      <c r="AG206" s="159"/>
      <c r="AH206" s="159"/>
      <c r="AI206" s="159"/>
      <c r="AJ206" s="159"/>
      <c r="AK206" s="159"/>
      <c r="AL206" s="159"/>
    </row>
    <row r="207" spans="1:38" ht="16.350000000000001" customHeight="1">
      <c r="A207" s="158" t="s">
        <v>1256</v>
      </c>
      <c r="B207" s="159">
        <v>0</v>
      </c>
      <c r="C207" s="159">
        <v>0</v>
      </c>
      <c r="D207" s="159">
        <v>0</v>
      </c>
      <c r="E207" s="159">
        <v>0</v>
      </c>
      <c r="F207" s="159">
        <v>0</v>
      </c>
      <c r="G207" s="159">
        <v>0</v>
      </c>
      <c r="H207" s="159">
        <v>0</v>
      </c>
      <c r="I207" s="159">
        <v>0</v>
      </c>
      <c r="J207" s="159">
        <v>0</v>
      </c>
      <c r="K207" s="159">
        <v>0</v>
      </c>
      <c r="L207" s="159">
        <v>0</v>
      </c>
      <c r="M207" s="159">
        <v>0</v>
      </c>
      <c r="N207" s="159">
        <v>0</v>
      </c>
      <c r="O207" s="159">
        <v>0</v>
      </c>
      <c r="P207" s="159">
        <v>0</v>
      </c>
      <c r="Q207" s="159">
        <v>0</v>
      </c>
      <c r="R207" s="159">
        <v>0</v>
      </c>
      <c r="S207" s="159">
        <v>0</v>
      </c>
      <c r="T207" s="159">
        <v>0</v>
      </c>
      <c r="U207" s="159">
        <v>0</v>
      </c>
      <c r="V207" s="159">
        <v>0</v>
      </c>
      <c r="W207" s="159">
        <v>0</v>
      </c>
      <c r="X207" s="159">
        <v>0</v>
      </c>
      <c r="Y207" s="159">
        <v>0</v>
      </c>
      <c r="Z207" s="159">
        <v>0</v>
      </c>
      <c r="AA207" s="159">
        <v>0</v>
      </c>
      <c r="AB207" s="159">
        <v>0</v>
      </c>
      <c r="AC207" s="159">
        <v>0</v>
      </c>
      <c r="AD207" s="159">
        <v>0</v>
      </c>
      <c r="AE207" s="159">
        <v>0</v>
      </c>
      <c r="AF207" s="159"/>
      <c r="AG207" s="159"/>
      <c r="AH207" s="159"/>
      <c r="AI207" s="159"/>
      <c r="AJ207" s="159"/>
      <c r="AK207" s="159"/>
      <c r="AL207" s="159"/>
    </row>
    <row r="208" spans="1:38" ht="16.350000000000001" customHeight="1">
      <c r="A208" s="158" t="s">
        <v>1257</v>
      </c>
      <c r="B208" s="159">
        <v>0</v>
      </c>
      <c r="C208" s="159">
        <v>0</v>
      </c>
      <c r="D208" s="159">
        <v>0</v>
      </c>
      <c r="E208" s="159">
        <v>0</v>
      </c>
      <c r="F208" s="159">
        <v>0</v>
      </c>
      <c r="G208" s="159">
        <v>0</v>
      </c>
      <c r="H208" s="159">
        <v>0</v>
      </c>
      <c r="I208" s="159">
        <v>0</v>
      </c>
      <c r="J208" s="159">
        <v>0</v>
      </c>
      <c r="K208" s="159">
        <v>0</v>
      </c>
      <c r="L208" s="159">
        <v>0</v>
      </c>
      <c r="M208" s="159">
        <v>0</v>
      </c>
      <c r="N208" s="159">
        <v>0</v>
      </c>
      <c r="O208" s="159">
        <v>0</v>
      </c>
      <c r="P208" s="159">
        <v>0</v>
      </c>
      <c r="Q208" s="159">
        <v>0</v>
      </c>
      <c r="R208" s="159">
        <v>0</v>
      </c>
      <c r="S208" s="159">
        <v>0</v>
      </c>
      <c r="T208" s="159">
        <v>0</v>
      </c>
      <c r="U208" s="159">
        <v>0</v>
      </c>
      <c r="V208" s="159">
        <v>0</v>
      </c>
      <c r="W208" s="159">
        <v>0</v>
      </c>
      <c r="X208" s="159">
        <v>0</v>
      </c>
      <c r="Y208" s="159">
        <v>0</v>
      </c>
      <c r="Z208" s="159">
        <v>0</v>
      </c>
      <c r="AA208" s="159">
        <v>0</v>
      </c>
      <c r="AB208" s="159">
        <v>0</v>
      </c>
      <c r="AC208" s="159">
        <v>0</v>
      </c>
      <c r="AD208" s="159">
        <v>0</v>
      </c>
      <c r="AE208" s="159">
        <v>0</v>
      </c>
      <c r="AF208" s="159"/>
      <c r="AG208" s="159"/>
      <c r="AH208" s="159"/>
      <c r="AI208" s="159"/>
      <c r="AJ208" s="159"/>
      <c r="AK208" s="159"/>
      <c r="AL208" s="159"/>
    </row>
    <row r="209" spans="1:38" ht="16.350000000000001" customHeight="1">
      <c r="A209" s="158" t="s">
        <v>1258</v>
      </c>
      <c r="B209" s="159">
        <v>0</v>
      </c>
      <c r="C209" s="159">
        <v>0</v>
      </c>
      <c r="D209" s="159">
        <v>0</v>
      </c>
      <c r="E209" s="159">
        <v>0</v>
      </c>
      <c r="F209" s="159">
        <v>0</v>
      </c>
      <c r="G209" s="159">
        <v>0</v>
      </c>
      <c r="H209" s="159">
        <v>0</v>
      </c>
      <c r="I209" s="159">
        <v>0</v>
      </c>
      <c r="J209" s="159">
        <v>0</v>
      </c>
      <c r="K209" s="159">
        <v>0</v>
      </c>
      <c r="L209" s="159">
        <v>0</v>
      </c>
      <c r="M209" s="159">
        <v>0</v>
      </c>
      <c r="N209" s="159">
        <v>0</v>
      </c>
      <c r="O209" s="159">
        <v>0</v>
      </c>
      <c r="P209" s="159">
        <v>0</v>
      </c>
      <c r="Q209" s="159">
        <v>0</v>
      </c>
      <c r="R209" s="159">
        <v>0</v>
      </c>
      <c r="S209" s="159">
        <v>0</v>
      </c>
      <c r="T209" s="159">
        <v>0</v>
      </c>
      <c r="U209" s="159">
        <v>0</v>
      </c>
      <c r="V209" s="159">
        <v>0</v>
      </c>
      <c r="W209" s="159">
        <v>0</v>
      </c>
      <c r="X209" s="159">
        <v>0</v>
      </c>
      <c r="Y209" s="159">
        <v>0</v>
      </c>
      <c r="Z209" s="159">
        <v>0</v>
      </c>
      <c r="AA209" s="159">
        <v>0</v>
      </c>
      <c r="AB209" s="159">
        <v>0</v>
      </c>
      <c r="AC209" s="159">
        <v>0</v>
      </c>
      <c r="AD209" s="159">
        <v>0</v>
      </c>
      <c r="AE209" s="159">
        <v>0</v>
      </c>
      <c r="AF209" s="159"/>
      <c r="AG209" s="159"/>
      <c r="AH209" s="159"/>
      <c r="AI209" s="159"/>
      <c r="AJ209" s="159"/>
      <c r="AK209" s="159"/>
      <c r="AL209" s="159"/>
    </row>
    <row r="210" spans="1:38" ht="16.350000000000001" customHeight="1">
      <c r="A210" s="158" t="s">
        <v>1259</v>
      </c>
      <c r="B210" s="159">
        <v>0</v>
      </c>
      <c r="C210" s="159">
        <v>0</v>
      </c>
      <c r="D210" s="159">
        <v>0</v>
      </c>
      <c r="E210" s="159">
        <v>0</v>
      </c>
      <c r="F210" s="159">
        <v>0</v>
      </c>
      <c r="G210" s="159">
        <v>0</v>
      </c>
      <c r="H210" s="159">
        <v>0</v>
      </c>
      <c r="I210" s="159">
        <v>0</v>
      </c>
      <c r="J210" s="159">
        <v>0</v>
      </c>
      <c r="K210" s="159">
        <v>0</v>
      </c>
      <c r="L210" s="159">
        <v>0</v>
      </c>
      <c r="M210" s="159">
        <v>0</v>
      </c>
      <c r="N210" s="159">
        <v>0</v>
      </c>
      <c r="O210" s="159">
        <v>0</v>
      </c>
      <c r="P210" s="159">
        <v>0</v>
      </c>
      <c r="Q210" s="159">
        <v>0</v>
      </c>
      <c r="R210" s="159">
        <v>0</v>
      </c>
      <c r="S210" s="159">
        <v>0</v>
      </c>
      <c r="T210" s="159">
        <v>0</v>
      </c>
      <c r="U210" s="159">
        <v>0</v>
      </c>
      <c r="V210" s="159">
        <v>0</v>
      </c>
      <c r="W210" s="159">
        <v>0</v>
      </c>
      <c r="X210" s="159">
        <v>0</v>
      </c>
      <c r="Y210" s="159">
        <v>0</v>
      </c>
      <c r="Z210" s="159">
        <v>0</v>
      </c>
      <c r="AA210" s="159">
        <v>0</v>
      </c>
      <c r="AB210" s="159">
        <v>0</v>
      </c>
      <c r="AC210" s="159">
        <v>0</v>
      </c>
      <c r="AD210" s="159">
        <v>0</v>
      </c>
      <c r="AE210" s="159">
        <v>0</v>
      </c>
      <c r="AF210" s="159"/>
      <c r="AG210" s="159"/>
      <c r="AH210" s="159"/>
      <c r="AI210" s="159"/>
      <c r="AJ210" s="159"/>
      <c r="AK210" s="159"/>
      <c r="AL210" s="159"/>
    </row>
    <row r="211" spans="1:38" ht="16.350000000000001" customHeight="1">
      <c r="A211" s="158" t="s">
        <v>1260</v>
      </c>
      <c r="B211" s="159">
        <v>0</v>
      </c>
      <c r="C211" s="159">
        <v>0</v>
      </c>
      <c r="D211" s="159">
        <v>0</v>
      </c>
      <c r="E211" s="159">
        <v>0</v>
      </c>
      <c r="F211" s="159">
        <v>0</v>
      </c>
      <c r="G211" s="159">
        <v>0</v>
      </c>
      <c r="H211" s="159">
        <v>0</v>
      </c>
      <c r="I211" s="159">
        <v>0</v>
      </c>
      <c r="J211" s="159">
        <v>0</v>
      </c>
      <c r="K211" s="159">
        <v>0</v>
      </c>
      <c r="L211" s="159">
        <v>0</v>
      </c>
      <c r="M211" s="159">
        <v>0</v>
      </c>
      <c r="N211" s="159">
        <v>0</v>
      </c>
      <c r="O211" s="159">
        <v>0</v>
      </c>
      <c r="P211" s="159">
        <v>0</v>
      </c>
      <c r="Q211" s="159">
        <v>0</v>
      </c>
      <c r="R211" s="159">
        <v>0</v>
      </c>
      <c r="S211" s="159">
        <v>0</v>
      </c>
      <c r="T211" s="159">
        <v>0</v>
      </c>
      <c r="U211" s="159">
        <v>0</v>
      </c>
      <c r="V211" s="159">
        <v>0</v>
      </c>
      <c r="W211" s="159">
        <v>0</v>
      </c>
      <c r="X211" s="159">
        <v>0</v>
      </c>
      <c r="Y211" s="159">
        <v>0</v>
      </c>
      <c r="Z211" s="159">
        <v>0</v>
      </c>
      <c r="AA211" s="159">
        <v>0</v>
      </c>
      <c r="AB211" s="159">
        <v>0</v>
      </c>
      <c r="AC211" s="159">
        <v>0</v>
      </c>
      <c r="AD211" s="159">
        <v>0</v>
      </c>
      <c r="AE211" s="159">
        <v>0</v>
      </c>
      <c r="AF211" s="159"/>
      <c r="AG211" s="159"/>
      <c r="AH211" s="159"/>
      <c r="AI211" s="159"/>
      <c r="AJ211" s="159"/>
      <c r="AK211" s="159"/>
      <c r="AL211" s="159"/>
    </row>
    <row r="212" spans="1:38" ht="16.350000000000001" customHeight="1">
      <c r="A212" s="158" t="s">
        <v>1261</v>
      </c>
      <c r="B212" s="159">
        <v>0</v>
      </c>
      <c r="C212" s="159">
        <v>0</v>
      </c>
      <c r="D212" s="159">
        <v>0</v>
      </c>
      <c r="E212" s="159">
        <v>0</v>
      </c>
      <c r="F212" s="159">
        <v>0</v>
      </c>
      <c r="G212" s="159">
        <v>0</v>
      </c>
      <c r="H212" s="159">
        <v>0</v>
      </c>
      <c r="I212" s="159">
        <v>0</v>
      </c>
      <c r="J212" s="159">
        <v>0</v>
      </c>
      <c r="K212" s="159">
        <v>0</v>
      </c>
      <c r="L212" s="159">
        <v>0</v>
      </c>
      <c r="M212" s="159">
        <v>0</v>
      </c>
      <c r="N212" s="159">
        <v>0</v>
      </c>
      <c r="O212" s="159">
        <v>0</v>
      </c>
      <c r="P212" s="159">
        <v>0</v>
      </c>
      <c r="Q212" s="159">
        <v>0</v>
      </c>
      <c r="R212" s="159">
        <v>0</v>
      </c>
      <c r="S212" s="159">
        <v>0</v>
      </c>
      <c r="T212" s="159">
        <v>0</v>
      </c>
      <c r="U212" s="159">
        <v>0</v>
      </c>
      <c r="V212" s="159">
        <v>0</v>
      </c>
      <c r="W212" s="159">
        <v>0</v>
      </c>
      <c r="X212" s="159">
        <v>0</v>
      </c>
      <c r="Y212" s="159">
        <v>0</v>
      </c>
      <c r="Z212" s="159">
        <v>0</v>
      </c>
      <c r="AA212" s="159">
        <v>0</v>
      </c>
      <c r="AB212" s="159">
        <v>0</v>
      </c>
      <c r="AC212" s="159">
        <v>0</v>
      </c>
      <c r="AD212" s="159">
        <v>0</v>
      </c>
      <c r="AE212" s="159">
        <v>0</v>
      </c>
      <c r="AF212" s="159"/>
      <c r="AG212" s="159"/>
      <c r="AH212" s="159"/>
      <c r="AI212" s="159"/>
      <c r="AJ212" s="159"/>
      <c r="AK212" s="159"/>
      <c r="AL212" s="159"/>
    </row>
    <row r="213" spans="1:38" ht="16.350000000000001" customHeight="1">
      <c r="A213" s="158" t="s">
        <v>1262</v>
      </c>
      <c r="B213" s="159">
        <v>0</v>
      </c>
      <c r="C213" s="159">
        <v>0</v>
      </c>
      <c r="D213" s="159">
        <v>0</v>
      </c>
      <c r="E213" s="159">
        <v>0</v>
      </c>
      <c r="F213" s="159">
        <v>0</v>
      </c>
      <c r="G213" s="159">
        <v>0</v>
      </c>
      <c r="H213" s="159">
        <v>0</v>
      </c>
      <c r="I213" s="159">
        <v>0</v>
      </c>
      <c r="J213" s="159">
        <v>0</v>
      </c>
      <c r="K213" s="159">
        <v>0</v>
      </c>
      <c r="L213" s="159">
        <v>0</v>
      </c>
      <c r="M213" s="159">
        <v>0</v>
      </c>
      <c r="N213" s="159">
        <v>0</v>
      </c>
      <c r="O213" s="159">
        <v>0</v>
      </c>
      <c r="P213" s="159">
        <v>0</v>
      </c>
      <c r="Q213" s="159">
        <v>0</v>
      </c>
      <c r="R213" s="159">
        <v>0</v>
      </c>
      <c r="S213" s="159">
        <v>0</v>
      </c>
      <c r="T213" s="159">
        <v>0</v>
      </c>
      <c r="U213" s="159">
        <v>0</v>
      </c>
      <c r="V213" s="159">
        <v>0</v>
      </c>
      <c r="W213" s="159">
        <v>0</v>
      </c>
      <c r="X213" s="159">
        <v>0</v>
      </c>
      <c r="Y213" s="159">
        <v>0</v>
      </c>
      <c r="Z213" s="159">
        <v>0</v>
      </c>
      <c r="AA213" s="159">
        <v>0</v>
      </c>
      <c r="AB213" s="159">
        <v>0</v>
      </c>
      <c r="AC213" s="159">
        <v>0</v>
      </c>
      <c r="AD213" s="159">
        <v>0</v>
      </c>
      <c r="AE213" s="159">
        <v>0</v>
      </c>
      <c r="AF213" s="159"/>
      <c r="AG213" s="159"/>
      <c r="AH213" s="159"/>
      <c r="AI213" s="159"/>
      <c r="AJ213" s="159"/>
      <c r="AK213" s="159"/>
      <c r="AL213" s="159"/>
    </row>
    <row r="214" spans="1:38" ht="16.350000000000001" customHeight="1">
      <c r="A214" s="158" t="s">
        <v>1263</v>
      </c>
      <c r="B214" s="159">
        <v>0</v>
      </c>
      <c r="C214" s="159">
        <v>0</v>
      </c>
      <c r="D214" s="159">
        <v>0</v>
      </c>
      <c r="E214" s="159">
        <v>0</v>
      </c>
      <c r="F214" s="159">
        <v>0</v>
      </c>
      <c r="G214" s="159">
        <v>0</v>
      </c>
      <c r="H214" s="159">
        <v>0</v>
      </c>
      <c r="I214" s="159">
        <v>0</v>
      </c>
      <c r="J214" s="159">
        <v>0</v>
      </c>
      <c r="K214" s="159">
        <v>0</v>
      </c>
      <c r="L214" s="159">
        <v>0</v>
      </c>
      <c r="M214" s="159">
        <v>0</v>
      </c>
      <c r="N214" s="159">
        <v>0</v>
      </c>
      <c r="O214" s="159">
        <v>0</v>
      </c>
      <c r="P214" s="159">
        <v>0</v>
      </c>
      <c r="Q214" s="159">
        <v>0</v>
      </c>
      <c r="R214" s="159">
        <v>0</v>
      </c>
      <c r="S214" s="159">
        <v>0</v>
      </c>
      <c r="T214" s="159">
        <v>0</v>
      </c>
      <c r="U214" s="159">
        <v>0</v>
      </c>
      <c r="V214" s="159">
        <v>0</v>
      </c>
      <c r="W214" s="159">
        <v>0</v>
      </c>
      <c r="X214" s="159">
        <v>0</v>
      </c>
      <c r="Y214" s="159">
        <v>0</v>
      </c>
      <c r="Z214" s="159">
        <v>0</v>
      </c>
      <c r="AA214" s="159">
        <v>0</v>
      </c>
      <c r="AB214" s="159">
        <v>0</v>
      </c>
      <c r="AC214" s="159">
        <v>0</v>
      </c>
      <c r="AD214" s="159">
        <v>0</v>
      </c>
      <c r="AE214" s="159">
        <v>0</v>
      </c>
      <c r="AF214" s="159"/>
      <c r="AG214" s="159"/>
      <c r="AH214" s="159"/>
      <c r="AI214" s="159"/>
      <c r="AJ214" s="159"/>
      <c r="AK214" s="159"/>
      <c r="AL214" s="159"/>
    </row>
    <row r="215" spans="1:38" ht="16.350000000000001" customHeight="1">
      <c r="A215" s="158" t="s">
        <v>1264</v>
      </c>
      <c r="B215" s="159">
        <v>0</v>
      </c>
      <c r="C215" s="159">
        <v>0</v>
      </c>
      <c r="D215" s="159">
        <v>0</v>
      </c>
      <c r="E215" s="159">
        <v>0</v>
      </c>
      <c r="F215" s="159">
        <v>0</v>
      </c>
      <c r="G215" s="159">
        <v>0</v>
      </c>
      <c r="H215" s="159">
        <v>0</v>
      </c>
      <c r="I215" s="159">
        <v>0</v>
      </c>
      <c r="J215" s="159">
        <v>0</v>
      </c>
      <c r="K215" s="159">
        <v>0</v>
      </c>
      <c r="L215" s="159">
        <v>0</v>
      </c>
      <c r="M215" s="159">
        <v>0</v>
      </c>
      <c r="N215" s="159">
        <v>0</v>
      </c>
      <c r="O215" s="159">
        <v>0</v>
      </c>
      <c r="P215" s="159">
        <v>0</v>
      </c>
      <c r="Q215" s="159">
        <v>0</v>
      </c>
      <c r="R215" s="159">
        <v>0</v>
      </c>
      <c r="S215" s="159">
        <v>0</v>
      </c>
      <c r="T215" s="159">
        <v>0</v>
      </c>
      <c r="U215" s="159">
        <v>0</v>
      </c>
      <c r="V215" s="159">
        <v>0</v>
      </c>
      <c r="W215" s="159">
        <v>0</v>
      </c>
      <c r="X215" s="159">
        <v>0</v>
      </c>
      <c r="Y215" s="159">
        <v>0</v>
      </c>
      <c r="Z215" s="159">
        <v>0</v>
      </c>
      <c r="AA215" s="159">
        <v>0</v>
      </c>
      <c r="AB215" s="159">
        <v>0</v>
      </c>
      <c r="AC215" s="159">
        <v>0</v>
      </c>
      <c r="AD215" s="159">
        <v>0</v>
      </c>
      <c r="AE215" s="159">
        <v>0</v>
      </c>
      <c r="AF215" s="159"/>
      <c r="AG215" s="159"/>
      <c r="AH215" s="159"/>
      <c r="AI215" s="159"/>
      <c r="AJ215" s="159"/>
      <c r="AK215" s="159"/>
      <c r="AL215" s="159"/>
    </row>
    <row r="216" spans="1:38" ht="16.350000000000001" customHeight="1">
      <c r="A216" s="158" t="s">
        <v>1265</v>
      </c>
      <c r="B216" s="159">
        <v>0</v>
      </c>
      <c r="C216" s="159">
        <v>0</v>
      </c>
      <c r="D216" s="159">
        <v>0</v>
      </c>
      <c r="E216" s="159">
        <v>0</v>
      </c>
      <c r="F216" s="159">
        <v>0</v>
      </c>
      <c r="G216" s="159">
        <v>0</v>
      </c>
      <c r="H216" s="159">
        <v>0</v>
      </c>
      <c r="I216" s="159">
        <v>0</v>
      </c>
      <c r="J216" s="159">
        <v>0</v>
      </c>
      <c r="K216" s="159">
        <v>0</v>
      </c>
      <c r="L216" s="159">
        <v>0</v>
      </c>
      <c r="M216" s="159">
        <v>0</v>
      </c>
      <c r="N216" s="159">
        <v>0</v>
      </c>
      <c r="O216" s="159">
        <v>0</v>
      </c>
      <c r="P216" s="159">
        <v>0</v>
      </c>
      <c r="Q216" s="159">
        <v>0</v>
      </c>
      <c r="R216" s="159">
        <v>0</v>
      </c>
      <c r="S216" s="159">
        <v>0</v>
      </c>
      <c r="T216" s="159">
        <v>0</v>
      </c>
      <c r="U216" s="159">
        <v>0</v>
      </c>
      <c r="V216" s="159">
        <v>0</v>
      </c>
      <c r="W216" s="159">
        <v>0</v>
      </c>
      <c r="X216" s="159">
        <v>0</v>
      </c>
      <c r="Y216" s="159">
        <v>0</v>
      </c>
      <c r="Z216" s="159">
        <v>0</v>
      </c>
      <c r="AA216" s="159">
        <v>0</v>
      </c>
      <c r="AB216" s="159">
        <v>0</v>
      </c>
      <c r="AC216" s="159">
        <v>0</v>
      </c>
      <c r="AD216" s="159">
        <v>0</v>
      </c>
      <c r="AE216" s="159">
        <v>0</v>
      </c>
      <c r="AF216" s="159"/>
      <c r="AG216" s="159"/>
      <c r="AH216" s="159"/>
      <c r="AI216" s="159"/>
      <c r="AJ216" s="159"/>
      <c r="AK216" s="159"/>
      <c r="AL216" s="159"/>
    </row>
    <row r="217" spans="1:38" ht="16.350000000000001" customHeight="1">
      <c r="A217" s="158" t="s">
        <v>1266</v>
      </c>
      <c r="B217" s="159">
        <v>0</v>
      </c>
      <c r="C217" s="159">
        <v>0</v>
      </c>
      <c r="D217" s="159">
        <v>0</v>
      </c>
      <c r="E217" s="159">
        <v>0</v>
      </c>
      <c r="F217" s="159">
        <v>0</v>
      </c>
      <c r="G217" s="159">
        <v>0</v>
      </c>
      <c r="H217" s="159">
        <v>0</v>
      </c>
      <c r="I217" s="159">
        <v>0</v>
      </c>
      <c r="J217" s="159">
        <v>0</v>
      </c>
      <c r="K217" s="159">
        <v>0</v>
      </c>
      <c r="L217" s="159">
        <v>0</v>
      </c>
      <c r="M217" s="159">
        <v>0</v>
      </c>
      <c r="N217" s="159">
        <v>0</v>
      </c>
      <c r="O217" s="159">
        <v>0</v>
      </c>
      <c r="P217" s="159">
        <v>0</v>
      </c>
      <c r="Q217" s="159">
        <v>0</v>
      </c>
      <c r="R217" s="159">
        <v>0</v>
      </c>
      <c r="S217" s="159">
        <v>0</v>
      </c>
      <c r="T217" s="159">
        <v>0</v>
      </c>
      <c r="U217" s="159">
        <v>0</v>
      </c>
      <c r="V217" s="159">
        <v>0</v>
      </c>
      <c r="W217" s="159">
        <v>0</v>
      </c>
      <c r="X217" s="159">
        <v>0</v>
      </c>
      <c r="Y217" s="159">
        <v>0</v>
      </c>
      <c r="Z217" s="159">
        <v>0</v>
      </c>
      <c r="AA217" s="159">
        <v>0</v>
      </c>
      <c r="AB217" s="159">
        <v>0</v>
      </c>
      <c r="AC217" s="159">
        <v>0</v>
      </c>
      <c r="AD217" s="159">
        <v>0</v>
      </c>
      <c r="AE217" s="159">
        <v>0</v>
      </c>
      <c r="AF217" s="159"/>
      <c r="AG217" s="159"/>
      <c r="AH217" s="159"/>
      <c r="AI217" s="159"/>
      <c r="AJ217" s="159"/>
      <c r="AK217" s="159"/>
      <c r="AL217" s="159"/>
    </row>
    <row r="218" spans="1:38" ht="16.350000000000001" customHeight="1">
      <c r="A218" s="158" t="s">
        <v>1267</v>
      </c>
      <c r="B218" s="159">
        <v>0</v>
      </c>
      <c r="C218" s="159">
        <v>0</v>
      </c>
      <c r="D218" s="159">
        <v>0</v>
      </c>
      <c r="E218" s="159">
        <v>0</v>
      </c>
      <c r="F218" s="159">
        <v>0</v>
      </c>
      <c r="G218" s="159">
        <v>0</v>
      </c>
      <c r="H218" s="159">
        <v>0</v>
      </c>
      <c r="I218" s="159">
        <v>0</v>
      </c>
      <c r="J218" s="159">
        <v>0</v>
      </c>
      <c r="K218" s="159">
        <v>0</v>
      </c>
      <c r="L218" s="159">
        <v>0</v>
      </c>
      <c r="M218" s="159">
        <v>0</v>
      </c>
      <c r="N218" s="159">
        <v>0</v>
      </c>
      <c r="O218" s="159">
        <v>0</v>
      </c>
      <c r="P218" s="159">
        <v>0</v>
      </c>
      <c r="Q218" s="159">
        <v>0</v>
      </c>
      <c r="R218" s="159">
        <v>0</v>
      </c>
      <c r="S218" s="159">
        <v>0</v>
      </c>
      <c r="T218" s="159">
        <v>0</v>
      </c>
      <c r="U218" s="159">
        <v>0</v>
      </c>
      <c r="V218" s="159">
        <v>0</v>
      </c>
      <c r="W218" s="159">
        <v>0</v>
      </c>
      <c r="X218" s="159">
        <v>0</v>
      </c>
      <c r="Y218" s="159">
        <v>0</v>
      </c>
      <c r="Z218" s="159">
        <v>0</v>
      </c>
      <c r="AA218" s="159">
        <v>0</v>
      </c>
      <c r="AB218" s="159">
        <v>0</v>
      </c>
      <c r="AC218" s="159">
        <v>0</v>
      </c>
      <c r="AD218" s="159">
        <v>0</v>
      </c>
      <c r="AE218" s="159">
        <v>0</v>
      </c>
      <c r="AF218" s="159"/>
      <c r="AG218" s="159"/>
      <c r="AH218" s="159"/>
      <c r="AI218" s="159"/>
      <c r="AJ218" s="159"/>
      <c r="AK218" s="159"/>
      <c r="AL218" s="159"/>
    </row>
    <row r="219" spans="1:38" ht="16.350000000000001" customHeight="1">
      <c r="A219" s="158" t="s">
        <v>1268</v>
      </c>
      <c r="B219" s="159">
        <v>0</v>
      </c>
      <c r="C219" s="159">
        <v>0</v>
      </c>
      <c r="D219" s="159">
        <v>0</v>
      </c>
      <c r="E219" s="159">
        <v>0</v>
      </c>
      <c r="F219" s="159">
        <v>0</v>
      </c>
      <c r="G219" s="159">
        <v>0</v>
      </c>
      <c r="H219" s="159">
        <v>0</v>
      </c>
      <c r="I219" s="159">
        <v>0</v>
      </c>
      <c r="J219" s="159">
        <v>0</v>
      </c>
      <c r="K219" s="159">
        <v>0</v>
      </c>
      <c r="L219" s="159">
        <v>0</v>
      </c>
      <c r="M219" s="159">
        <v>0</v>
      </c>
      <c r="N219" s="159">
        <v>0</v>
      </c>
      <c r="O219" s="159">
        <v>0</v>
      </c>
      <c r="P219" s="159">
        <v>0</v>
      </c>
      <c r="Q219" s="159">
        <v>0</v>
      </c>
      <c r="R219" s="159">
        <v>0</v>
      </c>
      <c r="S219" s="159">
        <v>0</v>
      </c>
      <c r="T219" s="159">
        <v>0</v>
      </c>
      <c r="U219" s="159">
        <v>0</v>
      </c>
      <c r="V219" s="159">
        <v>0</v>
      </c>
      <c r="W219" s="159">
        <v>0</v>
      </c>
      <c r="X219" s="159">
        <v>0</v>
      </c>
      <c r="Y219" s="159">
        <v>0</v>
      </c>
      <c r="Z219" s="159">
        <v>0</v>
      </c>
      <c r="AA219" s="159">
        <v>0</v>
      </c>
      <c r="AB219" s="159">
        <v>0</v>
      </c>
      <c r="AC219" s="159">
        <v>0</v>
      </c>
      <c r="AD219" s="159">
        <v>0</v>
      </c>
      <c r="AE219" s="159">
        <v>0</v>
      </c>
      <c r="AF219" s="159"/>
      <c r="AG219" s="159"/>
      <c r="AH219" s="159"/>
      <c r="AI219" s="159"/>
      <c r="AJ219" s="159"/>
      <c r="AK219" s="159"/>
      <c r="AL219" s="159"/>
    </row>
    <row r="220" spans="1:38" ht="16.350000000000001" customHeight="1">
      <c r="A220" s="158" t="s">
        <v>1269</v>
      </c>
      <c r="B220" s="159">
        <v>0</v>
      </c>
      <c r="C220" s="159">
        <v>0</v>
      </c>
      <c r="D220" s="159">
        <v>0</v>
      </c>
      <c r="E220" s="159">
        <v>0</v>
      </c>
      <c r="F220" s="159">
        <v>0</v>
      </c>
      <c r="G220" s="159">
        <v>0</v>
      </c>
      <c r="H220" s="159">
        <v>0</v>
      </c>
      <c r="I220" s="159">
        <v>0</v>
      </c>
      <c r="J220" s="159">
        <v>0</v>
      </c>
      <c r="K220" s="159">
        <v>0</v>
      </c>
      <c r="L220" s="159">
        <v>0</v>
      </c>
      <c r="M220" s="159">
        <v>0</v>
      </c>
      <c r="N220" s="159">
        <v>0</v>
      </c>
      <c r="O220" s="159">
        <v>0</v>
      </c>
      <c r="P220" s="159">
        <v>0</v>
      </c>
      <c r="Q220" s="159">
        <v>0</v>
      </c>
      <c r="R220" s="159">
        <v>0</v>
      </c>
      <c r="S220" s="159">
        <v>0</v>
      </c>
      <c r="T220" s="159">
        <v>0</v>
      </c>
      <c r="U220" s="159">
        <v>0</v>
      </c>
      <c r="V220" s="159">
        <v>0</v>
      </c>
      <c r="W220" s="159">
        <v>0</v>
      </c>
      <c r="X220" s="159">
        <v>0</v>
      </c>
      <c r="Y220" s="159">
        <v>0</v>
      </c>
      <c r="Z220" s="159">
        <v>0</v>
      </c>
      <c r="AA220" s="159">
        <v>0</v>
      </c>
      <c r="AB220" s="159">
        <v>0</v>
      </c>
      <c r="AC220" s="159">
        <v>0</v>
      </c>
      <c r="AD220" s="159">
        <v>0</v>
      </c>
      <c r="AE220" s="159">
        <v>0</v>
      </c>
      <c r="AF220" s="159"/>
      <c r="AG220" s="159"/>
      <c r="AH220" s="159"/>
      <c r="AI220" s="159"/>
      <c r="AJ220" s="159"/>
      <c r="AK220" s="159"/>
      <c r="AL220" s="159"/>
    </row>
    <row r="221" spans="1:38" ht="16.350000000000001" customHeight="1">
      <c r="A221" s="158" t="s">
        <v>1270</v>
      </c>
      <c r="B221" s="159">
        <v>0</v>
      </c>
      <c r="C221" s="159">
        <v>0</v>
      </c>
      <c r="D221" s="159">
        <v>0</v>
      </c>
      <c r="E221" s="159">
        <v>0</v>
      </c>
      <c r="F221" s="159">
        <v>0</v>
      </c>
      <c r="G221" s="159">
        <v>0</v>
      </c>
      <c r="H221" s="159">
        <v>0</v>
      </c>
      <c r="I221" s="159">
        <v>0</v>
      </c>
      <c r="J221" s="159">
        <v>0</v>
      </c>
      <c r="K221" s="159">
        <v>0</v>
      </c>
      <c r="L221" s="159">
        <v>0</v>
      </c>
      <c r="M221" s="159">
        <v>0</v>
      </c>
      <c r="N221" s="159">
        <v>0</v>
      </c>
      <c r="O221" s="159">
        <v>0</v>
      </c>
      <c r="P221" s="159">
        <v>0</v>
      </c>
      <c r="Q221" s="159">
        <v>0</v>
      </c>
      <c r="R221" s="159">
        <v>0</v>
      </c>
      <c r="S221" s="159">
        <v>0</v>
      </c>
      <c r="T221" s="159">
        <v>0</v>
      </c>
      <c r="U221" s="159">
        <v>0</v>
      </c>
      <c r="V221" s="159">
        <v>0</v>
      </c>
      <c r="W221" s="159">
        <v>0</v>
      </c>
      <c r="X221" s="159">
        <v>0</v>
      </c>
      <c r="Y221" s="159">
        <v>0</v>
      </c>
      <c r="Z221" s="159">
        <v>0</v>
      </c>
      <c r="AA221" s="159">
        <v>0</v>
      </c>
      <c r="AB221" s="159">
        <v>0</v>
      </c>
      <c r="AC221" s="159">
        <v>0</v>
      </c>
      <c r="AD221" s="159">
        <v>0</v>
      </c>
      <c r="AE221" s="159">
        <v>0</v>
      </c>
      <c r="AF221" s="159"/>
      <c r="AG221" s="159"/>
      <c r="AH221" s="159"/>
      <c r="AI221" s="159"/>
      <c r="AJ221" s="159"/>
      <c r="AK221" s="159"/>
      <c r="AL221" s="159"/>
    </row>
    <row r="222" spans="1:38" ht="16.350000000000001" customHeight="1">
      <c r="A222" s="158" t="s">
        <v>1271</v>
      </c>
      <c r="B222" s="159">
        <v>0</v>
      </c>
      <c r="C222" s="159">
        <v>0</v>
      </c>
      <c r="D222" s="159">
        <v>0</v>
      </c>
      <c r="E222" s="159">
        <v>0</v>
      </c>
      <c r="F222" s="159">
        <v>0</v>
      </c>
      <c r="G222" s="159">
        <v>0</v>
      </c>
      <c r="H222" s="159">
        <v>0</v>
      </c>
      <c r="I222" s="159">
        <v>0</v>
      </c>
      <c r="J222" s="159">
        <v>0</v>
      </c>
      <c r="K222" s="159">
        <v>0</v>
      </c>
      <c r="L222" s="159">
        <v>0</v>
      </c>
      <c r="M222" s="159">
        <v>0</v>
      </c>
      <c r="N222" s="159">
        <v>0</v>
      </c>
      <c r="O222" s="159">
        <v>0</v>
      </c>
      <c r="P222" s="159">
        <v>0</v>
      </c>
      <c r="Q222" s="159">
        <v>0</v>
      </c>
      <c r="R222" s="159">
        <v>0</v>
      </c>
      <c r="S222" s="159">
        <v>0</v>
      </c>
      <c r="T222" s="159">
        <v>0</v>
      </c>
      <c r="U222" s="159">
        <v>0</v>
      </c>
      <c r="V222" s="159">
        <v>0</v>
      </c>
      <c r="W222" s="159">
        <v>0</v>
      </c>
      <c r="X222" s="159">
        <v>0</v>
      </c>
      <c r="Y222" s="159">
        <v>0</v>
      </c>
      <c r="Z222" s="159">
        <v>0</v>
      </c>
      <c r="AA222" s="159">
        <v>0</v>
      </c>
      <c r="AB222" s="159">
        <v>0</v>
      </c>
      <c r="AC222" s="159">
        <v>0</v>
      </c>
      <c r="AD222" s="159">
        <v>0</v>
      </c>
      <c r="AE222" s="159">
        <v>0</v>
      </c>
      <c r="AF222" s="159"/>
      <c r="AG222" s="159"/>
      <c r="AH222" s="159"/>
      <c r="AI222" s="159"/>
      <c r="AJ222" s="159"/>
      <c r="AK222" s="159"/>
      <c r="AL222" s="159"/>
    </row>
    <row r="223" spans="1:38" ht="16.350000000000001" customHeight="1">
      <c r="A223" s="158" t="s">
        <v>1272</v>
      </c>
      <c r="B223" s="159">
        <v>0</v>
      </c>
      <c r="C223" s="159">
        <v>0</v>
      </c>
      <c r="D223" s="159">
        <v>0</v>
      </c>
      <c r="E223" s="159">
        <v>0</v>
      </c>
      <c r="F223" s="159">
        <v>0</v>
      </c>
      <c r="G223" s="159">
        <v>0</v>
      </c>
      <c r="H223" s="159">
        <v>0</v>
      </c>
      <c r="I223" s="159">
        <v>0</v>
      </c>
      <c r="J223" s="159">
        <v>0</v>
      </c>
      <c r="K223" s="159">
        <v>0</v>
      </c>
      <c r="L223" s="159">
        <v>0</v>
      </c>
      <c r="M223" s="159">
        <v>0</v>
      </c>
      <c r="N223" s="159">
        <v>0</v>
      </c>
      <c r="O223" s="159">
        <v>0</v>
      </c>
      <c r="P223" s="159">
        <v>0</v>
      </c>
      <c r="Q223" s="159">
        <v>0</v>
      </c>
      <c r="R223" s="159">
        <v>0</v>
      </c>
      <c r="S223" s="159">
        <v>0</v>
      </c>
      <c r="T223" s="159">
        <v>0</v>
      </c>
      <c r="U223" s="159">
        <v>0</v>
      </c>
      <c r="V223" s="159">
        <v>0</v>
      </c>
      <c r="W223" s="159">
        <v>0</v>
      </c>
      <c r="X223" s="159">
        <v>0</v>
      </c>
      <c r="Y223" s="159">
        <v>0</v>
      </c>
      <c r="Z223" s="159">
        <v>0</v>
      </c>
      <c r="AA223" s="159">
        <v>0</v>
      </c>
      <c r="AB223" s="159">
        <v>0</v>
      </c>
      <c r="AC223" s="159">
        <v>0</v>
      </c>
      <c r="AD223" s="159">
        <v>0</v>
      </c>
      <c r="AE223" s="159">
        <v>0</v>
      </c>
      <c r="AF223" s="159"/>
      <c r="AG223" s="159"/>
      <c r="AH223" s="159"/>
      <c r="AI223" s="159"/>
      <c r="AJ223" s="159"/>
      <c r="AK223" s="159"/>
      <c r="AL223" s="159"/>
    </row>
    <row r="224" spans="1:38" ht="16.350000000000001" customHeight="1">
      <c r="A224" s="158" t="s">
        <v>1273</v>
      </c>
      <c r="B224" s="159">
        <v>0</v>
      </c>
      <c r="C224" s="159">
        <v>0</v>
      </c>
      <c r="D224" s="159">
        <v>0</v>
      </c>
      <c r="E224" s="159">
        <v>0</v>
      </c>
      <c r="F224" s="159">
        <v>0</v>
      </c>
      <c r="G224" s="159">
        <v>0</v>
      </c>
      <c r="H224" s="159">
        <v>0</v>
      </c>
      <c r="I224" s="159">
        <v>0</v>
      </c>
      <c r="J224" s="159">
        <v>0</v>
      </c>
      <c r="K224" s="159">
        <v>0</v>
      </c>
      <c r="L224" s="159">
        <v>0</v>
      </c>
      <c r="M224" s="159">
        <v>0</v>
      </c>
      <c r="N224" s="159">
        <v>0</v>
      </c>
      <c r="O224" s="159">
        <v>0</v>
      </c>
      <c r="P224" s="159">
        <v>0</v>
      </c>
      <c r="Q224" s="159">
        <v>0</v>
      </c>
      <c r="R224" s="159">
        <v>0</v>
      </c>
      <c r="S224" s="159">
        <v>0</v>
      </c>
      <c r="T224" s="159">
        <v>0</v>
      </c>
      <c r="U224" s="159">
        <v>0</v>
      </c>
      <c r="V224" s="159">
        <v>0</v>
      </c>
      <c r="W224" s="159">
        <v>0</v>
      </c>
      <c r="X224" s="159">
        <v>0</v>
      </c>
      <c r="Y224" s="159">
        <v>0</v>
      </c>
      <c r="Z224" s="159">
        <v>0</v>
      </c>
      <c r="AA224" s="159">
        <v>0</v>
      </c>
      <c r="AB224" s="159">
        <v>0</v>
      </c>
      <c r="AC224" s="159">
        <v>0</v>
      </c>
      <c r="AD224" s="159">
        <v>0</v>
      </c>
      <c r="AE224" s="159">
        <v>0</v>
      </c>
      <c r="AF224" s="159"/>
      <c r="AG224" s="159"/>
      <c r="AH224" s="159"/>
      <c r="AI224" s="159"/>
      <c r="AJ224" s="159"/>
      <c r="AK224" s="159"/>
      <c r="AL224" s="159"/>
    </row>
    <row r="225" spans="1:38" ht="16.350000000000001" customHeight="1">
      <c r="A225" s="158" t="s">
        <v>1274</v>
      </c>
      <c r="B225" s="159">
        <v>0</v>
      </c>
      <c r="C225" s="159">
        <v>0</v>
      </c>
      <c r="D225" s="159">
        <v>0</v>
      </c>
      <c r="E225" s="159">
        <v>0</v>
      </c>
      <c r="F225" s="159">
        <v>0</v>
      </c>
      <c r="G225" s="159">
        <v>0</v>
      </c>
      <c r="H225" s="159">
        <v>0</v>
      </c>
      <c r="I225" s="159">
        <v>0</v>
      </c>
      <c r="J225" s="159">
        <v>0</v>
      </c>
      <c r="K225" s="159">
        <v>0</v>
      </c>
      <c r="L225" s="159">
        <v>0</v>
      </c>
      <c r="M225" s="159">
        <v>0</v>
      </c>
      <c r="N225" s="159">
        <v>0</v>
      </c>
      <c r="O225" s="159">
        <v>0</v>
      </c>
      <c r="P225" s="159">
        <v>0</v>
      </c>
      <c r="Q225" s="159">
        <v>0</v>
      </c>
      <c r="R225" s="159">
        <v>0</v>
      </c>
      <c r="S225" s="159">
        <v>0</v>
      </c>
      <c r="T225" s="159">
        <v>0</v>
      </c>
      <c r="U225" s="159">
        <v>0</v>
      </c>
      <c r="V225" s="159">
        <v>0</v>
      </c>
      <c r="W225" s="159">
        <v>0</v>
      </c>
      <c r="X225" s="159">
        <v>0</v>
      </c>
      <c r="Y225" s="159">
        <v>0</v>
      </c>
      <c r="Z225" s="159">
        <v>0</v>
      </c>
      <c r="AA225" s="159">
        <v>0</v>
      </c>
      <c r="AB225" s="159">
        <v>0</v>
      </c>
      <c r="AC225" s="159">
        <v>0</v>
      </c>
      <c r="AD225" s="159">
        <v>0</v>
      </c>
      <c r="AE225" s="159">
        <v>0</v>
      </c>
      <c r="AF225" s="159"/>
      <c r="AG225" s="159"/>
      <c r="AH225" s="159"/>
      <c r="AI225" s="159"/>
      <c r="AJ225" s="159"/>
      <c r="AK225" s="159"/>
      <c r="AL225" s="159"/>
    </row>
    <row r="226" spans="1:38" ht="16.350000000000001" customHeight="1">
      <c r="A226" s="158" t="s">
        <v>1275</v>
      </c>
      <c r="B226" s="159">
        <v>0</v>
      </c>
      <c r="C226" s="159">
        <v>0</v>
      </c>
      <c r="D226" s="159">
        <v>0</v>
      </c>
      <c r="E226" s="159">
        <v>0</v>
      </c>
      <c r="F226" s="159">
        <v>0</v>
      </c>
      <c r="G226" s="159">
        <v>0</v>
      </c>
      <c r="H226" s="159">
        <v>0</v>
      </c>
      <c r="I226" s="159">
        <v>0</v>
      </c>
      <c r="J226" s="159">
        <v>0</v>
      </c>
      <c r="K226" s="159">
        <v>0</v>
      </c>
      <c r="L226" s="159">
        <v>0</v>
      </c>
      <c r="M226" s="159">
        <v>0</v>
      </c>
      <c r="N226" s="159">
        <v>0</v>
      </c>
      <c r="O226" s="159">
        <v>0</v>
      </c>
      <c r="P226" s="159">
        <v>0</v>
      </c>
      <c r="Q226" s="159">
        <v>0</v>
      </c>
      <c r="R226" s="159">
        <v>0</v>
      </c>
      <c r="S226" s="159">
        <v>0</v>
      </c>
      <c r="T226" s="159">
        <v>0</v>
      </c>
      <c r="U226" s="159">
        <v>0</v>
      </c>
      <c r="V226" s="159">
        <v>0</v>
      </c>
      <c r="W226" s="159">
        <v>0</v>
      </c>
      <c r="X226" s="159">
        <v>0</v>
      </c>
      <c r="Y226" s="159">
        <v>0</v>
      </c>
      <c r="Z226" s="159">
        <v>0</v>
      </c>
      <c r="AA226" s="159">
        <v>0</v>
      </c>
      <c r="AB226" s="159">
        <v>0</v>
      </c>
      <c r="AC226" s="159">
        <v>0</v>
      </c>
      <c r="AD226" s="159">
        <v>0</v>
      </c>
      <c r="AE226" s="159">
        <v>0</v>
      </c>
      <c r="AF226" s="159"/>
      <c r="AG226" s="159"/>
      <c r="AH226" s="159"/>
      <c r="AI226" s="159"/>
      <c r="AJ226" s="159"/>
      <c r="AK226" s="159"/>
      <c r="AL226" s="159"/>
    </row>
    <row r="227" spans="1:38" ht="16.350000000000001" customHeight="1">
      <c r="A227" s="158" t="s">
        <v>1276</v>
      </c>
      <c r="B227" s="159">
        <v>0</v>
      </c>
      <c r="C227" s="159">
        <v>0</v>
      </c>
      <c r="D227" s="159">
        <v>0</v>
      </c>
      <c r="E227" s="159">
        <v>0</v>
      </c>
      <c r="F227" s="159">
        <v>0</v>
      </c>
      <c r="G227" s="159">
        <v>0</v>
      </c>
      <c r="H227" s="159">
        <v>0</v>
      </c>
      <c r="I227" s="159">
        <v>0</v>
      </c>
      <c r="J227" s="159">
        <v>0</v>
      </c>
      <c r="K227" s="159">
        <v>0</v>
      </c>
      <c r="L227" s="159">
        <v>0</v>
      </c>
      <c r="M227" s="159">
        <v>0</v>
      </c>
      <c r="N227" s="159">
        <v>0</v>
      </c>
      <c r="O227" s="159">
        <v>0</v>
      </c>
      <c r="P227" s="159">
        <v>0</v>
      </c>
      <c r="Q227" s="159">
        <v>0</v>
      </c>
      <c r="R227" s="159">
        <v>0</v>
      </c>
      <c r="S227" s="159">
        <v>0</v>
      </c>
      <c r="T227" s="159">
        <v>0</v>
      </c>
      <c r="U227" s="159">
        <v>0</v>
      </c>
      <c r="V227" s="159">
        <v>0</v>
      </c>
      <c r="W227" s="159">
        <v>0</v>
      </c>
      <c r="X227" s="159">
        <v>0</v>
      </c>
      <c r="Y227" s="159">
        <v>0</v>
      </c>
      <c r="Z227" s="159">
        <v>0</v>
      </c>
      <c r="AA227" s="159">
        <v>0</v>
      </c>
      <c r="AB227" s="159">
        <v>0</v>
      </c>
      <c r="AC227" s="159">
        <v>0</v>
      </c>
      <c r="AD227" s="159">
        <v>0</v>
      </c>
      <c r="AE227" s="159">
        <v>0</v>
      </c>
      <c r="AF227" s="159"/>
      <c r="AG227" s="159"/>
      <c r="AH227" s="159"/>
      <c r="AI227" s="159"/>
      <c r="AJ227" s="159"/>
      <c r="AK227" s="159"/>
      <c r="AL227" s="159"/>
    </row>
    <row r="228" spans="1:38" ht="16.350000000000001" customHeight="1">
      <c r="A228" s="158" t="s">
        <v>1277</v>
      </c>
      <c r="B228" s="159">
        <v>0</v>
      </c>
      <c r="C228" s="159">
        <v>0</v>
      </c>
      <c r="D228" s="159">
        <v>0</v>
      </c>
      <c r="E228" s="159">
        <v>0</v>
      </c>
      <c r="F228" s="159">
        <v>0</v>
      </c>
      <c r="G228" s="159">
        <v>0</v>
      </c>
      <c r="H228" s="159">
        <v>0</v>
      </c>
      <c r="I228" s="159">
        <v>0</v>
      </c>
      <c r="J228" s="159">
        <v>0</v>
      </c>
      <c r="K228" s="159">
        <v>0</v>
      </c>
      <c r="L228" s="159">
        <v>0</v>
      </c>
      <c r="M228" s="159">
        <v>0</v>
      </c>
      <c r="N228" s="159">
        <v>0</v>
      </c>
      <c r="O228" s="159">
        <v>0</v>
      </c>
      <c r="P228" s="159">
        <v>0</v>
      </c>
      <c r="Q228" s="159">
        <v>0</v>
      </c>
      <c r="R228" s="159">
        <v>0</v>
      </c>
      <c r="S228" s="159">
        <v>0</v>
      </c>
      <c r="T228" s="159">
        <v>0</v>
      </c>
      <c r="U228" s="159">
        <v>0</v>
      </c>
      <c r="V228" s="159">
        <v>0</v>
      </c>
      <c r="W228" s="159">
        <v>0</v>
      </c>
      <c r="X228" s="159">
        <v>0</v>
      </c>
      <c r="Y228" s="159">
        <v>0</v>
      </c>
      <c r="Z228" s="159">
        <v>0</v>
      </c>
      <c r="AA228" s="159">
        <v>0</v>
      </c>
      <c r="AB228" s="159">
        <v>0</v>
      </c>
      <c r="AC228" s="159">
        <v>0</v>
      </c>
      <c r="AD228" s="159">
        <v>0</v>
      </c>
      <c r="AE228" s="159">
        <v>0</v>
      </c>
      <c r="AF228" s="159"/>
      <c r="AG228" s="159"/>
      <c r="AH228" s="159"/>
      <c r="AI228" s="159"/>
      <c r="AJ228" s="159"/>
      <c r="AK228" s="159"/>
      <c r="AL228" s="159"/>
    </row>
    <row r="229" spans="1:38" ht="16.350000000000001" customHeight="1">
      <c r="A229" s="158" t="s">
        <v>1278</v>
      </c>
      <c r="B229" s="159">
        <v>0</v>
      </c>
      <c r="C229" s="159">
        <v>0</v>
      </c>
      <c r="D229" s="159">
        <v>0</v>
      </c>
      <c r="E229" s="159">
        <v>0</v>
      </c>
      <c r="F229" s="159">
        <v>0</v>
      </c>
      <c r="G229" s="159">
        <v>0</v>
      </c>
      <c r="H229" s="159">
        <v>0</v>
      </c>
      <c r="I229" s="159">
        <v>0</v>
      </c>
      <c r="J229" s="159">
        <v>0</v>
      </c>
      <c r="K229" s="159">
        <v>0</v>
      </c>
      <c r="L229" s="159">
        <v>0</v>
      </c>
      <c r="M229" s="159">
        <v>0</v>
      </c>
      <c r="N229" s="159">
        <v>0</v>
      </c>
      <c r="O229" s="159">
        <v>0</v>
      </c>
      <c r="P229" s="159">
        <v>0</v>
      </c>
      <c r="Q229" s="159">
        <v>0</v>
      </c>
      <c r="R229" s="159">
        <v>0</v>
      </c>
      <c r="S229" s="159">
        <v>0</v>
      </c>
      <c r="T229" s="159">
        <v>0</v>
      </c>
      <c r="U229" s="159">
        <v>0</v>
      </c>
      <c r="V229" s="159">
        <v>0</v>
      </c>
      <c r="W229" s="159">
        <v>0</v>
      </c>
      <c r="X229" s="159">
        <v>0</v>
      </c>
      <c r="Y229" s="159">
        <v>0</v>
      </c>
      <c r="Z229" s="159">
        <v>0</v>
      </c>
      <c r="AA229" s="159">
        <v>0</v>
      </c>
      <c r="AB229" s="159">
        <v>0</v>
      </c>
      <c r="AC229" s="159">
        <v>0</v>
      </c>
      <c r="AD229" s="159">
        <v>0</v>
      </c>
      <c r="AE229" s="159">
        <v>0</v>
      </c>
      <c r="AF229" s="159"/>
      <c r="AG229" s="159"/>
      <c r="AH229" s="159"/>
      <c r="AI229" s="159"/>
      <c r="AJ229" s="159"/>
      <c r="AK229" s="159"/>
      <c r="AL229" s="159"/>
    </row>
    <row r="230" spans="1:38" ht="16.350000000000001" customHeight="1">
      <c r="A230" s="158" t="s">
        <v>1279</v>
      </c>
      <c r="B230" s="159">
        <v>0</v>
      </c>
      <c r="C230" s="159">
        <v>0</v>
      </c>
      <c r="D230" s="159">
        <v>0</v>
      </c>
      <c r="E230" s="159">
        <v>0</v>
      </c>
      <c r="F230" s="159">
        <v>0</v>
      </c>
      <c r="G230" s="159">
        <v>0</v>
      </c>
      <c r="H230" s="159">
        <v>0</v>
      </c>
      <c r="I230" s="159">
        <v>0</v>
      </c>
      <c r="J230" s="159">
        <v>0</v>
      </c>
      <c r="K230" s="159">
        <v>0</v>
      </c>
      <c r="L230" s="159">
        <v>0</v>
      </c>
      <c r="M230" s="159">
        <v>0</v>
      </c>
      <c r="N230" s="159">
        <v>0</v>
      </c>
      <c r="O230" s="159">
        <v>0</v>
      </c>
      <c r="P230" s="159">
        <v>0</v>
      </c>
      <c r="Q230" s="159">
        <v>0</v>
      </c>
      <c r="R230" s="159">
        <v>0</v>
      </c>
      <c r="S230" s="159">
        <v>0</v>
      </c>
      <c r="T230" s="159">
        <v>0</v>
      </c>
      <c r="U230" s="159">
        <v>0</v>
      </c>
      <c r="V230" s="159">
        <v>0</v>
      </c>
      <c r="W230" s="159">
        <v>0</v>
      </c>
      <c r="X230" s="159">
        <v>0</v>
      </c>
      <c r="Y230" s="159">
        <v>0</v>
      </c>
      <c r="Z230" s="159">
        <v>0</v>
      </c>
      <c r="AA230" s="159">
        <v>0</v>
      </c>
      <c r="AB230" s="159">
        <v>0</v>
      </c>
      <c r="AC230" s="159">
        <v>0</v>
      </c>
      <c r="AD230" s="159">
        <v>0</v>
      </c>
      <c r="AE230" s="159">
        <v>0</v>
      </c>
      <c r="AF230" s="159"/>
      <c r="AG230" s="159"/>
      <c r="AH230" s="159"/>
      <c r="AI230" s="159"/>
      <c r="AJ230" s="159"/>
      <c r="AK230" s="159"/>
      <c r="AL230" s="159"/>
    </row>
    <row r="231" spans="1:38" ht="16.350000000000001" customHeight="1">
      <c r="A231" s="158" t="s">
        <v>1280</v>
      </c>
      <c r="B231" s="159">
        <v>0</v>
      </c>
      <c r="C231" s="159">
        <v>0</v>
      </c>
      <c r="D231" s="159">
        <v>0</v>
      </c>
      <c r="E231" s="159">
        <v>0</v>
      </c>
      <c r="F231" s="159">
        <v>0</v>
      </c>
      <c r="G231" s="159">
        <v>0</v>
      </c>
      <c r="H231" s="159">
        <v>0</v>
      </c>
      <c r="I231" s="159">
        <v>0</v>
      </c>
      <c r="J231" s="159">
        <v>0</v>
      </c>
      <c r="K231" s="159">
        <v>0</v>
      </c>
      <c r="L231" s="159">
        <v>0</v>
      </c>
      <c r="M231" s="159">
        <v>0</v>
      </c>
      <c r="N231" s="159">
        <v>0</v>
      </c>
      <c r="O231" s="159">
        <v>0</v>
      </c>
      <c r="P231" s="159">
        <v>0</v>
      </c>
      <c r="Q231" s="159">
        <v>0</v>
      </c>
      <c r="R231" s="159">
        <v>0</v>
      </c>
      <c r="S231" s="159">
        <v>0</v>
      </c>
      <c r="T231" s="159">
        <v>0</v>
      </c>
      <c r="U231" s="159">
        <v>0</v>
      </c>
      <c r="V231" s="159">
        <v>0</v>
      </c>
      <c r="W231" s="159">
        <v>0</v>
      </c>
      <c r="X231" s="159">
        <v>0</v>
      </c>
      <c r="Y231" s="159">
        <v>0</v>
      </c>
      <c r="Z231" s="159">
        <v>0</v>
      </c>
      <c r="AA231" s="159">
        <v>0</v>
      </c>
      <c r="AB231" s="159">
        <v>0</v>
      </c>
      <c r="AC231" s="159">
        <v>0</v>
      </c>
      <c r="AD231" s="159">
        <v>0</v>
      </c>
      <c r="AE231" s="159">
        <v>0</v>
      </c>
      <c r="AF231" s="159"/>
      <c r="AG231" s="159"/>
      <c r="AH231" s="159"/>
      <c r="AI231" s="159"/>
      <c r="AJ231" s="159"/>
      <c r="AK231" s="159"/>
      <c r="AL231" s="159"/>
    </row>
    <row r="232" spans="1:38" ht="16.350000000000001" customHeight="1">
      <c r="A232" s="158" t="s">
        <v>1281</v>
      </c>
      <c r="B232" s="159">
        <v>0</v>
      </c>
      <c r="C232" s="159">
        <v>0</v>
      </c>
      <c r="D232" s="159">
        <v>0</v>
      </c>
      <c r="E232" s="159">
        <v>0</v>
      </c>
      <c r="F232" s="159">
        <v>0</v>
      </c>
      <c r="G232" s="159">
        <v>0</v>
      </c>
      <c r="H232" s="159">
        <v>0</v>
      </c>
      <c r="I232" s="159">
        <v>0</v>
      </c>
      <c r="J232" s="159">
        <v>0</v>
      </c>
      <c r="K232" s="159">
        <v>0</v>
      </c>
      <c r="L232" s="159">
        <v>0</v>
      </c>
      <c r="M232" s="159">
        <v>0</v>
      </c>
      <c r="N232" s="159">
        <v>0</v>
      </c>
      <c r="O232" s="159">
        <v>0</v>
      </c>
      <c r="P232" s="159">
        <v>0</v>
      </c>
      <c r="Q232" s="159">
        <v>0</v>
      </c>
      <c r="R232" s="159">
        <v>0</v>
      </c>
      <c r="S232" s="159">
        <v>0</v>
      </c>
      <c r="T232" s="159">
        <v>0</v>
      </c>
      <c r="U232" s="159">
        <v>0</v>
      </c>
      <c r="V232" s="159">
        <v>0</v>
      </c>
      <c r="W232" s="159">
        <v>0</v>
      </c>
      <c r="X232" s="159">
        <v>0</v>
      </c>
      <c r="Y232" s="159">
        <v>0</v>
      </c>
      <c r="Z232" s="159">
        <v>0</v>
      </c>
      <c r="AA232" s="159">
        <v>0</v>
      </c>
      <c r="AB232" s="159">
        <v>0</v>
      </c>
      <c r="AC232" s="159">
        <v>0</v>
      </c>
      <c r="AD232" s="159">
        <v>0</v>
      </c>
      <c r="AE232" s="159">
        <v>0</v>
      </c>
      <c r="AF232" s="159"/>
      <c r="AG232" s="159"/>
      <c r="AH232" s="159"/>
      <c r="AI232" s="159"/>
      <c r="AJ232" s="159"/>
      <c r="AK232" s="159"/>
      <c r="AL232" s="159"/>
    </row>
    <row r="233" spans="1:38" ht="16.350000000000001" customHeight="1">
      <c r="A233" s="158" t="s">
        <v>1282</v>
      </c>
      <c r="B233" s="159">
        <v>0</v>
      </c>
      <c r="C233" s="159">
        <v>0</v>
      </c>
      <c r="D233" s="159">
        <v>0</v>
      </c>
      <c r="E233" s="159">
        <v>0</v>
      </c>
      <c r="F233" s="159">
        <v>0</v>
      </c>
      <c r="G233" s="159">
        <v>0</v>
      </c>
      <c r="H233" s="159">
        <v>0</v>
      </c>
      <c r="I233" s="159">
        <v>0</v>
      </c>
      <c r="J233" s="159">
        <v>0</v>
      </c>
      <c r="K233" s="159">
        <v>0</v>
      </c>
      <c r="L233" s="159">
        <v>0</v>
      </c>
      <c r="M233" s="159">
        <v>0</v>
      </c>
      <c r="N233" s="159">
        <v>0</v>
      </c>
      <c r="O233" s="159">
        <v>0</v>
      </c>
      <c r="P233" s="159">
        <v>0</v>
      </c>
      <c r="Q233" s="159">
        <v>0</v>
      </c>
      <c r="R233" s="159">
        <v>0</v>
      </c>
      <c r="S233" s="159">
        <v>0</v>
      </c>
      <c r="T233" s="159">
        <v>0</v>
      </c>
      <c r="U233" s="159">
        <v>0</v>
      </c>
      <c r="V233" s="159">
        <v>0</v>
      </c>
      <c r="W233" s="159">
        <v>0</v>
      </c>
      <c r="X233" s="159">
        <v>0</v>
      </c>
      <c r="Y233" s="159">
        <v>0</v>
      </c>
      <c r="Z233" s="159">
        <v>0</v>
      </c>
      <c r="AA233" s="159">
        <v>0</v>
      </c>
      <c r="AB233" s="159">
        <v>0</v>
      </c>
      <c r="AC233" s="159">
        <v>0</v>
      </c>
      <c r="AD233" s="159">
        <v>0</v>
      </c>
      <c r="AE233" s="159">
        <v>0</v>
      </c>
      <c r="AF233" s="159"/>
      <c r="AG233" s="159"/>
      <c r="AH233" s="159"/>
      <c r="AI233" s="159"/>
      <c r="AJ233" s="159"/>
      <c r="AK233" s="159"/>
      <c r="AL233" s="159"/>
    </row>
    <row r="234" spans="1:38" ht="16.350000000000001" customHeight="1">
      <c r="A234" s="158" t="s">
        <v>1283</v>
      </c>
      <c r="B234" s="159">
        <v>0</v>
      </c>
      <c r="C234" s="159">
        <v>0</v>
      </c>
      <c r="D234" s="159">
        <v>0</v>
      </c>
      <c r="E234" s="159">
        <v>0</v>
      </c>
      <c r="F234" s="159">
        <v>0</v>
      </c>
      <c r="G234" s="159">
        <v>0</v>
      </c>
      <c r="H234" s="159">
        <v>0</v>
      </c>
      <c r="I234" s="159">
        <v>0</v>
      </c>
      <c r="J234" s="159">
        <v>0</v>
      </c>
      <c r="K234" s="159">
        <v>0</v>
      </c>
      <c r="L234" s="159">
        <v>0</v>
      </c>
      <c r="M234" s="159">
        <v>0</v>
      </c>
      <c r="N234" s="159">
        <v>0</v>
      </c>
      <c r="O234" s="159">
        <v>0</v>
      </c>
      <c r="P234" s="159">
        <v>0</v>
      </c>
      <c r="Q234" s="159">
        <v>0</v>
      </c>
      <c r="R234" s="159">
        <v>0</v>
      </c>
      <c r="S234" s="159">
        <v>0</v>
      </c>
      <c r="T234" s="159">
        <v>0</v>
      </c>
      <c r="U234" s="159">
        <v>0</v>
      </c>
      <c r="V234" s="159">
        <v>0</v>
      </c>
      <c r="W234" s="159">
        <v>0</v>
      </c>
      <c r="X234" s="159">
        <v>0</v>
      </c>
      <c r="Y234" s="159">
        <v>0</v>
      </c>
      <c r="Z234" s="159">
        <v>0</v>
      </c>
      <c r="AA234" s="159">
        <v>0</v>
      </c>
      <c r="AB234" s="159">
        <v>0</v>
      </c>
      <c r="AC234" s="159">
        <v>0</v>
      </c>
      <c r="AD234" s="159">
        <v>0</v>
      </c>
      <c r="AE234" s="159">
        <v>0</v>
      </c>
      <c r="AF234" s="159"/>
      <c r="AG234" s="159"/>
      <c r="AH234" s="159"/>
      <c r="AI234" s="159"/>
      <c r="AJ234" s="159"/>
      <c r="AK234" s="159"/>
      <c r="AL234" s="159"/>
    </row>
    <row r="235" spans="1:38" ht="16.350000000000001" customHeight="1">
      <c r="A235" s="158" t="s">
        <v>1284</v>
      </c>
      <c r="B235" s="159">
        <v>0</v>
      </c>
      <c r="C235" s="159">
        <v>0</v>
      </c>
      <c r="D235" s="159">
        <v>0</v>
      </c>
      <c r="E235" s="159">
        <v>0</v>
      </c>
      <c r="F235" s="159">
        <v>0</v>
      </c>
      <c r="G235" s="159">
        <v>0</v>
      </c>
      <c r="H235" s="159">
        <v>0</v>
      </c>
      <c r="I235" s="159">
        <v>0</v>
      </c>
      <c r="J235" s="159">
        <v>0</v>
      </c>
      <c r="K235" s="159">
        <v>0</v>
      </c>
      <c r="L235" s="159">
        <v>0</v>
      </c>
      <c r="M235" s="159">
        <v>0</v>
      </c>
      <c r="N235" s="159">
        <v>0</v>
      </c>
      <c r="O235" s="159">
        <v>0</v>
      </c>
      <c r="P235" s="159">
        <v>0</v>
      </c>
      <c r="Q235" s="159">
        <v>0</v>
      </c>
      <c r="R235" s="159">
        <v>0</v>
      </c>
      <c r="S235" s="159">
        <v>0</v>
      </c>
      <c r="T235" s="159">
        <v>0</v>
      </c>
      <c r="U235" s="159">
        <v>0</v>
      </c>
      <c r="V235" s="159">
        <v>0</v>
      </c>
      <c r="W235" s="159">
        <v>0</v>
      </c>
      <c r="X235" s="159">
        <v>0</v>
      </c>
      <c r="Y235" s="159">
        <v>0</v>
      </c>
      <c r="Z235" s="159">
        <v>0</v>
      </c>
      <c r="AA235" s="159">
        <v>0</v>
      </c>
      <c r="AB235" s="159">
        <v>0</v>
      </c>
      <c r="AC235" s="159">
        <v>0</v>
      </c>
      <c r="AD235" s="159">
        <v>0</v>
      </c>
      <c r="AE235" s="159">
        <v>0</v>
      </c>
      <c r="AF235" s="159"/>
      <c r="AG235" s="159"/>
      <c r="AH235" s="159"/>
      <c r="AI235" s="159"/>
      <c r="AJ235" s="159"/>
      <c r="AK235" s="159"/>
      <c r="AL235" s="159"/>
    </row>
    <row r="236" spans="1:38" ht="16.350000000000001" customHeight="1">
      <c r="A236" s="158" t="s">
        <v>1285</v>
      </c>
      <c r="B236" s="159">
        <v>0</v>
      </c>
      <c r="C236" s="159">
        <v>0</v>
      </c>
      <c r="D236" s="159">
        <v>0</v>
      </c>
      <c r="E236" s="159">
        <v>0</v>
      </c>
      <c r="F236" s="159">
        <v>0</v>
      </c>
      <c r="G236" s="159">
        <v>0</v>
      </c>
      <c r="H236" s="159">
        <v>0</v>
      </c>
      <c r="I236" s="159">
        <v>0</v>
      </c>
      <c r="J236" s="159">
        <v>0</v>
      </c>
      <c r="K236" s="159">
        <v>0</v>
      </c>
      <c r="L236" s="159">
        <v>0</v>
      </c>
      <c r="M236" s="159">
        <v>0</v>
      </c>
      <c r="N236" s="159">
        <v>0</v>
      </c>
      <c r="O236" s="159">
        <v>0</v>
      </c>
      <c r="P236" s="159">
        <v>0</v>
      </c>
      <c r="Q236" s="159">
        <v>0</v>
      </c>
      <c r="R236" s="159">
        <v>0</v>
      </c>
      <c r="S236" s="159">
        <v>0</v>
      </c>
      <c r="T236" s="159">
        <v>0</v>
      </c>
      <c r="U236" s="159">
        <v>0</v>
      </c>
      <c r="V236" s="159">
        <v>0</v>
      </c>
      <c r="W236" s="159">
        <v>0</v>
      </c>
      <c r="X236" s="159">
        <v>0</v>
      </c>
      <c r="Y236" s="159">
        <v>0</v>
      </c>
      <c r="Z236" s="159">
        <v>0</v>
      </c>
      <c r="AA236" s="159">
        <v>0</v>
      </c>
      <c r="AB236" s="159">
        <v>0</v>
      </c>
      <c r="AC236" s="159">
        <v>0</v>
      </c>
      <c r="AD236" s="159">
        <v>0</v>
      </c>
      <c r="AE236" s="159">
        <v>0</v>
      </c>
      <c r="AF236" s="159"/>
      <c r="AG236" s="159"/>
      <c r="AH236" s="159"/>
      <c r="AI236" s="159"/>
      <c r="AJ236" s="159"/>
      <c r="AK236" s="159"/>
      <c r="AL236" s="159"/>
    </row>
    <row r="237" spans="1:38" ht="16.350000000000001" customHeight="1">
      <c r="A237" s="158" t="s">
        <v>1286</v>
      </c>
      <c r="B237" s="159">
        <v>0</v>
      </c>
      <c r="C237" s="159">
        <v>0</v>
      </c>
      <c r="D237" s="159">
        <v>0</v>
      </c>
      <c r="E237" s="159">
        <v>0</v>
      </c>
      <c r="F237" s="159">
        <v>0</v>
      </c>
      <c r="G237" s="159">
        <v>0</v>
      </c>
      <c r="H237" s="159">
        <v>0</v>
      </c>
      <c r="I237" s="159">
        <v>0</v>
      </c>
      <c r="J237" s="159">
        <v>0</v>
      </c>
      <c r="K237" s="159">
        <v>0</v>
      </c>
      <c r="L237" s="159">
        <v>0</v>
      </c>
      <c r="M237" s="159">
        <v>0</v>
      </c>
      <c r="N237" s="159">
        <v>0</v>
      </c>
      <c r="O237" s="159">
        <v>0</v>
      </c>
      <c r="P237" s="159">
        <v>0</v>
      </c>
      <c r="Q237" s="159">
        <v>0</v>
      </c>
      <c r="R237" s="159">
        <v>0</v>
      </c>
      <c r="S237" s="159">
        <v>0</v>
      </c>
      <c r="T237" s="159">
        <v>0</v>
      </c>
      <c r="U237" s="159">
        <v>0</v>
      </c>
      <c r="V237" s="159">
        <v>0</v>
      </c>
      <c r="W237" s="159">
        <v>0</v>
      </c>
      <c r="X237" s="159">
        <v>0</v>
      </c>
      <c r="Y237" s="159">
        <v>0</v>
      </c>
      <c r="Z237" s="159">
        <v>0</v>
      </c>
      <c r="AA237" s="159">
        <v>0</v>
      </c>
      <c r="AB237" s="159">
        <v>0</v>
      </c>
      <c r="AC237" s="159">
        <v>0</v>
      </c>
      <c r="AD237" s="159">
        <v>0</v>
      </c>
      <c r="AE237" s="159">
        <v>0</v>
      </c>
      <c r="AF237" s="159"/>
      <c r="AG237" s="159"/>
      <c r="AH237" s="159"/>
      <c r="AI237" s="159"/>
      <c r="AJ237" s="159"/>
      <c r="AK237" s="159"/>
      <c r="AL237" s="159"/>
    </row>
    <row r="238" spans="1:38" ht="16.350000000000001" customHeight="1">
      <c r="A238" s="158" t="s">
        <v>1287</v>
      </c>
      <c r="B238" s="159">
        <v>0</v>
      </c>
      <c r="C238" s="159">
        <v>0</v>
      </c>
      <c r="D238" s="159">
        <v>0</v>
      </c>
      <c r="E238" s="159">
        <v>0</v>
      </c>
      <c r="F238" s="159">
        <v>0</v>
      </c>
      <c r="G238" s="159">
        <v>0</v>
      </c>
      <c r="H238" s="159">
        <v>0</v>
      </c>
      <c r="I238" s="159">
        <v>0</v>
      </c>
      <c r="J238" s="159">
        <v>0</v>
      </c>
      <c r="K238" s="159">
        <v>0</v>
      </c>
      <c r="L238" s="159">
        <v>0</v>
      </c>
      <c r="M238" s="159">
        <v>0</v>
      </c>
      <c r="N238" s="159">
        <v>0</v>
      </c>
      <c r="O238" s="159">
        <v>0</v>
      </c>
      <c r="P238" s="159">
        <v>0</v>
      </c>
      <c r="Q238" s="159">
        <v>0</v>
      </c>
      <c r="R238" s="159">
        <v>0</v>
      </c>
      <c r="S238" s="159">
        <v>0</v>
      </c>
      <c r="T238" s="159">
        <v>0</v>
      </c>
      <c r="U238" s="159">
        <v>0</v>
      </c>
      <c r="V238" s="159">
        <v>0</v>
      </c>
      <c r="W238" s="159">
        <v>0</v>
      </c>
      <c r="X238" s="159">
        <v>0</v>
      </c>
      <c r="Y238" s="159">
        <v>0</v>
      </c>
      <c r="Z238" s="159">
        <v>0</v>
      </c>
      <c r="AA238" s="159">
        <v>0</v>
      </c>
      <c r="AB238" s="159">
        <v>0</v>
      </c>
      <c r="AC238" s="159">
        <v>0</v>
      </c>
      <c r="AD238" s="159">
        <v>0</v>
      </c>
      <c r="AE238" s="159">
        <v>0</v>
      </c>
      <c r="AF238" s="159"/>
      <c r="AG238" s="159"/>
      <c r="AH238" s="159"/>
      <c r="AI238" s="159"/>
      <c r="AJ238" s="159"/>
      <c r="AK238" s="159"/>
      <c r="AL238" s="159"/>
    </row>
    <row r="239" spans="1:38" ht="16.350000000000001" customHeight="1">
      <c r="A239" s="158" t="s">
        <v>1288</v>
      </c>
      <c r="B239" s="159">
        <v>0</v>
      </c>
      <c r="C239" s="159">
        <v>0</v>
      </c>
      <c r="D239" s="159">
        <v>0</v>
      </c>
      <c r="E239" s="159">
        <v>0</v>
      </c>
      <c r="F239" s="159">
        <v>0</v>
      </c>
      <c r="G239" s="159">
        <v>0</v>
      </c>
      <c r="H239" s="159">
        <v>0</v>
      </c>
      <c r="I239" s="159">
        <v>0</v>
      </c>
      <c r="J239" s="159">
        <v>0</v>
      </c>
      <c r="K239" s="159">
        <v>0</v>
      </c>
      <c r="L239" s="159">
        <v>0</v>
      </c>
      <c r="M239" s="159">
        <v>0</v>
      </c>
      <c r="N239" s="159">
        <v>0</v>
      </c>
      <c r="O239" s="159">
        <v>0</v>
      </c>
      <c r="P239" s="159">
        <v>0</v>
      </c>
      <c r="Q239" s="159">
        <v>0</v>
      </c>
      <c r="R239" s="159">
        <v>0</v>
      </c>
      <c r="S239" s="159">
        <v>0</v>
      </c>
      <c r="T239" s="159">
        <v>0</v>
      </c>
      <c r="U239" s="159">
        <v>0</v>
      </c>
      <c r="V239" s="159">
        <v>0</v>
      </c>
      <c r="W239" s="159">
        <v>0</v>
      </c>
      <c r="X239" s="159">
        <v>0</v>
      </c>
      <c r="Y239" s="159">
        <v>0</v>
      </c>
      <c r="Z239" s="159">
        <v>0</v>
      </c>
      <c r="AA239" s="159">
        <v>0</v>
      </c>
      <c r="AB239" s="159">
        <v>0</v>
      </c>
      <c r="AC239" s="159">
        <v>0</v>
      </c>
      <c r="AD239" s="159">
        <v>0</v>
      </c>
      <c r="AE239" s="159">
        <v>0</v>
      </c>
      <c r="AF239" s="159"/>
      <c r="AG239" s="159"/>
      <c r="AH239" s="159"/>
      <c r="AI239" s="159"/>
      <c r="AJ239" s="159"/>
      <c r="AK239" s="159"/>
      <c r="AL239" s="159"/>
    </row>
    <row r="240" spans="1:38" ht="16.350000000000001" customHeight="1">
      <c r="A240" s="158" t="s">
        <v>1289</v>
      </c>
      <c r="B240" s="159">
        <v>0</v>
      </c>
      <c r="C240" s="159">
        <v>0</v>
      </c>
      <c r="D240" s="159">
        <v>0</v>
      </c>
      <c r="E240" s="159">
        <v>0</v>
      </c>
      <c r="F240" s="159">
        <v>0</v>
      </c>
      <c r="G240" s="159">
        <v>0</v>
      </c>
      <c r="H240" s="159">
        <v>0</v>
      </c>
      <c r="I240" s="159">
        <v>0</v>
      </c>
      <c r="J240" s="159">
        <v>0</v>
      </c>
      <c r="K240" s="159">
        <v>0</v>
      </c>
      <c r="L240" s="159">
        <v>0</v>
      </c>
      <c r="M240" s="159">
        <v>0</v>
      </c>
      <c r="N240" s="159">
        <v>0</v>
      </c>
      <c r="O240" s="159">
        <v>0</v>
      </c>
      <c r="P240" s="159">
        <v>0</v>
      </c>
      <c r="Q240" s="159">
        <v>0</v>
      </c>
      <c r="R240" s="159">
        <v>0</v>
      </c>
      <c r="S240" s="159">
        <v>0</v>
      </c>
      <c r="T240" s="159">
        <v>0</v>
      </c>
      <c r="U240" s="159">
        <v>0</v>
      </c>
      <c r="V240" s="159">
        <v>0</v>
      </c>
      <c r="W240" s="159">
        <v>0</v>
      </c>
      <c r="X240" s="159">
        <v>0</v>
      </c>
      <c r="Y240" s="159">
        <v>0</v>
      </c>
      <c r="Z240" s="159">
        <v>0</v>
      </c>
      <c r="AA240" s="159">
        <v>0</v>
      </c>
      <c r="AB240" s="159">
        <v>0</v>
      </c>
      <c r="AC240" s="159">
        <v>0</v>
      </c>
      <c r="AD240" s="159">
        <v>0</v>
      </c>
      <c r="AE240" s="159">
        <v>0</v>
      </c>
      <c r="AF240" s="159"/>
      <c r="AG240" s="159"/>
      <c r="AH240" s="159"/>
      <c r="AI240" s="159"/>
      <c r="AJ240" s="159"/>
      <c r="AK240" s="159"/>
      <c r="AL240" s="159"/>
    </row>
    <row r="241" spans="1:38" ht="16.350000000000001" customHeight="1">
      <c r="A241" s="158" t="s">
        <v>1290</v>
      </c>
      <c r="B241" s="159">
        <v>0</v>
      </c>
      <c r="C241" s="159">
        <v>0</v>
      </c>
      <c r="D241" s="159">
        <v>0</v>
      </c>
      <c r="E241" s="159">
        <v>0</v>
      </c>
      <c r="F241" s="159">
        <v>0</v>
      </c>
      <c r="G241" s="159">
        <v>0</v>
      </c>
      <c r="H241" s="159">
        <v>0</v>
      </c>
      <c r="I241" s="159">
        <v>0</v>
      </c>
      <c r="J241" s="159">
        <v>0</v>
      </c>
      <c r="K241" s="159">
        <v>0</v>
      </c>
      <c r="L241" s="159">
        <v>0</v>
      </c>
      <c r="M241" s="159">
        <v>0</v>
      </c>
      <c r="N241" s="159">
        <v>0</v>
      </c>
      <c r="O241" s="159">
        <v>0</v>
      </c>
      <c r="P241" s="159">
        <v>0</v>
      </c>
      <c r="Q241" s="159">
        <v>0</v>
      </c>
      <c r="R241" s="159">
        <v>0</v>
      </c>
      <c r="S241" s="159">
        <v>0</v>
      </c>
      <c r="T241" s="159">
        <v>0</v>
      </c>
      <c r="U241" s="159">
        <v>0</v>
      </c>
      <c r="V241" s="159">
        <v>0</v>
      </c>
      <c r="W241" s="159">
        <v>0</v>
      </c>
      <c r="X241" s="159">
        <v>0</v>
      </c>
      <c r="Y241" s="159">
        <v>0</v>
      </c>
      <c r="Z241" s="159">
        <v>0</v>
      </c>
      <c r="AA241" s="159">
        <v>0</v>
      </c>
      <c r="AB241" s="159">
        <v>0</v>
      </c>
      <c r="AC241" s="159">
        <v>0</v>
      </c>
      <c r="AD241" s="159">
        <v>0</v>
      </c>
      <c r="AE241" s="159">
        <v>0</v>
      </c>
      <c r="AF241" s="159"/>
      <c r="AG241" s="159"/>
      <c r="AH241" s="159"/>
      <c r="AI241" s="159"/>
      <c r="AJ241" s="159"/>
      <c r="AK241" s="159"/>
      <c r="AL241" s="159"/>
    </row>
    <row r="242" spans="1:38" ht="16.350000000000001" customHeight="1">
      <c r="A242" s="158" t="s">
        <v>1291</v>
      </c>
      <c r="B242" s="159">
        <v>0</v>
      </c>
      <c r="C242" s="159">
        <v>0</v>
      </c>
      <c r="D242" s="159">
        <v>0</v>
      </c>
      <c r="E242" s="159">
        <v>0</v>
      </c>
      <c r="F242" s="159">
        <v>0</v>
      </c>
      <c r="G242" s="159">
        <v>0</v>
      </c>
      <c r="H242" s="159">
        <v>0</v>
      </c>
      <c r="I242" s="159">
        <v>0</v>
      </c>
      <c r="J242" s="159">
        <v>0</v>
      </c>
      <c r="K242" s="159">
        <v>0</v>
      </c>
      <c r="L242" s="159">
        <v>0</v>
      </c>
      <c r="M242" s="159">
        <v>0</v>
      </c>
      <c r="N242" s="159">
        <v>0</v>
      </c>
      <c r="O242" s="159">
        <v>0</v>
      </c>
      <c r="P242" s="159">
        <v>0</v>
      </c>
      <c r="Q242" s="159">
        <v>0</v>
      </c>
      <c r="R242" s="159">
        <v>0</v>
      </c>
      <c r="S242" s="159">
        <v>0</v>
      </c>
      <c r="T242" s="159">
        <v>0</v>
      </c>
      <c r="U242" s="159">
        <v>0</v>
      </c>
      <c r="V242" s="159">
        <v>0</v>
      </c>
      <c r="W242" s="159">
        <v>0</v>
      </c>
      <c r="X242" s="159">
        <v>0</v>
      </c>
      <c r="Y242" s="159">
        <v>0</v>
      </c>
      <c r="Z242" s="159">
        <v>0</v>
      </c>
      <c r="AA242" s="159">
        <v>0</v>
      </c>
      <c r="AB242" s="159">
        <v>0</v>
      </c>
      <c r="AC242" s="159">
        <v>0</v>
      </c>
      <c r="AD242" s="159">
        <v>0</v>
      </c>
      <c r="AE242" s="159">
        <v>0</v>
      </c>
      <c r="AF242" s="159"/>
      <c r="AG242" s="159"/>
      <c r="AH242" s="159"/>
      <c r="AI242" s="159"/>
      <c r="AJ242" s="159"/>
      <c r="AK242" s="159"/>
      <c r="AL242" s="159"/>
    </row>
    <row r="243" spans="1:38" ht="16.350000000000001" customHeight="1">
      <c r="A243" s="158" t="s">
        <v>1292</v>
      </c>
      <c r="B243" s="159">
        <v>0</v>
      </c>
      <c r="C243" s="159">
        <v>0</v>
      </c>
      <c r="D243" s="159">
        <v>0</v>
      </c>
      <c r="E243" s="159">
        <v>0</v>
      </c>
      <c r="F243" s="159">
        <v>0</v>
      </c>
      <c r="G243" s="159">
        <v>0</v>
      </c>
      <c r="H243" s="159">
        <v>0</v>
      </c>
      <c r="I243" s="159">
        <v>0</v>
      </c>
      <c r="J243" s="159">
        <v>0</v>
      </c>
      <c r="K243" s="159">
        <v>0</v>
      </c>
      <c r="L243" s="159">
        <v>0</v>
      </c>
      <c r="M243" s="159">
        <v>0</v>
      </c>
      <c r="N243" s="159">
        <v>0</v>
      </c>
      <c r="O243" s="159">
        <v>0</v>
      </c>
      <c r="P243" s="159">
        <v>0</v>
      </c>
      <c r="Q243" s="159">
        <v>0</v>
      </c>
      <c r="R243" s="159">
        <v>0</v>
      </c>
      <c r="S243" s="159">
        <v>0</v>
      </c>
      <c r="T243" s="159">
        <v>0</v>
      </c>
      <c r="U243" s="159">
        <v>0</v>
      </c>
      <c r="V243" s="159">
        <v>0</v>
      </c>
      <c r="W243" s="159">
        <v>0</v>
      </c>
      <c r="X243" s="159">
        <v>0</v>
      </c>
      <c r="Y243" s="159">
        <v>0</v>
      </c>
      <c r="Z243" s="159">
        <v>0</v>
      </c>
      <c r="AA243" s="159">
        <v>0</v>
      </c>
      <c r="AB243" s="159">
        <v>0</v>
      </c>
      <c r="AC243" s="159">
        <v>0</v>
      </c>
      <c r="AD243" s="159">
        <v>0</v>
      </c>
      <c r="AE243" s="159">
        <v>0</v>
      </c>
      <c r="AF243" s="159"/>
      <c r="AG243" s="159"/>
      <c r="AH243" s="159"/>
      <c r="AI243" s="159"/>
      <c r="AJ243" s="159"/>
      <c r="AK243" s="159"/>
      <c r="AL243" s="159"/>
    </row>
    <row r="244" spans="1:38" ht="16.350000000000001" customHeight="1">
      <c r="A244" s="158" t="s">
        <v>1293</v>
      </c>
      <c r="B244" s="159">
        <v>0</v>
      </c>
      <c r="C244" s="159">
        <v>0</v>
      </c>
      <c r="D244" s="159">
        <v>0</v>
      </c>
      <c r="E244" s="159">
        <v>0</v>
      </c>
      <c r="F244" s="159">
        <v>0</v>
      </c>
      <c r="G244" s="159">
        <v>0</v>
      </c>
      <c r="H244" s="159">
        <v>0</v>
      </c>
      <c r="I244" s="159">
        <v>0</v>
      </c>
      <c r="J244" s="159">
        <v>0</v>
      </c>
      <c r="K244" s="159">
        <v>0</v>
      </c>
      <c r="L244" s="159">
        <v>0</v>
      </c>
      <c r="M244" s="159">
        <v>0</v>
      </c>
      <c r="N244" s="159">
        <v>0</v>
      </c>
      <c r="O244" s="159">
        <v>0</v>
      </c>
      <c r="P244" s="159">
        <v>0</v>
      </c>
      <c r="Q244" s="159">
        <v>0</v>
      </c>
      <c r="R244" s="159">
        <v>0</v>
      </c>
      <c r="S244" s="159">
        <v>0</v>
      </c>
      <c r="T244" s="159">
        <v>0</v>
      </c>
      <c r="U244" s="159">
        <v>0</v>
      </c>
      <c r="V244" s="159">
        <v>0</v>
      </c>
      <c r="W244" s="159">
        <v>0</v>
      </c>
      <c r="X244" s="159">
        <v>0</v>
      </c>
      <c r="Y244" s="159">
        <v>0</v>
      </c>
      <c r="Z244" s="159">
        <v>0</v>
      </c>
      <c r="AA244" s="159">
        <v>0</v>
      </c>
      <c r="AB244" s="159">
        <v>0</v>
      </c>
      <c r="AC244" s="159">
        <v>0</v>
      </c>
      <c r="AD244" s="159">
        <v>0</v>
      </c>
      <c r="AE244" s="159">
        <v>0</v>
      </c>
      <c r="AF244" s="159"/>
      <c r="AG244" s="159"/>
      <c r="AH244" s="159"/>
      <c r="AI244" s="159"/>
      <c r="AJ244" s="159"/>
      <c r="AK244" s="159"/>
      <c r="AL244" s="159"/>
    </row>
    <row r="245" spans="1:38" ht="16.350000000000001" customHeight="1">
      <c r="A245" s="158" t="s">
        <v>1294</v>
      </c>
      <c r="B245" s="159">
        <v>0</v>
      </c>
      <c r="C245" s="159">
        <v>0</v>
      </c>
      <c r="D245" s="159">
        <v>0</v>
      </c>
      <c r="E245" s="159">
        <v>0</v>
      </c>
      <c r="F245" s="159">
        <v>0</v>
      </c>
      <c r="G245" s="159">
        <v>0</v>
      </c>
      <c r="H245" s="159">
        <v>0</v>
      </c>
      <c r="I245" s="159">
        <v>0</v>
      </c>
      <c r="J245" s="159">
        <v>0</v>
      </c>
      <c r="K245" s="159">
        <v>0</v>
      </c>
      <c r="L245" s="159">
        <v>0</v>
      </c>
      <c r="M245" s="159">
        <v>0</v>
      </c>
      <c r="N245" s="159">
        <v>0</v>
      </c>
      <c r="O245" s="159">
        <v>0</v>
      </c>
      <c r="P245" s="159">
        <v>0</v>
      </c>
      <c r="Q245" s="159">
        <v>0</v>
      </c>
      <c r="R245" s="159">
        <v>0</v>
      </c>
      <c r="S245" s="159">
        <v>0</v>
      </c>
      <c r="T245" s="159">
        <v>0</v>
      </c>
      <c r="U245" s="159">
        <v>0</v>
      </c>
      <c r="V245" s="159">
        <v>0</v>
      </c>
      <c r="W245" s="159">
        <v>0</v>
      </c>
      <c r="X245" s="159">
        <v>0</v>
      </c>
      <c r="Y245" s="159">
        <v>0</v>
      </c>
      <c r="Z245" s="159">
        <v>0</v>
      </c>
      <c r="AA245" s="159">
        <v>0</v>
      </c>
      <c r="AB245" s="159">
        <v>0</v>
      </c>
      <c r="AC245" s="159">
        <v>0</v>
      </c>
      <c r="AD245" s="159">
        <v>0</v>
      </c>
      <c r="AE245" s="159">
        <v>0</v>
      </c>
      <c r="AF245" s="159"/>
      <c r="AG245" s="159"/>
      <c r="AH245" s="159"/>
      <c r="AI245" s="159"/>
      <c r="AJ245" s="159"/>
      <c r="AK245" s="159"/>
      <c r="AL245" s="159"/>
    </row>
    <row r="246" spans="1:38" ht="16.350000000000001" customHeight="1">
      <c r="A246" s="158" t="s">
        <v>1295</v>
      </c>
      <c r="B246" s="159">
        <v>0</v>
      </c>
      <c r="C246" s="159">
        <v>0</v>
      </c>
      <c r="D246" s="159">
        <v>0</v>
      </c>
      <c r="E246" s="159">
        <v>0</v>
      </c>
      <c r="F246" s="159">
        <v>0</v>
      </c>
      <c r="G246" s="159">
        <v>0</v>
      </c>
      <c r="H246" s="159">
        <v>0</v>
      </c>
      <c r="I246" s="159">
        <v>0</v>
      </c>
      <c r="J246" s="159">
        <v>0</v>
      </c>
      <c r="K246" s="159">
        <v>0</v>
      </c>
      <c r="L246" s="159">
        <v>0</v>
      </c>
      <c r="M246" s="159">
        <v>0</v>
      </c>
      <c r="N246" s="159">
        <v>0</v>
      </c>
      <c r="O246" s="159">
        <v>0</v>
      </c>
      <c r="P246" s="159">
        <v>0</v>
      </c>
      <c r="Q246" s="159">
        <v>0</v>
      </c>
      <c r="R246" s="159">
        <v>0</v>
      </c>
      <c r="S246" s="159">
        <v>0</v>
      </c>
      <c r="T246" s="159">
        <v>0</v>
      </c>
      <c r="U246" s="159">
        <v>0</v>
      </c>
      <c r="V246" s="159">
        <v>0</v>
      </c>
      <c r="W246" s="159">
        <v>0</v>
      </c>
      <c r="X246" s="159">
        <v>0</v>
      </c>
      <c r="Y246" s="159">
        <v>0</v>
      </c>
      <c r="Z246" s="159">
        <v>0</v>
      </c>
      <c r="AA246" s="159">
        <v>0</v>
      </c>
      <c r="AB246" s="159">
        <v>0</v>
      </c>
      <c r="AC246" s="159">
        <v>0</v>
      </c>
      <c r="AD246" s="159">
        <v>0</v>
      </c>
      <c r="AE246" s="159">
        <v>0</v>
      </c>
      <c r="AF246" s="159"/>
      <c r="AG246" s="159"/>
      <c r="AH246" s="159"/>
      <c r="AI246" s="159"/>
      <c r="AJ246" s="159"/>
      <c r="AK246" s="159"/>
      <c r="AL246" s="159"/>
    </row>
    <row r="247" spans="1:38" ht="16.350000000000001" customHeight="1">
      <c r="A247" s="158" t="s">
        <v>1296</v>
      </c>
      <c r="B247" s="159">
        <v>0</v>
      </c>
      <c r="C247" s="159">
        <v>0</v>
      </c>
      <c r="D247" s="159">
        <v>0</v>
      </c>
      <c r="E247" s="159">
        <v>0</v>
      </c>
      <c r="F247" s="159">
        <v>0</v>
      </c>
      <c r="G247" s="159">
        <v>0</v>
      </c>
      <c r="H247" s="159">
        <v>0</v>
      </c>
      <c r="I247" s="159">
        <v>0</v>
      </c>
      <c r="J247" s="159">
        <v>0</v>
      </c>
      <c r="K247" s="159">
        <v>0</v>
      </c>
      <c r="L247" s="159">
        <v>0</v>
      </c>
      <c r="M247" s="159">
        <v>0</v>
      </c>
      <c r="N247" s="159">
        <v>0</v>
      </c>
      <c r="O247" s="159">
        <v>0</v>
      </c>
      <c r="P247" s="159">
        <v>0</v>
      </c>
      <c r="Q247" s="159">
        <v>0</v>
      </c>
      <c r="R247" s="159">
        <v>0</v>
      </c>
      <c r="S247" s="159">
        <v>0</v>
      </c>
      <c r="T247" s="159">
        <v>0</v>
      </c>
      <c r="U247" s="159">
        <v>0</v>
      </c>
      <c r="V247" s="159">
        <v>0</v>
      </c>
      <c r="W247" s="159">
        <v>0</v>
      </c>
      <c r="X247" s="159">
        <v>0</v>
      </c>
      <c r="Y247" s="159">
        <v>0</v>
      </c>
      <c r="Z247" s="159">
        <v>0</v>
      </c>
      <c r="AA247" s="159">
        <v>0</v>
      </c>
      <c r="AB247" s="159">
        <v>0</v>
      </c>
      <c r="AC247" s="159">
        <v>0</v>
      </c>
      <c r="AD247" s="159">
        <v>0</v>
      </c>
      <c r="AE247" s="159">
        <v>0</v>
      </c>
      <c r="AF247" s="159"/>
      <c r="AG247" s="159"/>
      <c r="AH247" s="159"/>
      <c r="AI247" s="159"/>
      <c r="AJ247" s="159"/>
      <c r="AK247" s="159"/>
      <c r="AL247" s="159"/>
    </row>
    <row r="248" spans="1:38" ht="16.350000000000001" customHeight="1">
      <c r="A248" s="158" t="s">
        <v>1297</v>
      </c>
      <c r="B248" s="159">
        <v>0</v>
      </c>
      <c r="C248" s="159">
        <v>0</v>
      </c>
      <c r="D248" s="159">
        <v>0</v>
      </c>
      <c r="E248" s="159">
        <v>0</v>
      </c>
      <c r="F248" s="159">
        <v>0</v>
      </c>
      <c r="G248" s="159">
        <v>0</v>
      </c>
      <c r="H248" s="159">
        <v>0</v>
      </c>
      <c r="I248" s="159">
        <v>0</v>
      </c>
      <c r="J248" s="159">
        <v>0</v>
      </c>
      <c r="K248" s="159">
        <v>0</v>
      </c>
      <c r="L248" s="159">
        <v>0</v>
      </c>
      <c r="M248" s="159">
        <v>0</v>
      </c>
      <c r="N248" s="159">
        <v>0</v>
      </c>
      <c r="O248" s="159">
        <v>0</v>
      </c>
      <c r="P248" s="159">
        <v>0</v>
      </c>
      <c r="Q248" s="159">
        <v>0</v>
      </c>
      <c r="R248" s="159">
        <v>0</v>
      </c>
      <c r="S248" s="159">
        <v>0</v>
      </c>
      <c r="T248" s="159">
        <v>0</v>
      </c>
      <c r="U248" s="159">
        <v>0</v>
      </c>
      <c r="V248" s="159">
        <v>0</v>
      </c>
      <c r="W248" s="159">
        <v>0</v>
      </c>
      <c r="X248" s="159">
        <v>0</v>
      </c>
      <c r="Y248" s="159">
        <v>0</v>
      </c>
      <c r="Z248" s="159">
        <v>0</v>
      </c>
      <c r="AA248" s="159">
        <v>0</v>
      </c>
      <c r="AB248" s="159">
        <v>0</v>
      </c>
      <c r="AC248" s="159">
        <v>0</v>
      </c>
      <c r="AD248" s="159">
        <v>0</v>
      </c>
      <c r="AE248" s="159">
        <v>0</v>
      </c>
      <c r="AF248" s="159"/>
      <c r="AG248" s="159"/>
      <c r="AH248" s="159"/>
      <c r="AI248" s="159"/>
      <c r="AJ248" s="159"/>
      <c r="AK248" s="159"/>
      <c r="AL248" s="159"/>
    </row>
    <row r="249" spans="1:38" ht="16.350000000000001" customHeight="1">
      <c r="A249" s="158" t="s">
        <v>1298</v>
      </c>
      <c r="B249" s="159">
        <v>0</v>
      </c>
      <c r="C249" s="159">
        <v>0</v>
      </c>
      <c r="D249" s="159">
        <v>0</v>
      </c>
      <c r="E249" s="159">
        <v>0</v>
      </c>
      <c r="F249" s="159">
        <v>0</v>
      </c>
      <c r="G249" s="159">
        <v>0</v>
      </c>
      <c r="H249" s="159">
        <v>0</v>
      </c>
      <c r="I249" s="159">
        <v>0</v>
      </c>
      <c r="J249" s="159">
        <v>0</v>
      </c>
      <c r="K249" s="159">
        <v>0</v>
      </c>
      <c r="L249" s="159">
        <v>0</v>
      </c>
      <c r="M249" s="159">
        <v>0</v>
      </c>
      <c r="N249" s="159">
        <v>0</v>
      </c>
      <c r="O249" s="159">
        <v>0</v>
      </c>
      <c r="P249" s="159">
        <v>0</v>
      </c>
      <c r="Q249" s="159">
        <v>0</v>
      </c>
      <c r="R249" s="159">
        <v>0</v>
      </c>
      <c r="S249" s="159">
        <v>0</v>
      </c>
      <c r="T249" s="159">
        <v>0</v>
      </c>
      <c r="U249" s="159">
        <v>0</v>
      </c>
      <c r="V249" s="159">
        <v>0</v>
      </c>
      <c r="W249" s="159">
        <v>0</v>
      </c>
      <c r="X249" s="159">
        <v>0</v>
      </c>
      <c r="Y249" s="159">
        <v>0</v>
      </c>
      <c r="Z249" s="159">
        <v>0</v>
      </c>
      <c r="AA249" s="159">
        <v>0</v>
      </c>
      <c r="AB249" s="159">
        <v>0</v>
      </c>
      <c r="AC249" s="159">
        <v>0</v>
      </c>
      <c r="AD249" s="159">
        <v>0</v>
      </c>
      <c r="AE249" s="159">
        <v>0</v>
      </c>
      <c r="AF249" s="159"/>
      <c r="AG249" s="159"/>
      <c r="AH249" s="159"/>
      <c r="AI249" s="159"/>
      <c r="AJ249" s="159"/>
      <c r="AK249" s="159"/>
      <c r="AL249" s="159"/>
    </row>
    <row r="250" spans="1:38" ht="16.350000000000001" customHeight="1">
      <c r="A250" s="158" t="s">
        <v>1299</v>
      </c>
      <c r="B250" s="159">
        <v>0</v>
      </c>
      <c r="C250" s="159">
        <v>0</v>
      </c>
      <c r="D250" s="159">
        <v>0</v>
      </c>
      <c r="E250" s="159">
        <v>0</v>
      </c>
      <c r="F250" s="159">
        <v>0</v>
      </c>
      <c r="G250" s="159">
        <v>0</v>
      </c>
      <c r="H250" s="159">
        <v>0</v>
      </c>
      <c r="I250" s="159">
        <v>0</v>
      </c>
      <c r="J250" s="159">
        <v>0</v>
      </c>
      <c r="K250" s="159">
        <v>0</v>
      </c>
      <c r="L250" s="159">
        <v>0</v>
      </c>
      <c r="M250" s="159">
        <v>0</v>
      </c>
      <c r="N250" s="159">
        <v>0</v>
      </c>
      <c r="O250" s="159">
        <v>0</v>
      </c>
      <c r="P250" s="159">
        <v>0</v>
      </c>
      <c r="Q250" s="159">
        <v>0</v>
      </c>
      <c r="R250" s="159">
        <v>0</v>
      </c>
      <c r="S250" s="159">
        <v>0</v>
      </c>
      <c r="T250" s="159">
        <v>0</v>
      </c>
      <c r="U250" s="159">
        <v>0</v>
      </c>
      <c r="V250" s="159">
        <v>0</v>
      </c>
      <c r="W250" s="159">
        <v>0</v>
      </c>
      <c r="X250" s="159">
        <v>0</v>
      </c>
      <c r="Y250" s="159">
        <v>0</v>
      </c>
      <c r="Z250" s="159">
        <v>0</v>
      </c>
      <c r="AA250" s="159">
        <v>0</v>
      </c>
      <c r="AB250" s="159">
        <v>0</v>
      </c>
      <c r="AC250" s="159">
        <v>0</v>
      </c>
      <c r="AD250" s="159">
        <v>0</v>
      </c>
      <c r="AE250" s="159">
        <v>0</v>
      </c>
      <c r="AF250" s="159"/>
      <c r="AG250" s="159"/>
      <c r="AH250" s="159"/>
      <c r="AI250" s="159"/>
      <c r="AJ250" s="159"/>
      <c r="AK250" s="159"/>
      <c r="AL250" s="159"/>
    </row>
    <row r="251" spans="1:38" ht="16.350000000000001" customHeight="1">
      <c r="A251" s="158" t="s">
        <v>1300</v>
      </c>
      <c r="B251" s="159">
        <v>0</v>
      </c>
      <c r="C251" s="159">
        <v>0</v>
      </c>
      <c r="D251" s="159">
        <v>0</v>
      </c>
      <c r="E251" s="159">
        <v>0</v>
      </c>
      <c r="F251" s="159">
        <v>0</v>
      </c>
      <c r="G251" s="159">
        <v>0</v>
      </c>
      <c r="H251" s="159">
        <v>0</v>
      </c>
      <c r="I251" s="159">
        <v>0</v>
      </c>
      <c r="J251" s="159">
        <v>0</v>
      </c>
      <c r="K251" s="159">
        <v>0</v>
      </c>
      <c r="L251" s="159">
        <v>0</v>
      </c>
      <c r="M251" s="159">
        <v>0</v>
      </c>
      <c r="N251" s="159">
        <v>0</v>
      </c>
      <c r="O251" s="159">
        <v>0</v>
      </c>
      <c r="P251" s="159">
        <v>0</v>
      </c>
      <c r="Q251" s="159">
        <v>0</v>
      </c>
      <c r="R251" s="159">
        <v>0</v>
      </c>
      <c r="S251" s="159">
        <v>0</v>
      </c>
      <c r="T251" s="159">
        <v>0</v>
      </c>
      <c r="U251" s="159">
        <v>0</v>
      </c>
      <c r="V251" s="159">
        <v>0</v>
      </c>
      <c r="W251" s="159">
        <v>0</v>
      </c>
      <c r="X251" s="159">
        <v>0</v>
      </c>
      <c r="Y251" s="159">
        <v>0</v>
      </c>
      <c r="Z251" s="159">
        <v>0</v>
      </c>
      <c r="AA251" s="159">
        <v>0</v>
      </c>
      <c r="AB251" s="159">
        <v>0</v>
      </c>
      <c r="AC251" s="159">
        <v>0</v>
      </c>
      <c r="AD251" s="159">
        <v>0</v>
      </c>
      <c r="AE251" s="159">
        <v>0</v>
      </c>
      <c r="AF251" s="159"/>
      <c r="AG251" s="159"/>
      <c r="AH251" s="159"/>
      <c r="AI251" s="159"/>
      <c r="AJ251" s="159"/>
      <c r="AK251" s="159"/>
      <c r="AL251" s="159"/>
    </row>
    <row r="252" spans="1:38" ht="16.350000000000001" customHeight="1">
      <c r="A252" s="158" t="s">
        <v>1301</v>
      </c>
      <c r="B252" s="159">
        <v>0</v>
      </c>
      <c r="C252" s="159">
        <v>0</v>
      </c>
      <c r="D252" s="159">
        <v>0</v>
      </c>
      <c r="E252" s="159">
        <v>0</v>
      </c>
      <c r="F252" s="159">
        <v>0</v>
      </c>
      <c r="G252" s="159">
        <v>0</v>
      </c>
      <c r="H252" s="159">
        <v>0</v>
      </c>
      <c r="I252" s="159">
        <v>0</v>
      </c>
      <c r="J252" s="159">
        <v>0</v>
      </c>
      <c r="K252" s="159">
        <v>0</v>
      </c>
      <c r="L252" s="159">
        <v>0</v>
      </c>
      <c r="M252" s="159">
        <v>0</v>
      </c>
      <c r="N252" s="159">
        <v>0</v>
      </c>
      <c r="O252" s="159">
        <v>0</v>
      </c>
      <c r="P252" s="159">
        <v>0</v>
      </c>
      <c r="Q252" s="159">
        <v>0</v>
      </c>
      <c r="R252" s="159">
        <v>0</v>
      </c>
      <c r="S252" s="159">
        <v>0</v>
      </c>
      <c r="T252" s="159">
        <v>0</v>
      </c>
      <c r="U252" s="159">
        <v>0</v>
      </c>
      <c r="V252" s="159">
        <v>0</v>
      </c>
      <c r="W252" s="159">
        <v>0</v>
      </c>
      <c r="X252" s="159">
        <v>0</v>
      </c>
      <c r="Y252" s="159">
        <v>0</v>
      </c>
      <c r="Z252" s="159">
        <v>0</v>
      </c>
      <c r="AA252" s="159">
        <v>0</v>
      </c>
      <c r="AB252" s="159">
        <v>0</v>
      </c>
      <c r="AC252" s="159">
        <v>0</v>
      </c>
      <c r="AD252" s="159">
        <v>0</v>
      </c>
      <c r="AE252" s="159">
        <v>0</v>
      </c>
      <c r="AF252" s="159"/>
      <c r="AG252" s="159"/>
      <c r="AH252" s="159"/>
      <c r="AI252" s="159"/>
      <c r="AJ252" s="159"/>
      <c r="AK252" s="159"/>
      <c r="AL252" s="159"/>
    </row>
    <row r="253" spans="1:38" ht="16.350000000000001" customHeight="1">
      <c r="A253" s="158" t="s">
        <v>1302</v>
      </c>
      <c r="B253" s="159">
        <v>0</v>
      </c>
      <c r="C253" s="159">
        <v>0</v>
      </c>
      <c r="D253" s="159">
        <v>0</v>
      </c>
      <c r="E253" s="159">
        <v>0</v>
      </c>
      <c r="F253" s="159">
        <v>0</v>
      </c>
      <c r="G253" s="159">
        <v>0</v>
      </c>
      <c r="H253" s="159">
        <v>0</v>
      </c>
      <c r="I253" s="159">
        <v>0</v>
      </c>
      <c r="J253" s="159">
        <v>0</v>
      </c>
      <c r="K253" s="159">
        <v>0</v>
      </c>
      <c r="L253" s="159">
        <v>0</v>
      </c>
      <c r="M253" s="159">
        <v>0</v>
      </c>
      <c r="N253" s="159">
        <v>0</v>
      </c>
      <c r="O253" s="159">
        <v>0</v>
      </c>
      <c r="P253" s="159">
        <v>0</v>
      </c>
      <c r="Q253" s="159">
        <v>0</v>
      </c>
      <c r="R253" s="159">
        <v>0</v>
      </c>
      <c r="S253" s="159">
        <v>0</v>
      </c>
      <c r="T253" s="159">
        <v>0</v>
      </c>
      <c r="U253" s="159">
        <v>0</v>
      </c>
      <c r="V253" s="159">
        <v>0</v>
      </c>
      <c r="W253" s="159">
        <v>0</v>
      </c>
      <c r="X253" s="159">
        <v>0</v>
      </c>
      <c r="Y253" s="159">
        <v>0</v>
      </c>
      <c r="Z253" s="159">
        <v>0</v>
      </c>
      <c r="AA253" s="159">
        <v>0</v>
      </c>
      <c r="AB253" s="159">
        <v>0</v>
      </c>
      <c r="AC253" s="159">
        <v>0</v>
      </c>
      <c r="AD253" s="159">
        <v>0</v>
      </c>
      <c r="AE253" s="159">
        <v>0</v>
      </c>
      <c r="AF253" s="159"/>
      <c r="AG253" s="159"/>
      <c r="AH253" s="159"/>
      <c r="AI253" s="159"/>
      <c r="AJ253" s="159"/>
      <c r="AK253" s="159"/>
      <c r="AL253" s="159"/>
    </row>
    <row r="254" spans="1:38" ht="16.350000000000001" customHeight="1">
      <c r="A254" s="158" t="s">
        <v>1303</v>
      </c>
      <c r="B254" s="159">
        <v>0</v>
      </c>
      <c r="C254" s="159">
        <v>0</v>
      </c>
      <c r="D254" s="159">
        <v>0</v>
      </c>
      <c r="E254" s="159">
        <v>0</v>
      </c>
      <c r="F254" s="159">
        <v>0</v>
      </c>
      <c r="G254" s="159">
        <v>0</v>
      </c>
      <c r="H254" s="159">
        <v>0</v>
      </c>
      <c r="I254" s="159">
        <v>0</v>
      </c>
      <c r="J254" s="159">
        <v>0</v>
      </c>
      <c r="K254" s="159">
        <v>0</v>
      </c>
      <c r="L254" s="159">
        <v>0</v>
      </c>
      <c r="M254" s="159">
        <v>0</v>
      </c>
      <c r="N254" s="159">
        <v>0</v>
      </c>
      <c r="O254" s="159">
        <v>0</v>
      </c>
      <c r="P254" s="159">
        <v>0</v>
      </c>
      <c r="Q254" s="159">
        <v>0</v>
      </c>
      <c r="R254" s="159">
        <v>0</v>
      </c>
      <c r="S254" s="159">
        <v>0</v>
      </c>
      <c r="T254" s="159">
        <v>0</v>
      </c>
      <c r="U254" s="159">
        <v>0</v>
      </c>
      <c r="V254" s="159">
        <v>0</v>
      </c>
      <c r="W254" s="159">
        <v>0</v>
      </c>
      <c r="X254" s="159">
        <v>0</v>
      </c>
      <c r="Y254" s="159">
        <v>0</v>
      </c>
      <c r="Z254" s="159">
        <v>0</v>
      </c>
      <c r="AA254" s="159">
        <v>0</v>
      </c>
      <c r="AB254" s="159">
        <v>0</v>
      </c>
      <c r="AC254" s="159">
        <v>0</v>
      </c>
      <c r="AD254" s="159">
        <v>0</v>
      </c>
      <c r="AE254" s="159">
        <v>0</v>
      </c>
      <c r="AF254" s="159"/>
      <c r="AG254" s="159"/>
      <c r="AH254" s="159"/>
      <c r="AI254" s="159"/>
      <c r="AJ254" s="159"/>
      <c r="AK254" s="159"/>
      <c r="AL254" s="159"/>
    </row>
    <row r="255" spans="1:38" ht="16.350000000000001" customHeight="1">
      <c r="A255" s="158" t="s">
        <v>1304</v>
      </c>
      <c r="B255" s="159">
        <v>0</v>
      </c>
      <c r="C255" s="159">
        <v>0</v>
      </c>
      <c r="D255" s="159">
        <v>0</v>
      </c>
      <c r="E255" s="159">
        <v>0</v>
      </c>
      <c r="F255" s="159">
        <v>0</v>
      </c>
      <c r="G255" s="159">
        <v>0</v>
      </c>
      <c r="H255" s="159">
        <v>0</v>
      </c>
      <c r="I255" s="159">
        <v>0</v>
      </c>
      <c r="J255" s="159">
        <v>0</v>
      </c>
      <c r="K255" s="159">
        <v>0</v>
      </c>
      <c r="L255" s="159">
        <v>0</v>
      </c>
      <c r="M255" s="159">
        <v>0</v>
      </c>
      <c r="N255" s="159">
        <v>0</v>
      </c>
      <c r="O255" s="159">
        <v>0</v>
      </c>
      <c r="P255" s="159">
        <v>0</v>
      </c>
      <c r="Q255" s="159">
        <v>0</v>
      </c>
      <c r="R255" s="159">
        <v>0</v>
      </c>
      <c r="S255" s="159">
        <v>0</v>
      </c>
      <c r="T255" s="159">
        <v>0</v>
      </c>
      <c r="U255" s="159">
        <v>0</v>
      </c>
      <c r="V255" s="159">
        <v>0</v>
      </c>
      <c r="W255" s="159">
        <v>0</v>
      </c>
      <c r="X255" s="159">
        <v>0</v>
      </c>
      <c r="Y255" s="159">
        <v>0</v>
      </c>
      <c r="Z255" s="159">
        <v>0</v>
      </c>
      <c r="AA255" s="159">
        <v>0</v>
      </c>
      <c r="AB255" s="159">
        <v>0</v>
      </c>
      <c r="AC255" s="159">
        <v>0</v>
      </c>
      <c r="AD255" s="159">
        <v>0</v>
      </c>
      <c r="AE255" s="159">
        <v>0</v>
      </c>
      <c r="AF255" s="159"/>
      <c r="AG255" s="159"/>
      <c r="AH255" s="159"/>
      <c r="AI255" s="159"/>
      <c r="AJ255" s="159"/>
      <c r="AK255" s="159"/>
      <c r="AL255" s="159"/>
    </row>
    <row r="256" spans="1:38" ht="16.350000000000001" customHeight="1">
      <c r="A256" s="158" t="s">
        <v>1305</v>
      </c>
      <c r="B256" s="159">
        <v>0</v>
      </c>
      <c r="C256" s="159">
        <v>0</v>
      </c>
      <c r="D256" s="159">
        <v>0</v>
      </c>
      <c r="E256" s="159">
        <v>0</v>
      </c>
      <c r="F256" s="159">
        <v>0</v>
      </c>
      <c r="G256" s="159">
        <v>0</v>
      </c>
      <c r="H256" s="159">
        <v>0</v>
      </c>
      <c r="I256" s="159">
        <v>0</v>
      </c>
      <c r="J256" s="159">
        <v>0</v>
      </c>
      <c r="K256" s="159">
        <v>0</v>
      </c>
      <c r="L256" s="159">
        <v>0</v>
      </c>
      <c r="M256" s="159">
        <v>0</v>
      </c>
      <c r="N256" s="159">
        <v>0</v>
      </c>
      <c r="O256" s="159">
        <v>0</v>
      </c>
      <c r="P256" s="159">
        <v>0</v>
      </c>
      <c r="Q256" s="159">
        <v>0</v>
      </c>
      <c r="R256" s="159">
        <v>0</v>
      </c>
      <c r="S256" s="159">
        <v>0</v>
      </c>
      <c r="T256" s="159">
        <v>0</v>
      </c>
      <c r="U256" s="159">
        <v>0</v>
      </c>
      <c r="V256" s="159">
        <v>0</v>
      </c>
      <c r="W256" s="159">
        <v>0</v>
      </c>
      <c r="X256" s="159">
        <v>0</v>
      </c>
      <c r="Y256" s="159">
        <v>0</v>
      </c>
      <c r="Z256" s="159">
        <v>0</v>
      </c>
      <c r="AA256" s="159">
        <v>0</v>
      </c>
      <c r="AB256" s="159">
        <v>0</v>
      </c>
      <c r="AC256" s="159">
        <v>0</v>
      </c>
      <c r="AD256" s="159">
        <v>0</v>
      </c>
      <c r="AE256" s="159">
        <v>0</v>
      </c>
      <c r="AF256" s="159"/>
      <c r="AG256" s="159"/>
      <c r="AH256" s="159"/>
      <c r="AI256" s="159"/>
      <c r="AJ256" s="159"/>
      <c r="AK256" s="159"/>
      <c r="AL256" s="159"/>
    </row>
    <row r="257" spans="1:38" ht="16.350000000000001" customHeight="1">
      <c r="A257" s="158" t="s">
        <v>1306</v>
      </c>
      <c r="B257" s="159">
        <v>0</v>
      </c>
      <c r="C257" s="159">
        <v>0</v>
      </c>
      <c r="D257" s="159">
        <v>0</v>
      </c>
      <c r="E257" s="159">
        <v>0</v>
      </c>
      <c r="F257" s="159">
        <v>0</v>
      </c>
      <c r="G257" s="159">
        <v>0</v>
      </c>
      <c r="H257" s="159">
        <v>0</v>
      </c>
      <c r="I257" s="159">
        <v>0</v>
      </c>
      <c r="J257" s="159">
        <v>0</v>
      </c>
      <c r="K257" s="159">
        <v>0</v>
      </c>
      <c r="L257" s="159">
        <v>0</v>
      </c>
      <c r="M257" s="159">
        <v>0</v>
      </c>
      <c r="N257" s="159">
        <v>0</v>
      </c>
      <c r="O257" s="159">
        <v>0</v>
      </c>
      <c r="P257" s="159">
        <v>0</v>
      </c>
      <c r="Q257" s="159">
        <v>0</v>
      </c>
      <c r="R257" s="159">
        <v>0</v>
      </c>
      <c r="S257" s="159">
        <v>0</v>
      </c>
      <c r="T257" s="159">
        <v>0</v>
      </c>
      <c r="U257" s="159">
        <v>0</v>
      </c>
      <c r="V257" s="159">
        <v>0</v>
      </c>
      <c r="W257" s="159">
        <v>0</v>
      </c>
      <c r="X257" s="159">
        <v>0</v>
      </c>
      <c r="Y257" s="159">
        <v>0</v>
      </c>
      <c r="Z257" s="159">
        <v>0</v>
      </c>
      <c r="AA257" s="159">
        <v>0</v>
      </c>
      <c r="AB257" s="159">
        <v>0</v>
      </c>
      <c r="AC257" s="159">
        <v>0</v>
      </c>
      <c r="AD257" s="159">
        <v>0</v>
      </c>
      <c r="AE257" s="159">
        <v>0</v>
      </c>
      <c r="AF257" s="159"/>
      <c r="AG257" s="159"/>
      <c r="AH257" s="159"/>
      <c r="AI257" s="159"/>
      <c r="AJ257" s="159"/>
      <c r="AK257" s="159"/>
      <c r="AL257" s="159"/>
    </row>
    <row r="258" spans="1:38" ht="16.350000000000001" customHeight="1">
      <c r="A258" s="158" t="s">
        <v>1307</v>
      </c>
      <c r="B258" s="159">
        <v>0</v>
      </c>
      <c r="C258" s="159">
        <v>0</v>
      </c>
      <c r="D258" s="159">
        <v>0</v>
      </c>
      <c r="E258" s="159">
        <v>0</v>
      </c>
      <c r="F258" s="159">
        <v>0</v>
      </c>
      <c r="G258" s="159">
        <v>0</v>
      </c>
      <c r="H258" s="159">
        <v>0</v>
      </c>
      <c r="I258" s="159">
        <v>0</v>
      </c>
      <c r="J258" s="159">
        <v>0</v>
      </c>
      <c r="K258" s="159">
        <v>0</v>
      </c>
      <c r="L258" s="159">
        <v>0</v>
      </c>
      <c r="M258" s="159">
        <v>0</v>
      </c>
      <c r="N258" s="159">
        <v>0</v>
      </c>
      <c r="O258" s="159">
        <v>0</v>
      </c>
      <c r="P258" s="159">
        <v>0</v>
      </c>
      <c r="Q258" s="159">
        <v>0</v>
      </c>
      <c r="R258" s="159">
        <v>0</v>
      </c>
      <c r="S258" s="159">
        <v>0</v>
      </c>
      <c r="T258" s="159">
        <v>0</v>
      </c>
      <c r="U258" s="159">
        <v>0</v>
      </c>
      <c r="V258" s="159">
        <v>0</v>
      </c>
      <c r="W258" s="159">
        <v>0</v>
      </c>
      <c r="X258" s="159">
        <v>0</v>
      </c>
      <c r="Y258" s="159">
        <v>0</v>
      </c>
      <c r="Z258" s="159">
        <v>0</v>
      </c>
      <c r="AA258" s="159">
        <v>0</v>
      </c>
      <c r="AB258" s="159">
        <v>0</v>
      </c>
      <c r="AC258" s="159">
        <v>0</v>
      </c>
      <c r="AD258" s="159">
        <v>0</v>
      </c>
      <c r="AE258" s="159">
        <v>0</v>
      </c>
      <c r="AF258" s="159"/>
      <c r="AG258" s="159"/>
      <c r="AH258" s="159"/>
      <c r="AI258" s="159"/>
      <c r="AJ258" s="159"/>
      <c r="AK258" s="159"/>
      <c r="AL258" s="159"/>
    </row>
    <row r="259" spans="1:38" ht="16.350000000000001" customHeight="1">
      <c r="A259" s="158" t="s">
        <v>1308</v>
      </c>
      <c r="B259" s="159">
        <v>0</v>
      </c>
      <c r="C259" s="159">
        <v>0</v>
      </c>
      <c r="D259" s="159">
        <v>0</v>
      </c>
      <c r="E259" s="159">
        <v>0</v>
      </c>
      <c r="F259" s="159">
        <v>0</v>
      </c>
      <c r="G259" s="159">
        <v>0</v>
      </c>
      <c r="H259" s="159">
        <v>0</v>
      </c>
      <c r="I259" s="159">
        <v>0</v>
      </c>
      <c r="J259" s="159">
        <v>0</v>
      </c>
      <c r="K259" s="159">
        <v>0</v>
      </c>
      <c r="L259" s="159">
        <v>0</v>
      </c>
      <c r="M259" s="159">
        <v>0</v>
      </c>
      <c r="N259" s="159">
        <v>0</v>
      </c>
      <c r="O259" s="159">
        <v>0</v>
      </c>
      <c r="P259" s="159">
        <v>0</v>
      </c>
      <c r="Q259" s="159">
        <v>0</v>
      </c>
      <c r="R259" s="159">
        <v>0</v>
      </c>
      <c r="S259" s="159">
        <v>0</v>
      </c>
      <c r="T259" s="159">
        <v>0</v>
      </c>
      <c r="U259" s="159">
        <v>0</v>
      </c>
      <c r="V259" s="159">
        <v>0</v>
      </c>
      <c r="W259" s="159">
        <v>0</v>
      </c>
      <c r="X259" s="159">
        <v>0</v>
      </c>
      <c r="Y259" s="159">
        <v>0</v>
      </c>
      <c r="Z259" s="159">
        <v>0</v>
      </c>
      <c r="AA259" s="159">
        <v>0</v>
      </c>
      <c r="AB259" s="159">
        <v>0</v>
      </c>
      <c r="AC259" s="159">
        <v>0</v>
      </c>
      <c r="AD259" s="159">
        <v>0</v>
      </c>
      <c r="AE259" s="159">
        <v>0</v>
      </c>
      <c r="AF259" s="159"/>
      <c r="AG259" s="159"/>
      <c r="AH259" s="159"/>
      <c r="AI259" s="159"/>
      <c r="AJ259" s="159"/>
      <c r="AK259" s="159"/>
      <c r="AL259" s="159"/>
    </row>
    <row r="260" spans="1:38" ht="16.350000000000001" customHeight="1">
      <c r="A260" s="158" t="s">
        <v>1309</v>
      </c>
      <c r="B260" s="159">
        <v>0</v>
      </c>
      <c r="C260" s="159">
        <v>0</v>
      </c>
      <c r="D260" s="159">
        <v>0</v>
      </c>
      <c r="E260" s="159">
        <v>0</v>
      </c>
      <c r="F260" s="159">
        <v>0</v>
      </c>
      <c r="G260" s="159">
        <v>0</v>
      </c>
      <c r="H260" s="159">
        <v>0</v>
      </c>
      <c r="I260" s="159">
        <v>0</v>
      </c>
      <c r="J260" s="159">
        <v>0</v>
      </c>
      <c r="K260" s="159">
        <v>0</v>
      </c>
      <c r="L260" s="159">
        <v>0</v>
      </c>
      <c r="M260" s="159">
        <v>0</v>
      </c>
      <c r="N260" s="159">
        <v>0</v>
      </c>
      <c r="O260" s="159">
        <v>0</v>
      </c>
      <c r="P260" s="159">
        <v>0</v>
      </c>
      <c r="Q260" s="159">
        <v>0</v>
      </c>
      <c r="R260" s="159">
        <v>0</v>
      </c>
      <c r="S260" s="159">
        <v>0</v>
      </c>
      <c r="T260" s="159">
        <v>0</v>
      </c>
      <c r="U260" s="159">
        <v>0</v>
      </c>
      <c r="V260" s="159">
        <v>0</v>
      </c>
      <c r="W260" s="159">
        <v>0</v>
      </c>
      <c r="X260" s="159">
        <v>0</v>
      </c>
      <c r="Y260" s="159">
        <v>0</v>
      </c>
      <c r="Z260" s="159">
        <v>0</v>
      </c>
      <c r="AA260" s="159">
        <v>0</v>
      </c>
      <c r="AB260" s="159">
        <v>0</v>
      </c>
      <c r="AC260" s="159">
        <v>0</v>
      </c>
      <c r="AD260" s="159">
        <v>0</v>
      </c>
      <c r="AE260" s="159">
        <v>0</v>
      </c>
      <c r="AF260" s="159"/>
      <c r="AG260" s="159"/>
      <c r="AH260" s="159"/>
      <c r="AI260" s="159"/>
      <c r="AJ260" s="159"/>
      <c r="AK260" s="159"/>
      <c r="AL260" s="159"/>
    </row>
    <row r="261" spans="1:38" ht="16.350000000000001" customHeight="1">
      <c r="A261" s="158" t="s">
        <v>1310</v>
      </c>
      <c r="B261" s="159">
        <v>0</v>
      </c>
      <c r="C261" s="159">
        <v>0</v>
      </c>
      <c r="D261" s="159">
        <v>0</v>
      </c>
      <c r="E261" s="159">
        <v>0</v>
      </c>
      <c r="F261" s="159">
        <v>0</v>
      </c>
      <c r="G261" s="159">
        <v>0</v>
      </c>
      <c r="H261" s="159">
        <v>0</v>
      </c>
      <c r="I261" s="159">
        <v>0</v>
      </c>
      <c r="J261" s="159">
        <v>0</v>
      </c>
      <c r="K261" s="159">
        <v>0</v>
      </c>
      <c r="L261" s="159">
        <v>0</v>
      </c>
      <c r="M261" s="159">
        <v>0</v>
      </c>
      <c r="N261" s="159">
        <v>0</v>
      </c>
      <c r="O261" s="159">
        <v>0</v>
      </c>
      <c r="P261" s="159">
        <v>0</v>
      </c>
      <c r="Q261" s="159">
        <v>0</v>
      </c>
      <c r="R261" s="159">
        <v>0</v>
      </c>
      <c r="S261" s="159">
        <v>0</v>
      </c>
      <c r="T261" s="159">
        <v>0</v>
      </c>
      <c r="U261" s="159">
        <v>0</v>
      </c>
      <c r="V261" s="159">
        <v>0</v>
      </c>
      <c r="W261" s="159">
        <v>0</v>
      </c>
      <c r="X261" s="159">
        <v>0</v>
      </c>
      <c r="Y261" s="159">
        <v>0</v>
      </c>
      <c r="Z261" s="159">
        <v>0</v>
      </c>
      <c r="AA261" s="159">
        <v>0</v>
      </c>
      <c r="AB261" s="159">
        <v>0</v>
      </c>
      <c r="AC261" s="159">
        <v>0</v>
      </c>
      <c r="AD261" s="159">
        <v>0</v>
      </c>
      <c r="AE261" s="159">
        <v>0</v>
      </c>
      <c r="AF261" s="159"/>
      <c r="AG261" s="159"/>
      <c r="AH261" s="159"/>
      <c r="AI261" s="159"/>
      <c r="AJ261" s="159"/>
      <c r="AK261" s="159"/>
      <c r="AL261" s="159"/>
    </row>
    <row r="262" spans="1:38" ht="16.350000000000001" customHeight="1">
      <c r="A262" s="158" t="s">
        <v>1311</v>
      </c>
      <c r="B262" s="159">
        <v>0</v>
      </c>
      <c r="C262" s="159">
        <v>0</v>
      </c>
      <c r="D262" s="159">
        <v>0</v>
      </c>
      <c r="E262" s="159">
        <v>0</v>
      </c>
      <c r="F262" s="159">
        <v>0</v>
      </c>
      <c r="G262" s="159">
        <v>0</v>
      </c>
      <c r="H262" s="159">
        <v>0</v>
      </c>
      <c r="I262" s="159">
        <v>0</v>
      </c>
      <c r="J262" s="159">
        <v>0</v>
      </c>
      <c r="K262" s="159">
        <v>0</v>
      </c>
      <c r="L262" s="159">
        <v>0</v>
      </c>
      <c r="M262" s="159">
        <v>0</v>
      </c>
      <c r="N262" s="159">
        <v>0</v>
      </c>
      <c r="O262" s="159">
        <v>0</v>
      </c>
      <c r="P262" s="159">
        <v>0</v>
      </c>
      <c r="Q262" s="159">
        <v>0</v>
      </c>
      <c r="R262" s="159">
        <v>0</v>
      </c>
      <c r="S262" s="159">
        <v>0</v>
      </c>
      <c r="T262" s="159">
        <v>0</v>
      </c>
      <c r="U262" s="159">
        <v>0</v>
      </c>
      <c r="V262" s="159">
        <v>0</v>
      </c>
      <c r="W262" s="159">
        <v>0</v>
      </c>
      <c r="X262" s="159">
        <v>0</v>
      </c>
      <c r="Y262" s="159">
        <v>0</v>
      </c>
      <c r="Z262" s="159">
        <v>0</v>
      </c>
      <c r="AA262" s="159">
        <v>0</v>
      </c>
      <c r="AB262" s="159">
        <v>0</v>
      </c>
      <c r="AC262" s="159">
        <v>0</v>
      </c>
      <c r="AD262" s="159">
        <v>0</v>
      </c>
      <c r="AE262" s="159">
        <v>0</v>
      </c>
      <c r="AF262" s="159"/>
      <c r="AG262" s="159"/>
      <c r="AH262" s="159"/>
      <c r="AI262" s="159"/>
      <c r="AJ262" s="159"/>
      <c r="AK262" s="159"/>
      <c r="AL262" s="159"/>
    </row>
    <row r="263" spans="1:38" ht="16.350000000000001" customHeight="1">
      <c r="A263" s="158" t="s">
        <v>1312</v>
      </c>
      <c r="B263" s="159">
        <v>0</v>
      </c>
      <c r="C263" s="159">
        <v>0</v>
      </c>
      <c r="D263" s="159">
        <v>0</v>
      </c>
      <c r="E263" s="159">
        <v>0</v>
      </c>
      <c r="F263" s="159">
        <v>0</v>
      </c>
      <c r="G263" s="159">
        <v>0</v>
      </c>
      <c r="H263" s="159">
        <v>0</v>
      </c>
      <c r="I263" s="159">
        <v>0</v>
      </c>
      <c r="J263" s="159">
        <v>0</v>
      </c>
      <c r="K263" s="159">
        <v>0</v>
      </c>
      <c r="L263" s="159">
        <v>0</v>
      </c>
      <c r="M263" s="159">
        <v>0</v>
      </c>
      <c r="N263" s="159">
        <v>0</v>
      </c>
      <c r="O263" s="159">
        <v>0</v>
      </c>
      <c r="P263" s="159">
        <v>0</v>
      </c>
      <c r="Q263" s="159">
        <v>0</v>
      </c>
      <c r="R263" s="159">
        <v>0</v>
      </c>
      <c r="S263" s="159">
        <v>0</v>
      </c>
      <c r="T263" s="159">
        <v>0</v>
      </c>
      <c r="U263" s="159">
        <v>0</v>
      </c>
      <c r="V263" s="159">
        <v>0</v>
      </c>
      <c r="W263" s="159">
        <v>0</v>
      </c>
      <c r="X263" s="159">
        <v>0</v>
      </c>
      <c r="Y263" s="159">
        <v>0</v>
      </c>
      <c r="Z263" s="159">
        <v>0</v>
      </c>
      <c r="AA263" s="159">
        <v>0</v>
      </c>
      <c r="AB263" s="159">
        <v>0</v>
      </c>
      <c r="AC263" s="159">
        <v>0</v>
      </c>
      <c r="AD263" s="159">
        <v>0</v>
      </c>
      <c r="AE263" s="159">
        <v>0</v>
      </c>
      <c r="AF263" s="159"/>
      <c r="AG263" s="159"/>
      <c r="AH263" s="159"/>
      <c r="AI263" s="159"/>
      <c r="AJ263" s="159"/>
      <c r="AK263" s="159"/>
      <c r="AL263" s="159"/>
    </row>
    <row r="264" spans="1:38" ht="16.350000000000001" customHeight="1">
      <c r="A264" s="158" t="s">
        <v>1313</v>
      </c>
      <c r="B264" s="159">
        <v>0</v>
      </c>
      <c r="C264" s="159">
        <v>0</v>
      </c>
      <c r="D264" s="159">
        <v>0</v>
      </c>
      <c r="E264" s="159">
        <v>0</v>
      </c>
      <c r="F264" s="159">
        <v>0</v>
      </c>
      <c r="G264" s="159">
        <v>0</v>
      </c>
      <c r="H264" s="159">
        <v>0</v>
      </c>
      <c r="I264" s="159">
        <v>0</v>
      </c>
      <c r="J264" s="159">
        <v>0</v>
      </c>
      <c r="K264" s="159">
        <v>0</v>
      </c>
      <c r="L264" s="159">
        <v>0</v>
      </c>
      <c r="M264" s="159">
        <v>0</v>
      </c>
      <c r="N264" s="159">
        <v>0</v>
      </c>
      <c r="O264" s="159">
        <v>0</v>
      </c>
      <c r="P264" s="159">
        <v>0</v>
      </c>
      <c r="Q264" s="159">
        <v>0</v>
      </c>
      <c r="R264" s="159">
        <v>0</v>
      </c>
      <c r="S264" s="159">
        <v>0</v>
      </c>
      <c r="T264" s="159">
        <v>0</v>
      </c>
      <c r="U264" s="159">
        <v>0</v>
      </c>
      <c r="V264" s="159">
        <v>0</v>
      </c>
      <c r="W264" s="159">
        <v>0</v>
      </c>
      <c r="X264" s="159">
        <v>0</v>
      </c>
      <c r="Y264" s="159">
        <v>0</v>
      </c>
      <c r="Z264" s="159">
        <v>0</v>
      </c>
      <c r="AA264" s="159">
        <v>0</v>
      </c>
      <c r="AB264" s="159">
        <v>0</v>
      </c>
      <c r="AC264" s="159">
        <v>0</v>
      </c>
      <c r="AD264" s="159">
        <v>0</v>
      </c>
      <c r="AE264" s="159">
        <v>0</v>
      </c>
      <c r="AF264" s="159"/>
      <c r="AG264" s="159"/>
      <c r="AH264" s="159"/>
      <c r="AI264" s="159"/>
      <c r="AJ264" s="159"/>
      <c r="AK264" s="159"/>
      <c r="AL264" s="159"/>
    </row>
    <row r="265" spans="1:38" ht="16.350000000000001" customHeight="1">
      <c r="A265" s="158" t="s">
        <v>1314</v>
      </c>
      <c r="B265" s="159">
        <v>0</v>
      </c>
      <c r="C265" s="159">
        <v>0</v>
      </c>
      <c r="D265" s="159">
        <v>0</v>
      </c>
      <c r="E265" s="159">
        <v>0</v>
      </c>
      <c r="F265" s="159">
        <v>0</v>
      </c>
      <c r="G265" s="159">
        <v>0</v>
      </c>
      <c r="H265" s="159">
        <v>0</v>
      </c>
      <c r="I265" s="159">
        <v>0</v>
      </c>
      <c r="J265" s="159">
        <v>0</v>
      </c>
      <c r="K265" s="159">
        <v>0</v>
      </c>
      <c r="L265" s="159">
        <v>0</v>
      </c>
      <c r="M265" s="159">
        <v>0</v>
      </c>
      <c r="N265" s="159">
        <v>0</v>
      </c>
      <c r="O265" s="159">
        <v>0</v>
      </c>
      <c r="P265" s="159">
        <v>0</v>
      </c>
      <c r="Q265" s="159">
        <v>0</v>
      </c>
      <c r="R265" s="159">
        <v>0</v>
      </c>
      <c r="S265" s="159">
        <v>0</v>
      </c>
      <c r="T265" s="159">
        <v>0</v>
      </c>
      <c r="U265" s="159">
        <v>0</v>
      </c>
      <c r="V265" s="159">
        <v>0</v>
      </c>
      <c r="W265" s="159">
        <v>0</v>
      </c>
      <c r="X265" s="159">
        <v>0</v>
      </c>
      <c r="Y265" s="159">
        <v>0</v>
      </c>
      <c r="Z265" s="159">
        <v>0</v>
      </c>
      <c r="AA265" s="159">
        <v>0</v>
      </c>
      <c r="AB265" s="159">
        <v>0</v>
      </c>
      <c r="AC265" s="159">
        <v>0</v>
      </c>
      <c r="AD265" s="159">
        <v>0</v>
      </c>
      <c r="AE265" s="159">
        <v>0</v>
      </c>
      <c r="AF265" s="159"/>
      <c r="AG265" s="159"/>
      <c r="AH265" s="159"/>
      <c r="AI265" s="159"/>
      <c r="AJ265" s="159"/>
      <c r="AK265" s="159"/>
      <c r="AL265" s="159"/>
    </row>
    <row r="266" spans="1:38" ht="16.350000000000001" customHeight="1">
      <c r="A266" s="158" t="s">
        <v>1315</v>
      </c>
      <c r="B266" s="159">
        <v>0</v>
      </c>
      <c r="C266" s="159">
        <v>0</v>
      </c>
      <c r="D266" s="159">
        <v>0</v>
      </c>
      <c r="E266" s="159">
        <v>0</v>
      </c>
      <c r="F266" s="159">
        <v>0</v>
      </c>
      <c r="G266" s="159">
        <v>0</v>
      </c>
      <c r="H266" s="159">
        <v>0</v>
      </c>
      <c r="I266" s="159">
        <v>0</v>
      </c>
      <c r="J266" s="159">
        <v>0</v>
      </c>
      <c r="K266" s="159">
        <v>0</v>
      </c>
      <c r="L266" s="159">
        <v>0</v>
      </c>
      <c r="M266" s="159">
        <v>0</v>
      </c>
      <c r="N266" s="159">
        <v>0</v>
      </c>
      <c r="O266" s="159">
        <v>0</v>
      </c>
      <c r="P266" s="159">
        <v>0</v>
      </c>
      <c r="Q266" s="159">
        <v>0</v>
      </c>
      <c r="R266" s="159">
        <v>0</v>
      </c>
      <c r="S266" s="159">
        <v>0</v>
      </c>
      <c r="T266" s="159">
        <v>0</v>
      </c>
      <c r="U266" s="159">
        <v>0</v>
      </c>
      <c r="V266" s="159">
        <v>0</v>
      </c>
      <c r="W266" s="159">
        <v>0</v>
      </c>
      <c r="X266" s="159">
        <v>0</v>
      </c>
      <c r="Y266" s="159">
        <v>0</v>
      </c>
      <c r="Z266" s="159">
        <v>0</v>
      </c>
      <c r="AA266" s="159">
        <v>0</v>
      </c>
      <c r="AB266" s="159">
        <v>0</v>
      </c>
      <c r="AC266" s="159">
        <v>0</v>
      </c>
      <c r="AD266" s="159">
        <v>0</v>
      </c>
      <c r="AE266" s="159">
        <v>0</v>
      </c>
      <c r="AF266" s="159"/>
      <c r="AG266" s="159"/>
      <c r="AH266" s="159"/>
      <c r="AI266" s="159"/>
      <c r="AJ266" s="159"/>
      <c r="AK266" s="159"/>
      <c r="AL266" s="159"/>
    </row>
    <row r="267" spans="1:38" ht="16.350000000000001" customHeight="1">
      <c r="A267" s="158" t="s">
        <v>1316</v>
      </c>
      <c r="B267" s="159">
        <v>0</v>
      </c>
      <c r="C267" s="159">
        <v>0</v>
      </c>
      <c r="D267" s="159">
        <v>0</v>
      </c>
      <c r="E267" s="159">
        <v>0</v>
      </c>
      <c r="F267" s="159">
        <v>0</v>
      </c>
      <c r="G267" s="159">
        <v>0</v>
      </c>
      <c r="H267" s="159">
        <v>0</v>
      </c>
      <c r="I267" s="159">
        <v>0</v>
      </c>
      <c r="J267" s="159">
        <v>0</v>
      </c>
      <c r="K267" s="159">
        <v>0</v>
      </c>
      <c r="L267" s="159">
        <v>0</v>
      </c>
      <c r="M267" s="159">
        <v>0</v>
      </c>
      <c r="N267" s="159">
        <v>0</v>
      </c>
      <c r="O267" s="159">
        <v>0</v>
      </c>
      <c r="P267" s="159">
        <v>0</v>
      </c>
      <c r="Q267" s="159">
        <v>0</v>
      </c>
      <c r="R267" s="159">
        <v>0</v>
      </c>
      <c r="S267" s="159">
        <v>0</v>
      </c>
      <c r="T267" s="159">
        <v>0</v>
      </c>
      <c r="U267" s="159">
        <v>0</v>
      </c>
      <c r="V267" s="159">
        <v>0</v>
      </c>
      <c r="W267" s="159">
        <v>0</v>
      </c>
      <c r="X267" s="159">
        <v>0</v>
      </c>
      <c r="Y267" s="159">
        <v>0</v>
      </c>
      <c r="Z267" s="159">
        <v>0</v>
      </c>
      <c r="AA267" s="159">
        <v>0</v>
      </c>
      <c r="AB267" s="159">
        <v>0</v>
      </c>
      <c r="AC267" s="159">
        <v>0</v>
      </c>
      <c r="AD267" s="159">
        <v>0</v>
      </c>
      <c r="AE267" s="159">
        <v>0</v>
      </c>
      <c r="AF267" s="159"/>
      <c r="AG267" s="159"/>
      <c r="AH267" s="159"/>
      <c r="AI267" s="159"/>
      <c r="AJ267" s="159"/>
      <c r="AK267" s="159"/>
      <c r="AL267" s="159"/>
    </row>
    <row r="268" spans="1:38" ht="16.350000000000001" customHeight="1">
      <c r="A268" s="158" t="s">
        <v>1317</v>
      </c>
      <c r="B268" s="159">
        <v>0</v>
      </c>
      <c r="C268" s="159">
        <v>0</v>
      </c>
      <c r="D268" s="159">
        <v>0</v>
      </c>
      <c r="E268" s="159">
        <v>0</v>
      </c>
      <c r="F268" s="159">
        <v>0</v>
      </c>
      <c r="G268" s="159">
        <v>0</v>
      </c>
      <c r="H268" s="159">
        <v>0</v>
      </c>
      <c r="I268" s="159">
        <v>0</v>
      </c>
      <c r="J268" s="159">
        <v>0</v>
      </c>
      <c r="K268" s="159">
        <v>0</v>
      </c>
      <c r="L268" s="159">
        <v>0</v>
      </c>
      <c r="M268" s="159">
        <v>0</v>
      </c>
      <c r="N268" s="159">
        <v>0</v>
      </c>
      <c r="O268" s="159">
        <v>0</v>
      </c>
      <c r="P268" s="159">
        <v>0</v>
      </c>
      <c r="Q268" s="159">
        <v>0</v>
      </c>
      <c r="R268" s="159">
        <v>0</v>
      </c>
      <c r="S268" s="159">
        <v>0</v>
      </c>
      <c r="T268" s="159">
        <v>0</v>
      </c>
      <c r="U268" s="159">
        <v>0</v>
      </c>
      <c r="V268" s="159">
        <v>0</v>
      </c>
      <c r="W268" s="159">
        <v>0</v>
      </c>
      <c r="X268" s="159">
        <v>0</v>
      </c>
      <c r="Y268" s="159">
        <v>0</v>
      </c>
      <c r="Z268" s="159">
        <v>0</v>
      </c>
      <c r="AA268" s="159">
        <v>0</v>
      </c>
      <c r="AB268" s="159">
        <v>0</v>
      </c>
      <c r="AC268" s="159">
        <v>0</v>
      </c>
      <c r="AD268" s="159">
        <v>0</v>
      </c>
      <c r="AE268" s="159">
        <v>0</v>
      </c>
      <c r="AF268" s="159"/>
      <c r="AG268" s="159"/>
      <c r="AH268" s="159"/>
      <c r="AI268" s="159"/>
      <c r="AJ268" s="159"/>
      <c r="AK268" s="159"/>
      <c r="AL268" s="159"/>
    </row>
    <row r="269" spans="1:38" ht="16.350000000000001" customHeight="1">
      <c r="A269" s="158" t="s">
        <v>1318</v>
      </c>
      <c r="B269" s="159">
        <v>0</v>
      </c>
      <c r="C269" s="159">
        <v>0</v>
      </c>
      <c r="D269" s="159">
        <v>0</v>
      </c>
      <c r="E269" s="159">
        <v>0</v>
      </c>
      <c r="F269" s="159">
        <v>0</v>
      </c>
      <c r="G269" s="159">
        <v>0</v>
      </c>
      <c r="H269" s="159">
        <v>0</v>
      </c>
      <c r="I269" s="159">
        <v>0</v>
      </c>
      <c r="J269" s="159">
        <v>0</v>
      </c>
      <c r="K269" s="159">
        <v>0</v>
      </c>
      <c r="L269" s="159">
        <v>0</v>
      </c>
      <c r="M269" s="159">
        <v>0</v>
      </c>
      <c r="N269" s="159">
        <v>0</v>
      </c>
      <c r="O269" s="159">
        <v>0</v>
      </c>
      <c r="P269" s="159">
        <v>0</v>
      </c>
      <c r="Q269" s="159">
        <v>0</v>
      </c>
      <c r="R269" s="159">
        <v>0</v>
      </c>
      <c r="S269" s="159">
        <v>0</v>
      </c>
      <c r="T269" s="159">
        <v>0</v>
      </c>
      <c r="U269" s="159">
        <v>0</v>
      </c>
      <c r="V269" s="159">
        <v>0</v>
      </c>
      <c r="W269" s="159">
        <v>0</v>
      </c>
      <c r="X269" s="159">
        <v>0</v>
      </c>
      <c r="Y269" s="159">
        <v>0</v>
      </c>
      <c r="Z269" s="159">
        <v>0</v>
      </c>
      <c r="AA269" s="159">
        <v>0</v>
      </c>
      <c r="AB269" s="159">
        <v>0</v>
      </c>
      <c r="AC269" s="159">
        <v>0</v>
      </c>
      <c r="AD269" s="159">
        <v>0</v>
      </c>
      <c r="AE269" s="159">
        <v>0</v>
      </c>
      <c r="AF269" s="159"/>
      <c r="AG269" s="159"/>
      <c r="AH269" s="159"/>
      <c r="AI269" s="159"/>
      <c r="AJ269" s="159"/>
      <c r="AK269" s="159"/>
      <c r="AL269" s="159"/>
    </row>
    <row r="270" spans="1:38" ht="16.350000000000001" customHeight="1">
      <c r="A270" s="158" t="s">
        <v>1319</v>
      </c>
      <c r="B270" s="159">
        <v>0</v>
      </c>
      <c r="C270" s="159">
        <v>0</v>
      </c>
      <c r="D270" s="159">
        <v>0</v>
      </c>
      <c r="E270" s="159">
        <v>0</v>
      </c>
      <c r="F270" s="159">
        <v>0</v>
      </c>
      <c r="G270" s="159">
        <v>0</v>
      </c>
      <c r="H270" s="159">
        <v>0</v>
      </c>
      <c r="I270" s="159">
        <v>0</v>
      </c>
      <c r="J270" s="159">
        <v>0</v>
      </c>
      <c r="K270" s="159">
        <v>0</v>
      </c>
      <c r="L270" s="159">
        <v>0</v>
      </c>
      <c r="M270" s="159">
        <v>0</v>
      </c>
      <c r="N270" s="159">
        <v>0</v>
      </c>
      <c r="O270" s="159">
        <v>0</v>
      </c>
      <c r="P270" s="159">
        <v>0</v>
      </c>
      <c r="Q270" s="159">
        <v>0</v>
      </c>
      <c r="R270" s="159">
        <v>0</v>
      </c>
      <c r="S270" s="159">
        <v>0</v>
      </c>
      <c r="T270" s="159">
        <v>0</v>
      </c>
      <c r="U270" s="159">
        <v>0</v>
      </c>
      <c r="V270" s="159">
        <v>0</v>
      </c>
      <c r="W270" s="159">
        <v>0</v>
      </c>
      <c r="X270" s="159">
        <v>0</v>
      </c>
      <c r="Y270" s="159">
        <v>0</v>
      </c>
      <c r="Z270" s="159">
        <v>0</v>
      </c>
      <c r="AA270" s="159">
        <v>0</v>
      </c>
      <c r="AB270" s="159">
        <v>0</v>
      </c>
      <c r="AC270" s="159">
        <v>0</v>
      </c>
      <c r="AD270" s="159">
        <v>0</v>
      </c>
      <c r="AE270" s="159">
        <v>0</v>
      </c>
      <c r="AF270" s="159"/>
      <c r="AG270" s="159"/>
      <c r="AH270" s="159"/>
      <c r="AI270" s="159"/>
      <c r="AJ270" s="159"/>
      <c r="AK270" s="159"/>
      <c r="AL270" s="159"/>
    </row>
    <row r="271" spans="1:38" ht="16.350000000000001" customHeight="1">
      <c r="A271" s="158" t="s">
        <v>1320</v>
      </c>
      <c r="B271" s="159">
        <v>0</v>
      </c>
      <c r="C271" s="159">
        <v>0</v>
      </c>
      <c r="D271" s="159">
        <v>0</v>
      </c>
      <c r="E271" s="159">
        <v>0</v>
      </c>
      <c r="F271" s="159">
        <v>0</v>
      </c>
      <c r="G271" s="159">
        <v>0</v>
      </c>
      <c r="H271" s="159">
        <v>0</v>
      </c>
      <c r="I271" s="159">
        <v>0</v>
      </c>
      <c r="J271" s="159">
        <v>0</v>
      </c>
      <c r="K271" s="159">
        <v>0</v>
      </c>
      <c r="L271" s="159">
        <v>0</v>
      </c>
      <c r="M271" s="159">
        <v>0</v>
      </c>
      <c r="N271" s="159">
        <v>0</v>
      </c>
      <c r="O271" s="159">
        <v>0</v>
      </c>
      <c r="P271" s="159">
        <v>0</v>
      </c>
      <c r="Q271" s="159">
        <v>0</v>
      </c>
      <c r="R271" s="159">
        <v>0</v>
      </c>
      <c r="S271" s="159">
        <v>0</v>
      </c>
      <c r="T271" s="159">
        <v>0</v>
      </c>
      <c r="U271" s="159">
        <v>0</v>
      </c>
      <c r="V271" s="159">
        <v>0</v>
      </c>
      <c r="W271" s="159">
        <v>0</v>
      </c>
      <c r="X271" s="159">
        <v>0</v>
      </c>
      <c r="Y271" s="159">
        <v>0</v>
      </c>
      <c r="Z271" s="159">
        <v>0</v>
      </c>
      <c r="AA271" s="159">
        <v>0</v>
      </c>
      <c r="AB271" s="159">
        <v>0</v>
      </c>
      <c r="AC271" s="159">
        <v>0</v>
      </c>
      <c r="AD271" s="159">
        <v>0</v>
      </c>
      <c r="AE271" s="159">
        <v>0</v>
      </c>
      <c r="AF271" s="159"/>
      <c r="AG271" s="159"/>
      <c r="AH271" s="159"/>
      <c r="AI271" s="159"/>
      <c r="AJ271" s="159"/>
      <c r="AK271" s="159"/>
      <c r="AL271" s="159"/>
    </row>
    <row r="272" spans="1:38" ht="16.350000000000001" customHeight="1">
      <c r="A272" s="158" t="s">
        <v>1321</v>
      </c>
      <c r="B272" s="159">
        <v>0</v>
      </c>
      <c r="C272" s="159">
        <v>0</v>
      </c>
      <c r="D272" s="159">
        <v>0</v>
      </c>
      <c r="E272" s="159">
        <v>0</v>
      </c>
      <c r="F272" s="159">
        <v>0</v>
      </c>
      <c r="G272" s="159">
        <v>0</v>
      </c>
      <c r="H272" s="159">
        <v>0</v>
      </c>
      <c r="I272" s="159">
        <v>0</v>
      </c>
      <c r="J272" s="159">
        <v>0</v>
      </c>
      <c r="K272" s="159">
        <v>0</v>
      </c>
      <c r="L272" s="159">
        <v>0</v>
      </c>
      <c r="M272" s="159">
        <v>0</v>
      </c>
      <c r="N272" s="159">
        <v>0</v>
      </c>
      <c r="O272" s="159">
        <v>0</v>
      </c>
      <c r="P272" s="159">
        <v>0</v>
      </c>
      <c r="Q272" s="159">
        <v>0</v>
      </c>
      <c r="R272" s="159">
        <v>0</v>
      </c>
      <c r="S272" s="159">
        <v>0</v>
      </c>
      <c r="T272" s="159">
        <v>0</v>
      </c>
      <c r="U272" s="159">
        <v>0</v>
      </c>
      <c r="V272" s="159">
        <v>0</v>
      </c>
      <c r="W272" s="159">
        <v>0</v>
      </c>
      <c r="X272" s="159">
        <v>0</v>
      </c>
      <c r="Y272" s="159">
        <v>0</v>
      </c>
      <c r="Z272" s="159">
        <v>0</v>
      </c>
      <c r="AA272" s="159">
        <v>0</v>
      </c>
      <c r="AB272" s="159">
        <v>0</v>
      </c>
      <c r="AC272" s="159">
        <v>0</v>
      </c>
      <c r="AD272" s="159">
        <v>0</v>
      </c>
      <c r="AE272" s="159">
        <v>0</v>
      </c>
      <c r="AF272" s="159"/>
      <c r="AG272" s="159"/>
      <c r="AH272" s="159"/>
      <c r="AI272" s="159"/>
      <c r="AJ272" s="159"/>
      <c r="AK272" s="159"/>
      <c r="AL272" s="159"/>
    </row>
    <row r="273" spans="1:38" ht="16.350000000000001" customHeight="1">
      <c r="A273" s="158" t="s">
        <v>1322</v>
      </c>
      <c r="B273" s="159">
        <v>0</v>
      </c>
      <c r="C273" s="159">
        <v>0</v>
      </c>
      <c r="D273" s="159">
        <v>0</v>
      </c>
      <c r="E273" s="159">
        <v>0</v>
      </c>
      <c r="F273" s="159">
        <v>0</v>
      </c>
      <c r="G273" s="159">
        <v>0</v>
      </c>
      <c r="H273" s="159">
        <v>0</v>
      </c>
      <c r="I273" s="159">
        <v>0</v>
      </c>
      <c r="J273" s="159">
        <v>0</v>
      </c>
      <c r="K273" s="159">
        <v>0</v>
      </c>
      <c r="L273" s="159">
        <v>0</v>
      </c>
      <c r="M273" s="159">
        <v>0</v>
      </c>
      <c r="N273" s="159">
        <v>0</v>
      </c>
      <c r="O273" s="159">
        <v>0</v>
      </c>
      <c r="P273" s="159">
        <v>0</v>
      </c>
      <c r="Q273" s="159">
        <v>0</v>
      </c>
      <c r="R273" s="159">
        <v>0</v>
      </c>
      <c r="S273" s="159">
        <v>0</v>
      </c>
      <c r="T273" s="159">
        <v>0</v>
      </c>
      <c r="U273" s="159">
        <v>0</v>
      </c>
      <c r="V273" s="159">
        <v>0</v>
      </c>
      <c r="W273" s="159">
        <v>0</v>
      </c>
      <c r="X273" s="159">
        <v>0</v>
      </c>
      <c r="Y273" s="159">
        <v>0</v>
      </c>
      <c r="Z273" s="159">
        <v>0</v>
      </c>
      <c r="AA273" s="159">
        <v>0</v>
      </c>
      <c r="AB273" s="159">
        <v>0</v>
      </c>
      <c r="AC273" s="159">
        <v>0</v>
      </c>
      <c r="AD273" s="159">
        <v>0</v>
      </c>
      <c r="AE273" s="159">
        <v>0</v>
      </c>
      <c r="AF273" s="159"/>
      <c r="AG273" s="159"/>
      <c r="AH273" s="159"/>
      <c r="AI273" s="159"/>
      <c r="AJ273" s="159"/>
      <c r="AK273" s="159"/>
      <c r="AL273" s="159"/>
    </row>
    <row r="274" spans="1:38" ht="16.350000000000001" customHeight="1">
      <c r="A274" s="158" t="s">
        <v>1323</v>
      </c>
      <c r="B274" s="159">
        <v>0</v>
      </c>
      <c r="C274" s="159">
        <v>0</v>
      </c>
      <c r="D274" s="159">
        <v>0</v>
      </c>
      <c r="E274" s="159">
        <v>0</v>
      </c>
      <c r="F274" s="159">
        <v>0</v>
      </c>
      <c r="G274" s="159">
        <v>0</v>
      </c>
      <c r="H274" s="159">
        <v>0</v>
      </c>
      <c r="I274" s="159">
        <v>0</v>
      </c>
      <c r="J274" s="159">
        <v>0</v>
      </c>
      <c r="K274" s="159">
        <v>0</v>
      </c>
      <c r="L274" s="159">
        <v>0</v>
      </c>
      <c r="M274" s="159">
        <v>0</v>
      </c>
      <c r="N274" s="159">
        <v>0</v>
      </c>
      <c r="O274" s="159">
        <v>0</v>
      </c>
      <c r="P274" s="159">
        <v>0</v>
      </c>
      <c r="Q274" s="159">
        <v>0</v>
      </c>
      <c r="R274" s="159">
        <v>0</v>
      </c>
      <c r="S274" s="159">
        <v>0</v>
      </c>
      <c r="T274" s="159">
        <v>0</v>
      </c>
      <c r="U274" s="159">
        <v>0</v>
      </c>
      <c r="V274" s="159">
        <v>0</v>
      </c>
      <c r="W274" s="159">
        <v>0</v>
      </c>
      <c r="X274" s="159">
        <v>0</v>
      </c>
      <c r="Y274" s="159">
        <v>0</v>
      </c>
      <c r="Z274" s="159">
        <v>0</v>
      </c>
      <c r="AA274" s="159">
        <v>0</v>
      </c>
      <c r="AB274" s="159">
        <v>0</v>
      </c>
      <c r="AC274" s="159">
        <v>0</v>
      </c>
      <c r="AD274" s="159">
        <v>0</v>
      </c>
      <c r="AE274" s="159">
        <v>0</v>
      </c>
      <c r="AF274" s="159"/>
      <c r="AG274" s="159"/>
      <c r="AH274" s="159"/>
      <c r="AI274" s="159"/>
      <c r="AJ274" s="159"/>
      <c r="AK274" s="159"/>
      <c r="AL274" s="159"/>
    </row>
    <row r="275" spans="1:38" ht="16.350000000000001" customHeight="1">
      <c r="A275" s="158" t="s">
        <v>1324</v>
      </c>
      <c r="B275" s="159">
        <v>0</v>
      </c>
      <c r="C275" s="159">
        <v>0</v>
      </c>
      <c r="D275" s="159">
        <v>0</v>
      </c>
      <c r="E275" s="159">
        <v>0</v>
      </c>
      <c r="F275" s="159">
        <v>0</v>
      </c>
      <c r="G275" s="159">
        <v>0</v>
      </c>
      <c r="H275" s="159">
        <v>0</v>
      </c>
      <c r="I275" s="159">
        <v>0</v>
      </c>
      <c r="J275" s="159">
        <v>0</v>
      </c>
      <c r="K275" s="159">
        <v>0</v>
      </c>
      <c r="L275" s="159">
        <v>0</v>
      </c>
      <c r="M275" s="159">
        <v>0</v>
      </c>
      <c r="N275" s="159">
        <v>0</v>
      </c>
      <c r="O275" s="159">
        <v>0</v>
      </c>
      <c r="P275" s="159">
        <v>0</v>
      </c>
      <c r="Q275" s="159">
        <v>0</v>
      </c>
      <c r="R275" s="159">
        <v>0</v>
      </c>
      <c r="S275" s="159">
        <v>0</v>
      </c>
      <c r="T275" s="159">
        <v>0</v>
      </c>
      <c r="U275" s="159">
        <v>0</v>
      </c>
      <c r="V275" s="159">
        <v>0</v>
      </c>
      <c r="W275" s="159">
        <v>0</v>
      </c>
      <c r="X275" s="159">
        <v>0</v>
      </c>
      <c r="Y275" s="159">
        <v>0</v>
      </c>
      <c r="Z275" s="159">
        <v>0</v>
      </c>
      <c r="AA275" s="159">
        <v>0</v>
      </c>
      <c r="AB275" s="159">
        <v>0</v>
      </c>
      <c r="AC275" s="159">
        <v>0</v>
      </c>
      <c r="AD275" s="159">
        <v>0</v>
      </c>
      <c r="AE275" s="159">
        <v>0</v>
      </c>
      <c r="AF275" s="159"/>
      <c r="AG275" s="159"/>
      <c r="AH275" s="159"/>
      <c r="AI275" s="159"/>
      <c r="AJ275" s="159"/>
      <c r="AK275" s="159"/>
      <c r="AL275" s="159"/>
    </row>
    <row r="276" spans="1:38" ht="16.350000000000001" customHeight="1">
      <c r="A276" s="158" t="s">
        <v>1325</v>
      </c>
      <c r="B276" s="159">
        <v>0</v>
      </c>
      <c r="C276" s="159">
        <v>0</v>
      </c>
      <c r="D276" s="159">
        <v>0</v>
      </c>
      <c r="E276" s="159">
        <v>0</v>
      </c>
      <c r="F276" s="159">
        <v>0</v>
      </c>
      <c r="G276" s="159">
        <v>0</v>
      </c>
      <c r="H276" s="159">
        <v>0</v>
      </c>
      <c r="I276" s="159">
        <v>0</v>
      </c>
      <c r="J276" s="159">
        <v>0</v>
      </c>
      <c r="K276" s="159">
        <v>0</v>
      </c>
      <c r="L276" s="159">
        <v>0</v>
      </c>
      <c r="M276" s="159">
        <v>0</v>
      </c>
      <c r="N276" s="159">
        <v>0</v>
      </c>
      <c r="O276" s="159">
        <v>0</v>
      </c>
      <c r="P276" s="159">
        <v>0</v>
      </c>
      <c r="Q276" s="159">
        <v>0</v>
      </c>
      <c r="R276" s="159">
        <v>0</v>
      </c>
      <c r="S276" s="159">
        <v>0</v>
      </c>
      <c r="T276" s="159">
        <v>0</v>
      </c>
      <c r="U276" s="159">
        <v>0</v>
      </c>
      <c r="V276" s="159">
        <v>0</v>
      </c>
      <c r="W276" s="159">
        <v>0</v>
      </c>
      <c r="X276" s="159">
        <v>0</v>
      </c>
      <c r="Y276" s="159">
        <v>0</v>
      </c>
      <c r="Z276" s="159">
        <v>0</v>
      </c>
      <c r="AA276" s="159">
        <v>0</v>
      </c>
      <c r="AB276" s="159">
        <v>0</v>
      </c>
      <c r="AC276" s="159">
        <v>0</v>
      </c>
      <c r="AD276" s="159">
        <v>0</v>
      </c>
      <c r="AE276" s="159">
        <v>0</v>
      </c>
      <c r="AF276" s="159"/>
      <c r="AG276" s="159"/>
      <c r="AH276" s="159"/>
      <c r="AI276" s="159"/>
      <c r="AJ276" s="159"/>
      <c r="AK276" s="159"/>
      <c r="AL276" s="159"/>
    </row>
    <row r="277" spans="1:38" ht="16.350000000000001" customHeight="1">
      <c r="A277" s="158" t="s">
        <v>1326</v>
      </c>
      <c r="B277" s="159">
        <v>0</v>
      </c>
      <c r="C277" s="159">
        <v>0</v>
      </c>
      <c r="D277" s="159">
        <v>0</v>
      </c>
      <c r="E277" s="159">
        <v>0</v>
      </c>
      <c r="F277" s="159">
        <v>0</v>
      </c>
      <c r="G277" s="159">
        <v>0</v>
      </c>
      <c r="H277" s="159">
        <v>0</v>
      </c>
      <c r="I277" s="159">
        <v>0</v>
      </c>
      <c r="J277" s="159">
        <v>0</v>
      </c>
      <c r="K277" s="159">
        <v>0</v>
      </c>
      <c r="L277" s="159">
        <v>0</v>
      </c>
      <c r="M277" s="159">
        <v>0</v>
      </c>
      <c r="N277" s="159">
        <v>0</v>
      </c>
      <c r="O277" s="159">
        <v>0</v>
      </c>
      <c r="P277" s="159">
        <v>0</v>
      </c>
      <c r="Q277" s="159">
        <v>0</v>
      </c>
      <c r="R277" s="159">
        <v>0</v>
      </c>
      <c r="S277" s="159">
        <v>0</v>
      </c>
      <c r="T277" s="159">
        <v>0</v>
      </c>
      <c r="U277" s="159">
        <v>0</v>
      </c>
      <c r="V277" s="159">
        <v>0</v>
      </c>
      <c r="W277" s="159">
        <v>0</v>
      </c>
      <c r="X277" s="159">
        <v>0</v>
      </c>
      <c r="Y277" s="159">
        <v>0</v>
      </c>
      <c r="Z277" s="159">
        <v>0</v>
      </c>
      <c r="AA277" s="159">
        <v>0</v>
      </c>
      <c r="AB277" s="159">
        <v>0</v>
      </c>
      <c r="AC277" s="159">
        <v>0</v>
      </c>
      <c r="AD277" s="159">
        <v>0</v>
      </c>
      <c r="AE277" s="159">
        <v>0</v>
      </c>
      <c r="AF277" s="159"/>
      <c r="AG277" s="159"/>
      <c r="AH277" s="159"/>
      <c r="AI277" s="159"/>
      <c r="AJ277" s="159"/>
      <c r="AK277" s="159"/>
      <c r="AL277" s="159"/>
    </row>
    <row r="278" spans="1:38" ht="16.350000000000001" customHeight="1">
      <c r="A278" s="158" t="s">
        <v>1327</v>
      </c>
      <c r="B278" s="159">
        <v>0</v>
      </c>
      <c r="C278" s="159">
        <v>0</v>
      </c>
      <c r="D278" s="159">
        <v>0</v>
      </c>
      <c r="E278" s="159">
        <v>0</v>
      </c>
      <c r="F278" s="159">
        <v>0</v>
      </c>
      <c r="G278" s="159">
        <v>0</v>
      </c>
      <c r="H278" s="159">
        <v>0</v>
      </c>
      <c r="I278" s="159">
        <v>0</v>
      </c>
      <c r="J278" s="159">
        <v>0</v>
      </c>
      <c r="K278" s="159">
        <v>0</v>
      </c>
      <c r="L278" s="159">
        <v>0</v>
      </c>
      <c r="M278" s="159">
        <v>0</v>
      </c>
      <c r="N278" s="159">
        <v>0</v>
      </c>
      <c r="O278" s="159">
        <v>0</v>
      </c>
      <c r="P278" s="159">
        <v>0</v>
      </c>
      <c r="Q278" s="159">
        <v>0</v>
      </c>
      <c r="R278" s="159">
        <v>0</v>
      </c>
      <c r="S278" s="159">
        <v>0</v>
      </c>
      <c r="T278" s="159">
        <v>0</v>
      </c>
      <c r="U278" s="159">
        <v>0</v>
      </c>
      <c r="V278" s="159">
        <v>0</v>
      </c>
      <c r="W278" s="159">
        <v>0</v>
      </c>
      <c r="X278" s="159">
        <v>0</v>
      </c>
      <c r="Y278" s="159">
        <v>0</v>
      </c>
      <c r="Z278" s="159">
        <v>0</v>
      </c>
      <c r="AA278" s="159">
        <v>0</v>
      </c>
      <c r="AB278" s="159">
        <v>0</v>
      </c>
      <c r="AC278" s="159">
        <v>0</v>
      </c>
      <c r="AD278" s="159">
        <v>0</v>
      </c>
      <c r="AE278" s="159">
        <v>0</v>
      </c>
      <c r="AF278" s="159"/>
      <c r="AG278" s="159"/>
      <c r="AH278" s="159"/>
      <c r="AI278" s="159"/>
      <c r="AJ278" s="159"/>
      <c r="AK278" s="159"/>
      <c r="AL278" s="159"/>
    </row>
    <row r="279" spans="1:38" ht="16.350000000000001" customHeight="1">
      <c r="A279" s="158" t="s">
        <v>1328</v>
      </c>
      <c r="B279" s="159">
        <v>0</v>
      </c>
      <c r="C279" s="159">
        <v>0</v>
      </c>
      <c r="D279" s="159">
        <v>0</v>
      </c>
      <c r="E279" s="159">
        <v>0</v>
      </c>
      <c r="F279" s="159">
        <v>0</v>
      </c>
      <c r="G279" s="159">
        <v>0</v>
      </c>
      <c r="H279" s="159">
        <v>0</v>
      </c>
      <c r="I279" s="159">
        <v>0</v>
      </c>
      <c r="J279" s="159">
        <v>0</v>
      </c>
      <c r="K279" s="159">
        <v>0</v>
      </c>
      <c r="L279" s="159">
        <v>0</v>
      </c>
      <c r="M279" s="159">
        <v>0</v>
      </c>
      <c r="N279" s="159">
        <v>0</v>
      </c>
      <c r="O279" s="159">
        <v>0</v>
      </c>
      <c r="P279" s="159">
        <v>0</v>
      </c>
      <c r="Q279" s="159">
        <v>0</v>
      </c>
      <c r="R279" s="159">
        <v>0</v>
      </c>
      <c r="S279" s="159">
        <v>0</v>
      </c>
      <c r="T279" s="159">
        <v>0</v>
      </c>
      <c r="U279" s="159">
        <v>0</v>
      </c>
      <c r="V279" s="159">
        <v>0</v>
      </c>
      <c r="W279" s="159">
        <v>0</v>
      </c>
      <c r="X279" s="159">
        <v>0</v>
      </c>
      <c r="Y279" s="159">
        <v>0</v>
      </c>
      <c r="Z279" s="159">
        <v>0</v>
      </c>
      <c r="AA279" s="159">
        <v>0</v>
      </c>
      <c r="AB279" s="159">
        <v>0</v>
      </c>
      <c r="AC279" s="159">
        <v>0</v>
      </c>
      <c r="AD279" s="159">
        <v>0</v>
      </c>
      <c r="AE279" s="159">
        <v>0</v>
      </c>
      <c r="AF279" s="159"/>
      <c r="AG279" s="159"/>
      <c r="AH279" s="159"/>
      <c r="AI279" s="159"/>
      <c r="AJ279" s="159"/>
      <c r="AK279" s="159"/>
      <c r="AL279" s="159"/>
    </row>
    <row r="280" spans="1:38" ht="16.350000000000001" customHeight="1">
      <c r="A280" s="158" t="s">
        <v>1329</v>
      </c>
      <c r="B280" s="159">
        <v>0</v>
      </c>
      <c r="C280" s="159">
        <v>0</v>
      </c>
      <c r="D280" s="159">
        <v>0</v>
      </c>
      <c r="E280" s="159">
        <v>0</v>
      </c>
      <c r="F280" s="159">
        <v>0</v>
      </c>
      <c r="G280" s="159">
        <v>0</v>
      </c>
      <c r="H280" s="159">
        <v>0</v>
      </c>
      <c r="I280" s="159">
        <v>0</v>
      </c>
      <c r="J280" s="159">
        <v>0</v>
      </c>
      <c r="K280" s="159">
        <v>0</v>
      </c>
      <c r="L280" s="159">
        <v>0</v>
      </c>
      <c r="M280" s="159">
        <v>0</v>
      </c>
      <c r="N280" s="159">
        <v>0</v>
      </c>
      <c r="O280" s="159">
        <v>0</v>
      </c>
      <c r="P280" s="159">
        <v>0</v>
      </c>
      <c r="Q280" s="159">
        <v>0</v>
      </c>
      <c r="R280" s="159">
        <v>0</v>
      </c>
      <c r="S280" s="159">
        <v>0</v>
      </c>
      <c r="T280" s="159">
        <v>0</v>
      </c>
      <c r="U280" s="159">
        <v>0</v>
      </c>
      <c r="V280" s="159">
        <v>0</v>
      </c>
      <c r="W280" s="159">
        <v>0</v>
      </c>
      <c r="X280" s="159">
        <v>0</v>
      </c>
      <c r="Y280" s="159">
        <v>0</v>
      </c>
      <c r="Z280" s="159">
        <v>0</v>
      </c>
      <c r="AA280" s="159">
        <v>0</v>
      </c>
      <c r="AB280" s="159">
        <v>0</v>
      </c>
      <c r="AC280" s="159">
        <v>0</v>
      </c>
      <c r="AD280" s="159">
        <v>0</v>
      </c>
      <c r="AE280" s="159">
        <v>0</v>
      </c>
      <c r="AF280" s="159"/>
      <c r="AG280" s="159"/>
      <c r="AH280" s="159"/>
      <c r="AI280" s="159"/>
      <c r="AJ280" s="159"/>
      <c r="AK280" s="159"/>
      <c r="AL280" s="159"/>
    </row>
    <row r="281" spans="1:38" ht="16.350000000000001" customHeight="1">
      <c r="A281" s="158" t="s">
        <v>1330</v>
      </c>
      <c r="B281" s="159">
        <v>0</v>
      </c>
      <c r="C281" s="159">
        <v>0</v>
      </c>
      <c r="D281" s="159">
        <v>0</v>
      </c>
      <c r="E281" s="159">
        <v>0</v>
      </c>
      <c r="F281" s="159">
        <v>0</v>
      </c>
      <c r="G281" s="159">
        <v>0</v>
      </c>
      <c r="H281" s="159">
        <v>0</v>
      </c>
      <c r="I281" s="159">
        <v>0</v>
      </c>
      <c r="J281" s="159">
        <v>0</v>
      </c>
      <c r="K281" s="159">
        <v>0</v>
      </c>
      <c r="L281" s="159">
        <v>0</v>
      </c>
      <c r="M281" s="159">
        <v>0</v>
      </c>
      <c r="N281" s="159">
        <v>0</v>
      </c>
      <c r="O281" s="159">
        <v>0</v>
      </c>
      <c r="P281" s="159">
        <v>0</v>
      </c>
      <c r="Q281" s="159">
        <v>0</v>
      </c>
      <c r="R281" s="159">
        <v>0</v>
      </c>
      <c r="S281" s="159">
        <v>0</v>
      </c>
      <c r="T281" s="159">
        <v>0</v>
      </c>
      <c r="U281" s="159">
        <v>0</v>
      </c>
      <c r="V281" s="159">
        <v>0</v>
      </c>
      <c r="W281" s="159">
        <v>0</v>
      </c>
      <c r="X281" s="159">
        <v>0</v>
      </c>
      <c r="Y281" s="159">
        <v>0</v>
      </c>
      <c r="Z281" s="159">
        <v>0</v>
      </c>
      <c r="AA281" s="159">
        <v>0</v>
      </c>
      <c r="AB281" s="159">
        <v>0</v>
      </c>
      <c r="AC281" s="159">
        <v>0</v>
      </c>
      <c r="AD281" s="159">
        <v>0</v>
      </c>
      <c r="AE281" s="159">
        <v>0</v>
      </c>
      <c r="AF281" s="159"/>
      <c r="AG281" s="159"/>
      <c r="AH281" s="159"/>
      <c r="AI281" s="159"/>
      <c r="AJ281" s="159"/>
      <c r="AK281" s="159"/>
      <c r="AL281" s="159"/>
    </row>
    <row r="282" spans="1:38" ht="16.350000000000001" customHeight="1">
      <c r="A282" s="158" t="s">
        <v>1331</v>
      </c>
      <c r="B282" s="159">
        <v>0</v>
      </c>
      <c r="C282" s="159">
        <v>0</v>
      </c>
      <c r="D282" s="159">
        <v>0</v>
      </c>
      <c r="E282" s="159">
        <v>0</v>
      </c>
      <c r="F282" s="159">
        <v>0</v>
      </c>
      <c r="G282" s="159">
        <v>0</v>
      </c>
      <c r="H282" s="159">
        <v>0</v>
      </c>
      <c r="I282" s="159">
        <v>0</v>
      </c>
      <c r="J282" s="159">
        <v>0</v>
      </c>
      <c r="K282" s="159">
        <v>0</v>
      </c>
      <c r="L282" s="159">
        <v>0</v>
      </c>
      <c r="M282" s="159">
        <v>0</v>
      </c>
      <c r="N282" s="159">
        <v>0</v>
      </c>
      <c r="O282" s="159">
        <v>0</v>
      </c>
      <c r="P282" s="159">
        <v>0</v>
      </c>
      <c r="Q282" s="159">
        <v>0</v>
      </c>
      <c r="R282" s="159">
        <v>0</v>
      </c>
      <c r="S282" s="159">
        <v>0</v>
      </c>
      <c r="T282" s="159">
        <v>0</v>
      </c>
      <c r="U282" s="159">
        <v>0</v>
      </c>
      <c r="V282" s="159">
        <v>0</v>
      </c>
      <c r="W282" s="159">
        <v>0</v>
      </c>
      <c r="X282" s="159">
        <v>0</v>
      </c>
      <c r="Y282" s="159">
        <v>0</v>
      </c>
      <c r="Z282" s="159">
        <v>0</v>
      </c>
      <c r="AA282" s="159">
        <v>0</v>
      </c>
      <c r="AB282" s="159">
        <v>0</v>
      </c>
      <c r="AC282" s="159">
        <v>0</v>
      </c>
      <c r="AD282" s="159">
        <v>0</v>
      </c>
      <c r="AE282" s="159">
        <v>0</v>
      </c>
      <c r="AF282" s="159"/>
      <c r="AG282" s="159"/>
      <c r="AH282" s="159"/>
      <c r="AI282" s="159"/>
      <c r="AJ282" s="159"/>
      <c r="AK282" s="159"/>
      <c r="AL282" s="159"/>
    </row>
    <row r="283" spans="1:38" ht="16.350000000000001" customHeight="1">
      <c r="A283" s="158" t="s">
        <v>1332</v>
      </c>
      <c r="B283" s="159">
        <v>0</v>
      </c>
      <c r="C283" s="159">
        <v>0</v>
      </c>
      <c r="D283" s="159">
        <v>0</v>
      </c>
      <c r="E283" s="159">
        <v>0</v>
      </c>
      <c r="F283" s="159">
        <v>0</v>
      </c>
      <c r="G283" s="159">
        <v>0</v>
      </c>
      <c r="H283" s="159">
        <v>0</v>
      </c>
      <c r="I283" s="159">
        <v>0</v>
      </c>
      <c r="J283" s="159">
        <v>0</v>
      </c>
      <c r="K283" s="159">
        <v>0</v>
      </c>
      <c r="L283" s="159">
        <v>0</v>
      </c>
      <c r="M283" s="159">
        <v>0</v>
      </c>
      <c r="N283" s="159">
        <v>0</v>
      </c>
      <c r="O283" s="159">
        <v>0</v>
      </c>
      <c r="P283" s="159">
        <v>0</v>
      </c>
      <c r="Q283" s="159">
        <v>0</v>
      </c>
      <c r="R283" s="159">
        <v>0</v>
      </c>
      <c r="S283" s="159">
        <v>0</v>
      </c>
      <c r="T283" s="159">
        <v>0</v>
      </c>
      <c r="U283" s="159">
        <v>0</v>
      </c>
      <c r="V283" s="159">
        <v>0</v>
      </c>
      <c r="W283" s="159">
        <v>0</v>
      </c>
      <c r="X283" s="159">
        <v>0</v>
      </c>
      <c r="Y283" s="159">
        <v>0</v>
      </c>
      <c r="Z283" s="159">
        <v>0</v>
      </c>
      <c r="AA283" s="159">
        <v>0</v>
      </c>
      <c r="AB283" s="159">
        <v>0</v>
      </c>
      <c r="AC283" s="159">
        <v>0</v>
      </c>
      <c r="AD283" s="159">
        <v>0</v>
      </c>
      <c r="AE283" s="159">
        <v>0</v>
      </c>
      <c r="AF283" s="159"/>
      <c r="AG283" s="159"/>
      <c r="AH283" s="159"/>
      <c r="AI283" s="159"/>
      <c r="AJ283" s="159"/>
      <c r="AK283" s="159"/>
      <c r="AL283" s="159"/>
    </row>
    <row r="284" spans="1:38" ht="16.350000000000001" customHeight="1">
      <c r="A284" s="158" t="s">
        <v>1333</v>
      </c>
      <c r="B284" s="159">
        <v>0</v>
      </c>
      <c r="C284" s="159">
        <v>0</v>
      </c>
      <c r="D284" s="159">
        <v>0</v>
      </c>
      <c r="E284" s="159">
        <v>0</v>
      </c>
      <c r="F284" s="159">
        <v>0</v>
      </c>
      <c r="G284" s="159">
        <v>0</v>
      </c>
      <c r="H284" s="159">
        <v>0</v>
      </c>
      <c r="I284" s="159">
        <v>0</v>
      </c>
      <c r="J284" s="159">
        <v>0</v>
      </c>
      <c r="K284" s="159">
        <v>0</v>
      </c>
      <c r="L284" s="159">
        <v>0</v>
      </c>
      <c r="M284" s="159">
        <v>0</v>
      </c>
      <c r="N284" s="159">
        <v>0</v>
      </c>
      <c r="O284" s="159">
        <v>0</v>
      </c>
      <c r="P284" s="159">
        <v>0</v>
      </c>
      <c r="Q284" s="159">
        <v>0</v>
      </c>
      <c r="R284" s="159">
        <v>0</v>
      </c>
      <c r="S284" s="159">
        <v>0</v>
      </c>
      <c r="T284" s="159">
        <v>0</v>
      </c>
      <c r="U284" s="159">
        <v>0</v>
      </c>
      <c r="V284" s="159">
        <v>0</v>
      </c>
      <c r="W284" s="159">
        <v>0</v>
      </c>
      <c r="X284" s="159">
        <v>0</v>
      </c>
      <c r="Y284" s="159">
        <v>0</v>
      </c>
      <c r="Z284" s="159">
        <v>0</v>
      </c>
      <c r="AA284" s="159">
        <v>0</v>
      </c>
      <c r="AB284" s="159">
        <v>0</v>
      </c>
      <c r="AC284" s="159">
        <v>0</v>
      </c>
      <c r="AD284" s="159">
        <v>0</v>
      </c>
      <c r="AE284" s="159">
        <v>0</v>
      </c>
      <c r="AF284" s="159"/>
      <c r="AG284" s="159"/>
      <c r="AH284" s="159"/>
      <c r="AI284" s="159"/>
      <c r="AJ284" s="159"/>
      <c r="AK284" s="159"/>
      <c r="AL284" s="159"/>
    </row>
    <row r="285" spans="1:38" ht="16.350000000000001" customHeight="1">
      <c r="A285" s="158" t="s">
        <v>1334</v>
      </c>
      <c r="B285" s="159">
        <v>0</v>
      </c>
      <c r="C285" s="159">
        <v>0</v>
      </c>
      <c r="D285" s="159">
        <v>0</v>
      </c>
      <c r="E285" s="159">
        <v>0</v>
      </c>
      <c r="F285" s="159">
        <v>0</v>
      </c>
      <c r="G285" s="159">
        <v>0</v>
      </c>
      <c r="H285" s="159">
        <v>0</v>
      </c>
      <c r="I285" s="159">
        <v>0</v>
      </c>
      <c r="J285" s="159">
        <v>0</v>
      </c>
      <c r="K285" s="159">
        <v>0</v>
      </c>
      <c r="L285" s="159">
        <v>0</v>
      </c>
      <c r="M285" s="159">
        <v>0</v>
      </c>
      <c r="N285" s="159">
        <v>0</v>
      </c>
      <c r="O285" s="159">
        <v>0</v>
      </c>
      <c r="P285" s="159">
        <v>0</v>
      </c>
      <c r="Q285" s="159">
        <v>0</v>
      </c>
      <c r="R285" s="159">
        <v>0</v>
      </c>
      <c r="S285" s="159">
        <v>0</v>
      </c>
      <c r="T285" s="159">
        <v>0</v>
      </c>
      <c r="U285" s="159">
        <v>0</v>
      </c>
      <c r="V285" s="159">
        <v>0</v>
      </c>
      <c r="W285" s="159">
        <v>0</v>
      </c>
      <c r="X285" s="159">
        <v>0</v>
      </c>
      <c r="Y285" s="159">
        <v>0</v>
      </c>
      <c r="Z285" s="159">
        <v>0</v>
      </c>
      <c r="AA285" s="159">
        <v>0</v>
      </c>
      <c r="AB285" s="159">
        <v>0</v>
      </c>
      <c r="AC285" s="159">
        <v>0</v>
      </c>
      <c r="AD285" s="159">
        <v>0</v>
      </c>
      <c r="AE285" s="159">
        <v>0</v>
      </c>
      <c r="AF285" s="159"/>
      <c r="AG285" s="159"/>
      <c r="AH285" s="159"/>
      <c r="AI285" s="159"/>
      <c r="AJ285" s="159"/>
      <c r="AK285" s="159"/>
      <c r="AL285" s="159"/>
    </row>
    <row r="286" spans="1:38" ht="16.350000000000001" customHeight="1">
      <c r="A286" s="158" t="s">
        <v>1335</v>
      </c>
      <c r="B286" s="159">
        <v>0</v>
      </c>
      <c r="C286" s="159">
        <v>0</v>
      </c>
      <c r="D286" s="159">
        <v>0</v>
      </c>
      <c r="E286" s="159">
        <v>0</v>
      </c>
      <c r="F286" s="159">
        <v>0</v>
      </c>
      <c r="G286" s="159">
        <v>0</v>
      </c>
      <c r="H286" s="159">
        <v>0</v>
      </c>
      <c r="I286" s="159">
        <v>0</v>
      </c>
      <c r="J286" s="159">
        <v>0</v>
      </c>
      <c r="K286" s="159">
        <v>0</v>
      </c>
      <c r="L286" s="159">
        <v>0</v>
      </c>
      <c r="M286" s="159">
        <v>0</v>
      </c>
      <c r="N286" s="159">
        <v>0</v>
      </c>
      <c r="O286" s="159">
        <v>0</v>
      </c>
      <c r="P286" s="159">
        <v>0</v>
      </c>
      <c r="Q286" s="159">
        <v>0</v>
      </c>
      <c r="R286" s="159">
        <v>0</v>
      </c>
      <c r="S286" s="159">
        <v>0</v>
      </c>
      <c r="T286" s="159">
        <v>0</v>
      </c>
      <c r="U286" s="159">
        <v>0</v>
      </c>
      <c r="V286" s="159">
        <v>0</v>
      </c>
      <c r="W286" s="159">
        <v>0</v>
      </c>
      <c r="X286" s="159">
        <v>0</v>
      </c>
      <c r="Y286" s="159">
        <v>0</v>
      </c>
      <c r="Z286" s="159">
        <v>0</v>
      </c>
      <c r="AA286" s="159">
        <v>0</v>
      </c>
      <c r="AB286" s="159">
        <v>0</v>
      </c>
      <c r="AC286" s="159">
        <v>0</v>
      </c>
      <c r="AD286" s="159">
        <v>0</v>
      </c>
      <c r="AE286" s="159">
        <v>0</v>
      </c>
      <c r="AF286" s="159"/>
      <c r="AG286" s="159"/>
      <c r="AH286" s="159"/>
      <c r="AI286" s="159"/>
      <c r="AJ286" s="159"/>
      <c r="AK286" s="159"/>
      <c r="AL286" s="159"/>
    </row>
    <row r="287" spans="1:38" ht="16.350000000000001" customHeight="1">
      <c r="A287" s="158" t="s">
        <v>1336</v>
      </c>
      <c r="B287" s="159">
        <v>0</v>
      </c>
      <c r="C287" s="159">
        <v>0</v>
      </c>
      <c r="D287" s="159">
        <v>0</v>
      </c>
      <c r="E287" s="159">
        <v>0</v>
      </c>
      <c r="F287" s="159">
        <v>0</v>
      </c>
      <c r="G287" s="159">
        <v>0</v>
      </c>
      <c r="H287" s="159">
        <v>0</v>
      </c>
      <c r="I287" s="159">
        <v>0</v>
      </c>
      <c r="J287" s="159">
        <v>0</v>
      </c>
      <c r="K287" s="159">
        <v>0</v>
      </c>
      <c r="L287" s="159">
        <v>0</v>
      </c>
      <c r="M287" s="159">
        <v>0</v>
      </c>
      <c r="N287" s="159">
        <v>0</v>
      </c>
      <c r="O287" s="159">
        <v>0</v>
      </c>
      <c r="P287" s="159">
        <v>0</v>
      </c>
      <c r="Q287" s="159">
        <v>0</v>
      </c>
      <c r="R287" s="159">
        <v>0</v>
      </c>
      <c r="S287" s="159">
        <v>0</v>
      </c>
      <c r="T287" s="159">
        <v>0</v>
      </c>
      <c r="U287" s="159">
        <v>0</v>
      </c>
      <c r="V287" s="159">
        <v>0</v>
      </c>
      <c r="W287" s="159">
        <v>0</v>
      </c>
      <c r="X287" s="159">
        <v>0</v>
      </c>
      <c r="Y287" s="159">
        <v>0</v>
      </c>
      <c r="Z287" s="159">
        <v>0</v>
      </c>
      <c r="AA287" s="159">
        <v>0</v>
      </c>
      <c r="AB287" s="159">
        <v>0</v>
      </c>
      <c r="AC287" s="159">
        <v>0</v>
      </c>
      <c r="AD287" s="159">
        <v>0</v>
      </c>
      <c r="AE287" s="159">
        <v>0</v>
      </c>
      <c r="AF287" s="159"/>
      <c r="AG287" s="159"/>
      <c r="AH287" s="159"/>
      <c r="AI287" s="159"/>
      <c r="AJ287" s="159"/>
      <c r="AK287" s="159"/>
      <c r="AL287" s="159"/>
    </row>
    <row r="288" spans="1:38" ht="16.350000000000001" customHeight="1">
      <c r="A288" s="158" t="s">
        <v>1337</v>
      </c>
      <c r="B288" s="159">
        <v>0</v>
      </c>
      <c r="C288" s="159">
        <v>0</v>
      </c>
      <c r="D288" s="159">
        <v>0</v>
      </c>
      <c r="E288" s="159">
        <v>0</v>
      </c>
      <c r="F288" s="159">
        <v>0</v>
      </c>
      <c r="G288" s="159">
        <v>0</v>
      </c>
      <c r="H288" s="159">
        <v>0</v>
      </c>
      <c r="I288" s="159">
        <v>0</v>
      </c>
      <c r="J288" s="159">
        <v>0</v>
      </c>
      <c r="K288" s="159">
        <v>0</v>
      </c>
      <c r="L288" s="159">
        <v>0</v>
      </c>
      <c r="M288" s="159">
        <v>0</v>
      </c>
      <c r="N288" s="159">
        <v>0</v>
      </c>
      <c r="O288" s="159">
        <v>0</v>
      </c>
      <c r="P288" s="159">
        <v>0</v>
      </c>
      <c r="Q288" s="159">
        <v>0</v>
      </c>
      <c r="R288" s="159">
        <v>0</v>
      </c>
      <c r="S288" s="159">
        <v>0</v>
      </c>
      <c r="T288" s="159">
        <v>0</v>
      </c>
      <c r="U288" s="159">
        <v>0</v>
      </c>
      <c r="V288" s="159">
        <v>0</v>
      </c>
      <c r="W288" s="159">
        <v>0</v>
      </c>
      <c r="X288" s="159">
        <v>0</v>
      </c>
      <c r="Y288" s="159">
        <v>0</v>
      </c>
      <c r="Z288" s="159">
        <v>0</v>
      </c>
      <c r="AA288" s="159">
        <v>0</v>
      </c>
      <c r="AB288" s="159">
        <v>0</v>
      </c>
      <c r="AC288" s="159">
        <v>0</v>
      </c>
      <c r="AD288" s="159">
        <v>0</v>
      </c>
      <c r="AE288" s="159">
        <v>0</v>
      </c>
      <c r="AF288" s="159"/>
      <c r="AG288" s="159"/>
      <c r="AH288" s="159"/>
      <c r="AI288" s="159"/>
      <c r="AJ288" s="159"/>
      <c r="AK288" s="159"/>
      <c r="AL288" s="159"/>
    </row>
    <row r="289" spans="1:38" ht="16.350000000000001" customHeight="1">
      <c r="A289" s="158" t="s">
        <v>1338</v>
      </c>
      <c r="B289" s="159">
        <v>0</v>
      </c>
      <c r="C289" s="159">
        <v>0</v>
      </c>
      <c r="D289" s="159">
        <v>0</v>
      </c>
      <c r="E289" s="159">
        <v>0</v>
      </c>
      <c r="F289" s="159">
        <v>0</v>
      </c>
      <c r="G289" s="159">
        <v>0</v>
      </c>
      <c r="H289" s="159">
        <v>0</v>
      </c>
      <c r="I289" s="159">
        <v>0</v>
      </c>
      <c r="J289" s="159">
        <v>0</v>
      </c>
      <c r="K289" s="159">
        <v>0</v>
      </c>
      <c r="L289" s="159">
        <v>0</v>
      </c>
      <c r="M289" s="159">
        <v>0</v>
      </c>
      <c r="N289" s="159">
        <v>0</v>
      </c>
      <c r="O289" s="159">
        <v>0</v>
      </c>
      <c r="P289" s="159">
        <v>0</v>
      </c>
      <c r="Q289" s="159">
        <v>0</v>
      </c>
      <c r="R289" s="159">
        <v>0</v>
      </c>
      <c r="S289" s="159">
        <v>0</v>
      </c>
      <c r="T289" s="159">
        <v>0</v>
      </c>
      <c r="U289" s="159">
        <v>0</v>
      </c>
      <c r="V289" s="159">
        <v>0</v>
      </c>
      <c r="W289" s="159">
        <v>0</v>
      </c>
      <c r="X289" s="159">
        <v>0</v>
      </c>
      <c r="Y289" s="159">
        <v>0</v>
      </c>
      <c r="Z289" s="159">
        <v>0</v>
      </c>
      <c r="AA289" s="159">
        <v>0</v>
      </c>
      <c r="AB289" s="159">
        <v>0</v>
      </c>
      <c r="AC289" s="159">
        <v>0</v>
      </c>
      <c r="AD289" s="159">
        <v>0</v>
      </c>
      <c r="AE289" s="159">
        <v>0</v>
      </c>
      <c r="AF289" s="159"/>
      <c r="AG289" s="159"/>
      <c r="AH289" s="159"/>
      <c r="AI289" s="159"/>
      <c r="AJ289" s="159"/>
      <c r="AK289" s="159"/>
      <c r="AL289" s="159"/>
    </row>
    <row r="290" spans="1:38" ht="16.350000000000001" customHeight="1">
      <c r="A290" s="158" t="s">
        <v>1339</v>
      </c>
      <c r="B290" s="159">
        <v>0</v>
      </c>
      <c r="C290" s="159">
        <v>0</v>
      </c>
      <c r="D290" s="159">
        <v>0</v>
      </c>
      <c r="E290" s="159">
        <v>0</v>
      </c>
      <c r="F290" s="159">
        <v>0</v>
      </c>
      <c r="G290" s="159">
        <v>0</v>
      </c>
      <c r="H290" s="159">
        <v>0</v>
      </c>
      <c r="I290" s="159">
        <v>0</v>
      </c>
      <c r="J290" s="159">
        <v>0</v>
      </c>
      <c r="K290" s="159">
        <v>0</v>
      </c>
      <c r="L290" s="159">
        <v>0</v>
      </c>
      <c r="M290" s="159">
        <v>0</v>
      </c>
      <c r="N290" s="159">
        <v>0</v>
      </c>
      <c r="O290" s="159">
        <v>0</v>
      </c>
      <c r="P290" s="159">
        <v>0</v>
      </c>
      <c r="Q290" s="159">
        <v>0</v>
      </c>
      <c r="R290" s="159">
        <v>0</v>
      </c>
      <c r="S290" s="159">
        <v>0</v>
      </c>
      <c r="T290" s="159">
        <v>0</v>
      </c>
      <c r="U290" s="159">
        <v>0</v>
      </c>
      <c r="V290" s="159">
        <v>0</v>
      </c>
      <c r="W290" s="159">
        <v>0</v>
      </c>
      <c r="X290" s="159">
        <v>0</v>
      </c>
      <c r="Y290" s="159">
        <v>0</v>
      </c>
      <c r="Z290" s="159">
        <v>0</v>
      </c>
      <c r="AA290" s="159">
        <v>0</v>
      </c>
      <c r="AB290" s="159">
        <v>0</v>
      </c>
      <c r="AC290" s="159">
        <v>0</v>
      </c>
      <c r="AD290" s="159">
        <v>0</v>
      </c>
      <c r="AE290" s="159">
        <v>0</v>
      </c>
      <c r="AF290" s="159"/>
      <c r="AG290" s="159"/>
      <c r="AH290" s="159"/>
      <c r="AI290" s="159"/>
      <c r="AJ290" s="159"/>
      <c r="AK290" s="159"/>
      <c r="AL290" s="159"/>
    </row>
    <row r="291" spans="1:38" ht="16.350000000000001" customHeight="1">
      <c r="A291" s="158" t="s">
        <v>1340</v>
      </c>
      <c r="B291" s="159">
        <v>0</v>
      </c>
      <c r="C291" s="159">
        <v>0</v>
      </c>
      <c r="D291" s="159">
        <v>0</v>
      </c>
      <c r="E291" s="159">
        <v>0</v>
      </c>
      <c r="F291" s="159">
        <v>0</v>
      </c>
      <c r="G291" s="159">
        <v>0</v>
      </c>
      <c r="H291" s="159">
        <v>0</v>
      </c>
      <c r="I291" s="159">
        <v>0</v>
      </c>
      <c r="J291" s="159">
        <v>0</v>
      </c>
      <c r="K291" s="159">
        <v>0</v>
      </c>
      <c r="L291" s="159">
        <v>0</v>
      </c>
      <c r="M291" s="159">
        <v>0</v>
      </c>
      <c r="N291" s="159">
        <v>0</v>
      </c>
      <c r="O291" s="159">
        <v>0</v>
      </c>
      <c r="P291" s="159">
        <v>0</v>
      </c>
      <c r="Q291" s="159">
        <v>0</v>
      </c>
      <c r="R291" s="159">
        <v>0</v>
      </c>
      <c r="S291" s="159">
        <v>0</v>
      </c>
      <c r="T291" s="159">
        <v>0</v>
      </c>
      <c r="U291" s="159">
        <v>0</v>
      </c>
      <c r="V291" s="159">
        <v>0</v>
      </c>
      <c r="W291" s="159">
        <v>0</v>
      </c>
      <c r="X291" s="159">
        <v>0</v>
      </c>
      <c r="Y291" s="159">
        <v>0</v>
      </c>
      <c r="Z291" s="159">
        <v>0</v>
      </c>
      <c r="AA291" s="159">
        <v>0</v>
      </c>
      <c r="AB291" s="159">
        <v>0</v>
      </c>
      <c r="AC291" s="159">
        <v>0</v>
      </c>
      <c r="AD291" s="159">
        <v>0</v>
      </c>
      <c r="AE291" s="159">
        <v>0</v>
      </c>
      <c r="AF291" s="159"/>
      <c r="AG291" s="159"/>
      <c r="AH291" s="159"/>
      <c r="AI291" s="159"/>
      <c r="AJ291" s="159"/>
      <c r="AK291" s="159"/>
      <c r="AL291" s="159"/>
    </row>
    <row r="292" spans="1:38" ht="16.350000000000001" customHeight="1">
      <c r="A292" s="158" t="s">
        <v>1341</v>
      </c>
      <c r="B292" s="159">
        <v>0</v>
      </c>
      <c r="C292" s="159">
        <v>0</v>
      </c>
      <c r="D292" s="159">
        <v>0</v>
      </c>
      <c r="E292" s="159">
        <v>0</v>
      </c>
      <c r="F292" s="159">
        <v>0</v>
      </c>
      <c r="G292" s="159">
        <v>0</v>
      </c>
      <c r="H292" s="159">
        <v>0</v>
      </c>
      <c r="I292" s="159">
        <v>0</v>
      </c>
      <c r="J292" s="159">
        <v>0</v>
      </c>
      <c r="K292" s="159">
        <v>0</v>
      </c>
      <c r="L292" s="159">
        <v>0</v>
      </c>
      <c r="M292" s="159">
        <v>0</v>
      </c>
      <c r="N292" s="159">
        <v>0</v>
      </c>
      <c r="O292" s="159">
        <v>0</v>
      </c>
      <c r="P292" s="159">
        <v>0</v>
      </c>
      <c r="Q292" s="159">
        <v>0</v>
      </c>
      <c r="R292" s="159">
        <v>0</v>
      </c>
      <c r="S292" s="159">
        <v>0</v>
      </c>
      <c r="T292" s="159">
        <v>0</v>
      </c>
      <c r="U292" s="159">
        <v>0</v>
      </c>
      <c r="V292" s="159">
        <v>0</v>
      </c>
      <c r="W292" s="159">
        <v>0</v>
      </c>
      <c r="X292" s="159">
        <v>0</v>
      </c>
      <c r="Y292" s="159">
        <v>0</v>
      </c>
      <c r="Z292" s="159">
        <v>0</v>
      </c>
      <c r="AA292" s="159">
        <v>0</v>
      </c>
      <c r="AB292" s="159">
        <v>0</v>
      </c>
      <c r="AC292" s="159">
        <v>0</v>
      </c>
      <c r="AD292" s="159">
        <v>0</v>
      </c>
      <c r="AE292" s="159">
        <v>0</v>
      </c>
      <c r="AF292" s="159"/>
      <c r="AG292" s="159"/>
      <c r="AH292" s="159"/>
      <c r="AI292" s="159"/>
      <c r="AJ292" s="159"/>
      <c r="AK292" s="159"/>
      <c r="AL292" s="159"/>
    </row>
    <row r="293" spans="1:38" ht="16.350000000000001" customHeight="1">
      <c r="A293" s="158" t="s">
        <v>1342</v>
      </c>
      <c r="B293" s="159">
        <v>0</v>
      </c>
      <c r="C293" s="159">
        <v>0</v>
      </c>
      <c r="D293" s="159">
        <v>0</v>
      </c>
      <c r="E293" s="159">
        <v>0</v>
      </c>
      <c r="F293" s="159">
        <v>0</v>
      </c>
      <c r="G293" s="159">
        <v>0</v>
      </c>
      <c r="H293" s="159">
        <v>0</v>
      </c>
      <c r="I293" s="159">
        <v>0</v>
      </c>
      <c r="J293" s="159">
        <v>0</v>
      </c>
      <c r="K293" s="159">
        <v>0</v>
      </c>
      <c r="L293" s="159">
        <v>0</v>
      </c>
      <c r="M293" s="159">
        <v>0</v>
      </c>
      <c r="N293" s="159">
        <v>0</v>
      </c>
      <c r="O293" s="159">
        <v>0</v>
      </c>
      <c r="P293" s="159">
        <v>0</v>
      </c>
      <c r="Q293" s="159">
        <v>0</v>
      </c>
      <c r="R293" s="159">
        <v>0</v>
      </c>
      <c r="S293" s="159">
        <v>0</v>
      </c>
      <c r="T293" s="159">
        <v>0</v>
      </c>
      <c r="U293" s="159">
        <v>0</v>
      </c>
      <c r="V293" s="159">
        <v>0</v>
      </c>
      <c r="W293" s="159">
        <v>0</v>
      </c>
      <c r="X293" s="159">
        <v>0</v>
      </c>
      <c r="Y293" s="159">
        <v>0</v>
      </c>
      <c r="Z293" s="159">
        <v>0</v>
      </c>
      <c r="AA293" s="159">
        <v>0</v>
      </c>
      <c r="AB293" s="159">
        <v>0</v>
      </c>
      <c r="AC293" s="159">
        <v>0</v>
      </c>
      <c r="AD293" s="159">
        <v>0</v>
      </c>
      <c r="AE293" s="159">
        <v>0</v>
      </c>
      <c r="AF293" s="159"/>
      <c r="AG293" s="159"/>
      <c r="AH293" s="159"/>
      <c r="AI293" s="159"/>
      <c r="AJ293" s="159"/>
      <c r="AK293" s="159"/>
      <c r="AL293" s="159"/>
    </row>
    <row r="294" spans="1:38" ht="16.350000000000001" customHeight="1">
      <c r="A294" s="158" t="s">
        <v>1343</v>
      </c>
      <c r="B294" s="159">
        <v>0</v>
      </c>
      <c r="C294" s="159">
        <v>0</v>
      </c>
      <c r="D294" s="159">
        <v>0</v>
      </c>
      <c r="E294" s="159">
        <v>0</v>
      </c>
      <c r="F294" s="159">
        <v>0</v>
      </c>
      <c r="G294" s="159">
        <v>0</v>
      </c>
      <c r="H294" s="159">
        <v>0</v>
      </c>
      <c r="I294" s="159">
        <v>0</v>
      </c>
      <c r="J294" s="159">
        <v>0</v>
      </c>
      <c r="K294" s="159">
        <v>0</v>
      </c>
      <c r="L294" s="159">
        <v>0</v>
      </c>
      <c r="M294" s="159">
        <v>0</v>
      </c>
      <c r="N294" s="159">
        <v>0</v>
      </c>
      <c r="O294" s="159">
        <v>0</v>
      </c>
      <c r="P294" s="159">
        <v>0</v>
      </c>
      <c r="Q294" s="159">
        <v>0</v>
      </c>
      <c r="R294" s="159">
        <v>0</v>
      </c>
      <c r="S294" s="159">
        <v>0</v>
      </c>
      <c r="T294" s="159">
        <v>0</v>
      </c>
      <c r="U294" s="159">
        <v>0</v>
      </c>
      <c r="V294" s="159">
        <v>0</v>
      </c>
      <c r="W294" s="159">
        <v>0</v>
      </c>
      <c r="X294" s="159">
        <v>0</v>
      </c>
      <c r="Y294" s="159">
        <v>0</v>
      </c>
      <c r="Z294" s="159">
        <v>0</v>
      </c>
      <c r="AA294" s="159">
        <v>0</v>
      </c>
      <c r="AB294" s="159">
        <v>0</v>
      </c>
      <c r="AC294" s="159">
        <v>0</v>
      </c>
      <c r="AD294" s="159">
        <v>0</v>
      </c>
      <c r="AE294" s="159">
        <v>0</v>
      </c>
      <c r="AF294" s="159"/>
      <c r="AG294" s="159"/>
      <c r="AH294" s="159"/>
      <c r="AI294" s="159"/>
      <c r="AJ294" s="159"/>
      <c r="AK294" s="159"/>
      <c r="AL294" s="159"/>
    </row>
    <row r="295" spans="1:38" ht="16.350000000000001" customHeight="1">
      <c r="A295" s="158" t="s">
        <v>1344</v>
      </c>
      <c r="B295" s="159">
        <v>0</v>
      </c>
      <c r="C295" s="159">
        <v>0</v>
      </c>
      <c r="D295" s="159">
        <v>0</v>
      </c>
      <c r="E295" s="159">
        <v>0</v>
      </c>
      <c r="F295" s="159">
        <v>0</v>
      </c>
      <c r="G295" s="159">
        <v>0</v>
      </c>
      <c r="H295" s="159">
        <v>0</v>
      </c>
      <c r="I295" s="159">
        <v>0</v>
      </c>
      <c r="J295" s="159">
        <v>0</v>
      </c>
      <c r="K295" s="159">
        <v>0</v>
      </c>
      <c r="L295" s="159">
        <v>0</v>
      </c>
      <c r="M295" s="159">
        <v>0</v>
      </c>
      <c r="N295" s="159">
        <v>0</v>
      </c>
      <c r="O295" s="159">
        <v>0</v>
      </c>
      <c r="P295" s="159">
        <v>0</v>
      </c>
      <c r="Q295" s="159">
        <v>0</v>
      </c>
      <c r="R295" s="159">
        <v>0</v>
      </c>
      <c r="S295" s="159">
        <v>0</v>
      </c>
      <c r="T295" s="159">
        <v>0</v>
      </c>
      <c r="U295" s="159">
        <v>0</v>
      </c>
      <c r="V295" s="159">
        <v>0</v>
      </c>
      <c r="W295" s="159">
        <v>0</v>
      </c>
      <c r="X295" s="159">
        <v>0</v>
      </c>
      <c r="Y295" s="159">
        <v>0</v>
      </c>
      <c r="Z295" s="159">
        <v>0</v>
      </c>
      <c r="AA295" s="159">
        <v>0</v>
      </c>
      <c r="AB295" s="159">
        <v>0</v>
      </c>
      <c r="AC295" s="159">
        <v>0</v>
      </c>
      <c r="AD295" s="159">
        <v>0</v>
      </c>
      <c r="AE295" s="159">
        <v>0</v>
      </c>
      <c r="AF295" s="159"/>
      <c r="AG295" s="159"/>
      <c r="AH295" s="159"/>
      <c r="AI295" s="159"/>
      <c r="AJ295" s="159"/>
      <c r="AK295" s="159"/>
      <c r="AL295" s="159"/>
    </row>
    <row r="296" spans="1:38" ht="16.350000000000001" customHeight="1">
      <c r="A296" s="158" t="s">
        <v>1345</v>
      </c>
      <c r="B296" s="159">
        <v>0</v>
      </c>
      <c r="C296" s="159">
        <v>0</v>
      </c>
      <c r="D296" s="159">
        <v>0</v>
      </c>
      <c r="E296" s="159">
        <v>0</v>
      </c>
      <c r="F296" s="159">
        <v>0</v>
      </c>
      <c r="G296" s="159">
        <v>0</v>
      </c>
      <c r="H296" s="159">
        <v>0</v>
      </c>
      <c r="I296" s="159">
        <v>0</v>
      </c>
      <c r="J296" s="159">
        <v>0</v>
      </c>
      <c r="K296" s="159">
        <v>0</v>
      </c>
      <c r="L296" s="159">
        <v>0</v>
      </c>
      <c r="M296" s="159">
        <v>0</v>
      </c>
      <c r="N296" s="159">
        <v>0</v>
      </c>
      <c r="O296" s="159">
        <v>0</v>
      </c>
      <c r="P296" s="159">
        <v>0</v>
      </c>
      <c r="Q296" s="159">
        <v>0</v>
      </c>
      <c r="R296" s="159">
        <v>0</v>
      </c>
      <c r="S296" s="159">
        <v>0</v>
      </c>
      <c r="T296" s="159">
        <v>0</v>
      </c>
      <c r="U296" s="159">
        <v>0</v>
      </c>
      <c r="V296" s="159">
        <v>0</v>
      </c>
      <c r="W296" s="159">
        <v>0</v>
      </c>
      <c r="X296" s="159">
        <v>0</v>
      </c>
      <c r="Y296" s="159">
        <v>0</v>
      </c>
      <c r="Z296" s="159">
        <v>0</v>
      </c>
      <c r="AA296" s="159">
        <v>0</v>
      </c>
      <c r="AB296" s="159">
        <v>0</v>
      </c>
      <c r="AC296" s="159">
        <v>0</v>
      </c>
      <c r="AD296" s="159">
        <v>0</v>
      </c>
      <c r="AE296" s="159">
        <v>0</v>
      </c>
      <c r="AF296" s="159"/>
      <c r="AG296" s="159"/>
      <c r="AH296" s="159"/>
      <c r="AI296" s="159"/>
      <c r="AJ296" s="159"/>
      <c r="AK296" s="159"/>
      <c r="AL296" s="159"/>
    </row>
    <row r="297" spans="1:38" ht="16.350000000000001" customHeight="1">
      <c r="A297" s="158" t="s">
        <v>1346</v>
      </c>
      <c r="B297" s="159">
        <v>0</v>
      </c>
      <c r="C297" s="159">
        <v>0</v>
      </c>
      <c r="D297" s="159">
        <v>0</v>
      </c>
      <c r="E297" s="159">
        <v>0</v>
      </c>
      <c r="F297" s="159">
        <v>0</v>
      </c>
      <c r="G297" s="159">
        <v>0</v>
      </c>
      <c r="H297" s="159">
        <v>0</v>
      </c>
      <c r="I297" s="159">
        <v>0</v>
      </c>
      <c r="J297" s="159">
        <v>0</v>
      </c>
      <c r="K297" s="159">
        <v>0</v>
      </c>
      <c r="L297" s="159">
        <v>0</v>
      </c>
      <c r="M297" s="159">
        <v>0</v>
      </c>
      <c r="N297" s="159">
        <v>0</v>
      </c>
      <c r="O297" s="159">
        <v>0</v>
      </c>
      <c r="P297" s="159">
        <v>0</v>
      </c>
      <c r="Q297" s="159">
        <v>0</v>
      </c>
      <c r="R297" s="159">
        <v>0</v>
      </c>
      <c r="S297" s="159">
        <v>0</v>
      </c>
      <c r="T297" s="159">
        <v>0</v>
      </c>
      <c r="U297" s="159">
        <v>0</v>
      </c>
      <c r="V297" s="159">
        <v>0</v>
      </c>
      <c r="W297" s="159">
        <v>0</v>
      </c>
      <c r="X297" s="159">
        <v>0</v>
      </c>
      <c r="Y297" s="159">
        <v>0</v>
      </c>
      <c r="Z297" s="159">
        <v>0</v>
      </c>
      <c r="AA297" s="159">
        <v>0</v>
      </c>
      <c r="AB297" s="159">
        <v>0</v>
      </c>
      <c r="AC297" s="159">
        <v>0</v>
      </c>
      <c r="AD297" s="159">
        <v>0</v>
      </c>
      <c r="AE297" s="159">
        <v>0</v>
      </c>
      <c r="AF297" s="159"/>
      <c r="AG297" s="159"/>
      <c r="AH297" s="159"/>
      <c r="AI297" s="159"/>
      <c r="AJ297" s="159"/>
      <c r="AK297" s="159"/>
      <c r="AL297" s="159"/>
    </row>
    <row r="298" spans="1:38" ht="16.350000000000001" customHeight="1">
      <c r="A298" s="158" t="s">
        <v>1347</v>
      </c>
      <c r="B298" s="159">
        <v>0</v>
      </c>
      <c r="C298" s="159">
        <v>0</v>
      </c>
      <c r="D298" s="159">
        <v>0</v>
      </c>
      <c r="E298" s="159">
        <v>0</v>
      </c>
      <c r="F298" s="159">
        <v>0</v>
      </c>
      <c r="G298" s="159">
        <v>0</v>
      </c>
      <c r="H298" s="159">
        <v>0</v>
      </c>
      <c r="I298" s="159">
        <v>0</v>
      </c>
      <c r="J298" s="159">
        <v>0</v>
      </c>
      <c r="K298" s="159">
        <v>0</v>
      </c>
      <c r="L298" s="159">
        <v>0</v>
      </c>
      <c r="M298" s="159">
        <v>0</v>
      </c>
      <c r="N298" s="159">
        <v>0</v>
      </c>
      <c r="O298" s="159">
        <v>0</v>
      </c>
      <c r="P298" s="159">
        <v>0</v>
      </c>
      <c r="Q298" s="159">
        <v>0</v>
      </c>
      <c r="R298" s="159">
        <v>0</v>
      </c>
      <c r="S298" s="159">
        <v>0</v>
      </c>
      <c r="T298" s="159">
        <v>0</v>
      </c>
      <c r="U298" s="159">
        <v>0</v>
      </c>
      <c r="V298" s="159">
        <v>0</v>
      </c>
      <c r="W298" s="159">
        <v>0</v>
      </c>
      <c r="X298" s="159">
        <v>0</v>
      </c>
      <c r="Y298" s="159">
        <v>0</v>
      </c>
      <c r="Z298" s="159">
        <v>0</v>
      </c>
      <c r="AA298" s="159">
        <v>0</v>
      </c>
      <c r="AB298" s="159">
        <v>0</v>
      </c>
      <c r="AC298" s="159">
        <v>0</v>
      </c>
      <c r="AD298" s="159">
        <v>0</v>
      </c>
      <c r="AE298" s="159">
        <v>0</v>
      </c>
      <c r="AF298" s="159"/>
      <c r="AG298" s="159"/>
      <c r="AH298" s="159"/>
      <c r="AI298" s="159"/>
      <c r="AJ298" s="159"/>
      <c r="AK298" s="159"/>
      <c r="AL298" s="159"/>
    </row>
    <row r="299" spans="1:38" ht="16.350000000000001" customHeight="1">
      <c r="A299" s="158" t="s">
        <v>1348</v>
      </c>
      <c r="B299" s="159">
        <v>0</v>
      </c>
      <c r="C299" s="159">
        <v>0</v>
      </c>
      <c r="D299" s="159">
        <v>0</v>
      </c>
      <c r="E299" s="159">
        <v>0</v>
      </c>
      <c r="F299" s="159">
        <v>0</v>
      </c>
      <c r="G299" s="159">
        <v>0</v>
      </c>
      <c r="H299" s="159">
        <v>0</v>
      </c>
      <c r="I299" s="159">
        <v>0</v>
      </c>
      <c r="J299" s="159">
        <v>0</v>
      </c>
      <c r="K299" s="159">
        <v>0</v>
      </c>
      <c r="L299" s="159">
        <v>0</v>
      </c>
      <c r="M299" s="159">
        <v>0</v>
      </c>
      <c r="N299" s="159">
        <v>0</v>
      </c>
      <c r="O299" s="159">
        <v>0</v>
      </c>
      <c r="P299" s="159">
        <v>0</v>
      </c>
      <c r="Q299" s="159">
        <v>0</v>
      </c>
      <c r="R299" s="159">
        <v>0</v>
      </c>
      <c r="S299" s="159">
        <v>0</v>
      </c>
      <c r="T299" s="159">
        <v>0</v>
      </c>
      <c r="U299" s="159">
        <v>0</v>
      </c>
      <c r="V299" s="159">
        <v>0</v>
      </c>
      <c r="W299" s="159">
        <v>0</v>
      </c>
      <c r="X299" s="159">
        <v>0</v>
      </c>
      <c r="Y299" s="159">
        <v>0</v>
      </c>
      <c r="Z299" s="159">
        <v>0</v>
      </c>
      <c r="AA299" s="159">
        <v>0</v>
      </c>
      <c r="AB299" s="159">
        <v>0</v>
      </c>
      <c r="AC299" s="159">
        <v>0</v>
      </c>
      <c r="AD299" s="159">
        <v>0</v>
      </c>
      <c r="AE299" s="159">
        <v>0</v>
      </c>
      <c r="AF299" s="159"/>
      <c r="AG299" s="159"/>
      <c r="AH299" s="159"/>
      <c r="AI299" s="159"/>
      <c r="AJ299" s="159"/>
      <c r="AK299" s="159"/>
      <c r="AL299" s="159"/>
    </row>
    <row r="300" spans="1:38" ht="16.350000000000001" customHeight="1">
      <c r="A300" s="158" t="s">
        <v>1349</v>
      </c>
      <c r="B300" s="159">
        <v>0</v>
      </c>
      <c r="C300" s="159">
        <v>0</v>
      </c>
      <c r="D300" s="159">
        <v>0</v>
      </c>
      <c r="E300" s="159">
        <v>0</v>
      </c>
      <c r="F300" s="159">
        <v>0</v>
      </c>
      <c r="G300" s="159">
        <v>0</v>
      </c>
      <c r="H300" s="159">
        <v>0</v>
      </c>
      <c r="I300" s="159">
        <v>0</v>
      </c>
      <c r="J300" s="159">
        <v>0</v>
      </c>
      <c r="K300" s="159">
        <v>0</v>
      </c>
      <c r="L300" s="159">
        <v>0</v>
      </c>
      <c r="M300" s="159">
        <v>0</v>
      </c>
      <c r="N300" s="159">
        <v>0</v>
      </c>
      <c r="O300" s="159">
        <v>0</v>
      </c>
      <c r="P300" s="159">
        <v>0</v>
      </c>
      <c r="Q300" s="159">
        <v>0</v>
      </c>
      <c r="R300" s="159">
        <v>0</v>
      </c>
      <c r="S300" s="159">
        <v>0</v>
      </c>
      <c r="T300" s="159">
        <v>0</v>
      </c>
      <c r="U300" s="159">
        <v>0</v>
      </c>
      <c r="V300" s="159">
        <v>0</v>
      </c>
      <c r="W300" s="159">
        <v>0</v>
      </c>
      <c r="X300" s="159">
        <v>0</v>
      </c>
      <c r="Y300" s="159">
        <v>0</v>
      </c>
      <c r="Z300" s="159">
        <v>0</v>
      </c>
      <c r="AA300" s="159">
        <v>0</v>
      </c>
      <c r="AB300" s="159">
        <v>0</v>
      </c>
      <c r="AC300" s="159">
        <v>0</v>
      </c>
      <c r="AD300" s="159">
        <v>0</v>
      </c>
      <c r="AE300" s="159">
        <v>0</v>
      </c>
      <c r="AF300" s="159"/>
      <c r="AG300" s="159"/>
      <c r="AH300" s="159"/>
      <c r="AI300" s="159"/>
      <c r="AJ300" s="159"/>
      <c r="AK300" s="159"/>
      <c r="AL300" s="159"/>
    </row>
    <row r="301" spans="1:38" ht="16.350000000000001" customHeight="1">
      <c r="A301" s="158" t="s">
        <v>1350</v>
      </c>
      <c r="B301" s="159">
        <v>0</v>
      </c>
      <c r="C301" s="159">
        <v>0</v>
      </c>
      <c r="D301" s="159">
        <v>0</v>
      </c>
      <c r="E301" s="159">
        <v>0</v>
      </c>
      <c r="F301" s="159">
        <v>0</v>
      </c>
      <c r="G301" s="159">
        <v>0</v>
      </c>
      <c r="H301" s="159">
        <v>0</v>
      </c>
      <c r="I301" s="159">
        <v>0</v>
      </c>
      <c r="J301" s="159">
        <v>0</v>
      </c>
      <c r="K301" s="159">
        <v>0</v>
      </c>
      <c r="L301" s="159">
        <v>0</v>
      </c>
      <c r="M301" s="159">
        <v>0</v>
      </c>
      <c r="N301" s="159">
        <v>0</v>
      </c>
      <c r="O301" s="159">
        <v>0</v>
      </c>
      <c r="P301" s="159">
        <v>0</v>
      </c>
      <c r="Q301" s="159">
        <v>0</v>
      </c>
      <c r="R301" s="159">
        <v>0</v>
      </c>
      <c r="S301" s="159">
        <v>0</v>
      </c>
      <c r="T301" s="159">
        <v>0</v>
      </c>
      <c r="U301" s="159">
        <v>0</v>
      </c>
      <c r="V301" s="159">
        <v>0</v>
      </c>
      <c r="W301" s="159">
        <v>0</v>
      </c>
      <c r="X301" s="159">
        <v>0</v>
      </c>
      <c r="Y301" s="159">
        <v>0</v>
      </c>
      <c r="Z301" s="159">
        <v>0</v>
      </c>
      <c r="AA301" s="159">
        <v>0</v>
      </c>
      <c r="AB301" s="159">
        <v>0</v>
      </c>
      <c r="AC301" s="159">
        <v>0</v>
      </c>
      <c r="AD301" s="159">
        <v>0</v>
      </c>
      <c r="AE301" s="159">
        <v>0</v>
      </c>
      <c r="AF301" s="159"/>
      <c r="AG301" s="159"/>
      <c r="AH301" s="159"/>
      <c r="AI301" s="159"/>
      <c r="AJ301" s="159"/>
      <c r="AK301" s="159"/>
      <c r="AL301" s="159"/>
    </row>
    <row r="302" spans="1:38" ht="16.350000000000001" customHeight="1">
      <c r="A302" s="158" t="s">
        <v>1351</v>
      </c>
      <c r="B302" s="159">
        <v>0</v>
      </c>
      <c r="C302" s="159">
        <v>0</v>
      </c>
      <c r="D302" s="159">
        <v>0</v>
      </c>
      <c r="E302" s="159">
        <v>0</v>
      </c>
      <c r="F302" s="159">
        <v>0</v>
      </c>
      <c r="G302" s="159">
        <v>0</v>
      </c>
      <c r="H302" s="159">
        <v>0</v>
      </c>
      <c r="I302" s="159">
        <v>0</v>
      </c>
      <c r="J302" s="159">
        <v>0</v>
      </c>
      <c r="K302" s="159">
        <v>0</v>
      </c>
      <c r="L302" s="159">
        <v>0</v>
      </c>
      <c r="M302" s="159">
        <v>0</v>
      </c>
      <c r="N302" s="159">
        <v>0</v>
      </c>
      <c r="O302" s="159">
        <v>0</v>
      </c>
      <c r="P302" s="159">
        <v>0</v>
      </c>
      <c r="Q302" s="159">
        <v>0</v>
      </c>
      <c r="R302" s="159">
        <v>0</v>
      </c>
      <c r="S302" s="159">
        <v>0</v>
      </c>
      <c r="T302" s="159">
        <v>0</v>
      </c>
      <c r="U302" s="159">
        <v>0</v>
      </c>
      <c r="V302" s="159">
        <v>0</v>
      </c>
      <c r="W302" s="159">
        <v>0</v>
      </c>
      <c r="X302" s="159">
        <v>0</v>
      </c>
      <c r="Y302" s="159">
        <v>0</v>
      </c>
      <c r="Z302" s="159">
        <v>0</v>
      </c>
      <c r="AA302" s="159">
        <v>0</v>
      </c>
      <c r="AB302" s="159">
        <v>0</v>
      </c>
      <c r="AC302" s="159">
        <v>0</v>
      </c>
      <c r="AD302" s="159">
        <v>0</v>
      </c>
      <c r="AE302" s="159">
        <v>0</v>
      </c>
      <c r="AF302" s="159"/>
      <c r="AG302" s="159"/>
      <c r="AH302" s="159"/>
      <c r="AI302" s="159"/>
      <c r="AJ302" s="159"/>
      <c r="AK302" s="159"/>
      <c r="AL302" s="159"/>
    </row>
    <row r="303" spans="1:38" ht="16.350000000000001" customHeight="1">
      <c r="A303" s="158" t="s">
        <v>1352</v>
      </c>
      <c r="B303" s="159">
        <v>0</v>
      </c>
      <c r="C303" s="159">
        <v>0</v>
      </c>
      <c r="D303" s="159">
        <v>0</v>
      </c>
      <c r="E303" s="159">
        <v>0</v>
      </c>
      <c r="F303" s="159">
        <v>0</v>
      </c>
      <c r="G303" s="159">
        <v>0</v>
      </c>
      <c r="H303" s="159">
        <v>0</v>
      </c>
      <c r="I303" s="159">
        <v>0</v>
      </c>
      <c r="J303" s="159">
        <v>0</v>
      </c>
      <c r="K303" s="159">
        <v>0</v>
      </c>
      <c r="L303" s="159">
        <v>0</v>
      </c>
      <c r="M303" s="159">
        <v>0</v>
      </c>
      <c r="N303" s="159">
        <v>0</v>
      </c>
      <c r="O303" s="159">
        <v>0</v>
      </c>
      <c r="P303" s="159">
        <v>0</v>
      </c>
      <c r="Q303" s="159">
        <v>0</v>
      </c>
      <c r="R303" s="159">
        <v>0</v>
      </c>
      <c r="S303" s="159">
        <v>0</v>
      </c>
      <c r="T303" s="159">
        <v>0</v>
      </c>
      <c r="U303" s="159">
        <v>0</v>
      </c>
      <c r="V303" s="159">
        <v>0</v>
      </c>
      <c r="W303" s="159">
        <v>0</v>
      </c>
      <c r="X303" s="159">
        <v>0</v>
      </c>
      <c r="Y303" s="159">
        <v>0</v>
      </c>
      <c r="Z303" s="159">
        <v>0</v>
      </c>
      <c r="AA303" s="159">
        <v>0</v>
      </c>
      <c r="AB303" s="159">
        <v>0</v>
      </c>
      <c r="AC303" s="159">
        <v>0</v>
      </c>
      <c r="AD303" s="159">
        <v>0</v>
      </c>
      <c r="AE303" s="159">
        <v>0</v>
      </c>
      <c r="AF303" s="159"/>
      <c r="AG303" s="159"/>
      <c r="AH303" s="159"/>
      <c r="AI303" s="159"/>
      <c r="AJ303" s="159"/>
      <c r="AK303" s="159"/>
      <c r="AL303" s="159"/>
    </row>
    <row r="304" spans="1:38" ht="16.350000000000001" customHeight="1">
      <c r="A304" s="158" t="s">
        <v>1353</v>
      </c>
      <c r="B304" s="159">
        <v>0</v>
      </c>
      <c r="C304" s="159">
        <v>0</v>
      </c>
      <c r="D304" s="159">
        <v>0</v>
      </c>
      <c r="E304" s="159">
        <v>0</v>
      </c>
      <c r="F304" s="159">
        <v>0</v>
      </c>
      <c r="G304" s="159">
        <v>0</v>
      </c>
      <c r="H304" s="159">
        <v>0</v>
      </c>
      <c r="I304" s="159">
        <v>0</v>
      </c>
      <c r="J304" s="159">
        <v>0</v>
      </c>
      <c r="K304" s="159">
        <v>0</v>
      </c>
      <c r="L304" s="159">
        <v>0</v>
      </c>
      <c r="M304" s="159">
        <v>0</v>
      </c>
      <c r="N304" s="159">
        <v>0</v>
      </c>
      <c r="O304" s="159">
        <v>0</v>
      </c>
      <c r="P304" s="159">
        <v>0</v>
      </c>
      <c r="Q304" s="159">
        <v>0</v>
      </c>
      <c r="R304" s="159">
        <v>0</v>
      </c>
      <c r="S304" s="159">
        <v>0</v>
      </c>
      <c r="T304" s="159">
        <v>0</v>
      </c>
      <c r="U304" s="159">
        <v>0</v>
      </c>
      <c r="V304" s="159">
        <v>0</v>
      </c>
      <c r="W304" s="159">
        <v>0</v>
      </c>
      <c r="X304" s="159">
        <v>0</v>
      </c>
      <c r="Y304" s="159">
        <v>0</v>
      </c>
      <c r="Z304" s="159">
        <v>0</v>
      </c>
      <c r="AA304" s="159">
        <v>0</v>
      </c>
      <c r="AB304" s="159">
        <v>0</v>
      </c>
      <c r="AC304" s="159">
        <v>0</v>
      </c>
      <c r="AD304" s="159">
        <v>0</v>
      </c>
      <c r="AE304" s="159">
        <v>0</v>
      </c>
      <c r="AF304" s="159"/>
      <c r="AG304" s="159"/>
      <c r="AH304" s="159"/>
      <c r="AI304" s="159"/>
      <c r="AJ304" s="159"/>
      <c r="AK304" s="159"/>
      <c r="AL304" s="159"/>
    </row>
    <row r="305" spans="1:38" ht="16.350000000000001" customHeight="1">
      <c r="A305" s="158" t="s">
        <v>1354</v>
      </c>
      <c r="B305" s="159">
        <v>0</v>
      </c>
      <c r="C305" s="159">
        <v>0</v>
      </c>
      <c r="D305" s="159">
        <v>0</v>
      </c>
      <c r="E305" s="159">
        <v>0</v>
      </c>
      <c r="F305" s="159">
        <v>0</v>
      </c>
      <c r="G305" s="159">
        <v>0</v>
      </c>
      <c r="H305" s="159">
        <v>0</v>
      </c>
      <c r="I305" s="159">
        <v>0</v>
      </c>
      <c r="J305" s="159">
        <v>0</v>
      </c>
      <c r="K305" s="159">
        <v>0</v>
      </c>
      <c r="L305" s="159">
        <v>0</v>
      </c>
      <c r="M305" s="159">
        <v>0</v>
      </c>
      <c r="N305" s="159">
        <v>0</v>
      </c>
      <c r="O305" s="159">
        <v>0</v>
      </c>
      <c r="P305" s="159">
        <v>0</v>
      </c>
      <c r="Q305" s="159">
        <v>0</v>
      </c>
      <c r="R305" s="159">
        <v>0</v>
      </c>
      <c r="S305" s="159">
        <v>0</v>
      </c>
      <c r="T305" s="159">
        <v>0</v>
      </c>
      <c r="U305" s="159">
        <v>0</v>
      </c>
      <c r="V305" s="159">
        <v>0</v>
      </c>
      <c r="W305" s="159">
        <v>0</v>
      </c>
      <c r="X305" s="159">
        <v>0</v>
      </c>
      <c r="Y305" s="159">
        <v>0</v>
      </c>
      <c r="Z305" s="159">
        <v>0</v>
      </c>
      <c r="AA305" s="159">
        <v>0</v>
      </c>
      <c r="AB305" s="159">
        <v>0</v>
      </c>
      <c r="AC305" s="159">
        <v>0</v>
      </c>
      <c r="AD305" s="159">
        <v>0</v>
      </c>
      <c r="AE305" s="159">
        <v>0</v>
      </c>
      <c r="AF305" s="159"/>
      <c r="AG305" s="159"/>
      <c r="AH305" s="159"/>
      <c r="AI305" s="159"/>
      <c r="AJ305" s="159"/>
      <c r="AK305" s="159"/>
      <c r="AL305" s="159"/>
    </row>
    <row r="306" spans="1:38" ht="16.350000000000001" customHeight="1">
      <c r="A306" s="158" t="s">
        <v>1355</v>
      </c>
      <c r="B306" s="159">
        <v>0</v>
      </c>
      <c r="C306" s="159">
        <v>0</v>
      </c>
      <c r="D306" s="159">
        <v>0</v>
      </c>
      <c r="E306" s="159">
        <v>0</v>
      </c>
      <c r="F306" s="159">
        <v>0</v>
      </c>
      <c r="G306" s="159">
        <v>0</v>
      </c>
      <c r="H306" s="159">
        <v>0</v>
      </c>
      <c r="I306" s="159">
        <v>0</v>
      </c>
      <c r="J306" s="159">
        <v>0</v>
      </c>
      <c r="K306" s="159">
        <v>0</v>
      </c>
      <c r="L306" s="159">
        <v>0</v>
      </c>
      <c r="M306" s="159">
        <v>0</v>
      </c>
      <c r="N306" s="159">
        <v>0</v>
      </c>
      <c r="O306" s="159">
        <v>0</v>
      </c>
      <c r="P306" s="159">
        <v>0</v>
      </c>
      <c r="Q306" s="159">
        <v>0</v>
      </c>
      <c r="R306" s="159">
        <v>0</v>
      </c>
      <c r="S306" s="159">
        <v>0</v>
      </c>
      <c r="T306" s="159">
        <v>0</v>
      </c>
      <c r="U306" s="159">
        <v>0</v>
      </c>
      <c r="V306" s="159">
        <v>0</v>
      </c>
      <c r="W306" s="159">
        <v>0</v>
      </c>
      <c r="X306" s="159">
        <v>0</v>
      </c>
      <c r="Y306" s="159">
        <v>0</v>
      </c>
      <c r="Z306" s="159">
        <v>0</v>
      </c>
      <c r="AA306" s="159">
        <v>0</v>
      </c>
      <c r="AB306" s="159">
        <v>0</v>
      </c>
      <c r="AC306" s="159">
        <v>0</v>
      </c>
      <c r="AD306" s="159">
        <v>0</v>
      </c>
      <c r="AE306" s="159">
        <v>0</v>
      </c>
      <c r="AF306" s="159"/>
      <c r="AG306" s="159"/>
      <c r="AH306" s="159"/>
      <c r="AI306" s="159"/>
      <c r="AJ306" s="159"/>
      <c r="AK306" s="159"/>
      <c r="AL306" s="159"/>
    </row>
    <row r="307" spans="1:38" ht="16.350000000000001" customHeight="1">
      <c r="A307" s="158" t="s">
        <v>1356</v>
      </c>
      <c r="B307" s="159">
        <v>0</v>
      </c>
      <c r="C307" s="159">
        <v>0</v>
      </c>
      <c r="D307" s="159">
        <v>0</v>
      </c>
      <c r="E307" s="159">
        <v>0</v>
      </c>
      <c r="F307" s="159">
        <v>0</v>
      </c>
      <c r="G307" s="159">
        <v>0</v>
      </c>
      <c r="H307" s="159">
        <v>0</v>
      </c>
      <c r="I307" s="159">
        <v>0</v>
      </c>
      <c r="J307" s="159">
        <v>0</v>
      </c>
      <c r="K307" s="159">
        <v>0</v>
      </c>
      <c r="L307" s="159">
        <v>0</v>
      </c>
      <c r="M307" s="159">
        <v>0</v>
      </c>
      <c r="N307" s="159">
        <v>0</v>
      </c>
      <c r="O307" s="159">
        <v>0</v>
      </c>
      <c r="P307" s="159">
        <v>0</v>
      </c>
      <c r="Q307" s="159">
        <v>0</v>
      </c>
      <c r="R307" s="159">
        <v>0</v>
      </c>
      <c r="S307" s="159">
        <v>0</v>
      </c>
      <c r="T307" s="159">
        <v>0</v>
      </c>
      <c r="U307" s="159">
        <v>0</v>
      </c>
      <c r="V307" s="159">
        <v>0</v>
      </c>
      <c r="W307" s="159">
        <v>0</v>
      </c>
      <c r="X307" s="159">
        <v>0</v>
      </c>
      <c r="Y307" s="159">
        <v>0</v>
      </c>
      <c r="Z307" s="159">
        <v>0</v>
      </c>
      <c r="AA307" s="159">
        <v>0</v>
      </c>
      <c r="AB307" s="159">
        <v>0</v>
      </c>
      <c r="AC307" s="159">
        <v>0</v>
      </c>
      <c r="AD307" s="159">
        <v>0</v>
      </c>
      <c r="AE307" s="159">
        <v>0</v>
      </c>
      <c r="AF307" s="159"/>
      <c r="AG307" s="159"/>
      <c r="AH307" s="159"/>
      <c r="AI307" s="159"/>
      <c r="AJ307" s="159"/>
      <c r="AK307" s="159"/>
      <c r="AL307" s="159"/>
    </row>
    <row r="308" spans="1:38" ht="16.350000000000001" customHeight="1">
      <c r="A308" s="158" t="s">
        <v>1357</v>
      </c>
      <c r="B308" s="159">
        <v>0</v>
      </c>
      <c r="C308" s="159">
        <v>0</v>
      </c>
      <c r="D308" s="159">
        <v>0</v>
      </c>
      <c r="E308" s="159">
        <v>0</v>
      </c>
      <c r="F308" s="159">
        <v>0</v>
      </c>
      <c r="G308" s="159">
        <v>0</v>
      </c>
      <c r="H308" s="159">
        <v>0</v>
      </c>
      <c r="I308" s="159">
        <v>0</v>
      </c>
      <c r="J308" s="159">
        <v>0</v>
      </c>
      <c r="K308" s="159">
        <v>0</v>
      </c>
      <c r="L308" s="159">
        <v>0</v>
      </c>
      <c r="M308" s="159">
        <v>0</v>
      </c>
      <c r="N308" s="159">
        <v>0</v>
      </c>
      <c r="O308" s="159">
        <v>0</v>
      </c>
      <c r="P308" s="159">
        <v>0</v>
      </c>
      <c r="Q308" s="159">
        <v>0</v>
      </c>
      <c r="R308" s="159">
        <v>0</v>
      </c>
      <c r="S308" s="159">
        <v>0</v>
      </c>
      <c r="T308" s="159">
        <v>0</v>
      </c>
      <c r="U308" s="159">
        <v>0</v>
      </c>
      <c r="V308" s="159">
        <v>0</v>
      </c>
      <c r="W308" s="159">
        <v>0</v>
      </c>
      <c r="X308" s="159">
        <v>0</v>
      </c>
      <c r="Y308" s="159">
        <v>0</v>
      </c>
      <c r="Z308" s="159">
        <v>0</v>
      </c>
      <c r="AA308" s="159">
        <v>0</v>
      </c>
      <c r="AB308" s="159">
        <v>0</v>
      </c>
      <c r="AC308" s="159">
        <v>0</v>
      </c>
      <c r="AD308" s="159">
        <v>0</v>
      </c>
      <c r="AE308" s="159">
        <v>0</v>
      </c>
      <c r="AF308" s="159"/>
      <c r="AG308" s="159"/>
      <c r="AH308" s="159"/>
      <c r="AI308" s="159"/>
      <c r="AJ308" s="159"/>
      <c r="AK308" s="159"/>
      <c r="AL308" s="159"/>
    </row>
    <row r="309" spans="1:38" ht="16.350000000000001" customHeight="1">
      <c r="A309" s="158" t="s">
        <v>1358</v>
      </c>
      <c r="B309" s="159">
        <v>0</v>
      </c>
      <c r="C309" s="159">
        <v>0</v>
      </c>
      <c r="D309" s="159">
        <v>0</v>
      </c>
      <c r="E309" s="159">
        <v>0</v>
      </c>
      <c r="F309" s="159">
        <v>0</v>
      </c>
      <c r="G309" s="159">
        <v>0</v>
      </c>
      <c r="H309" s="159">
        <v>0</v>
      </c>
      <c r="I309" s="159">
        <v>0</v>
      </c>
      <c r="J309" s="159">
        <v>0</v>
      </c>
      <c r="K309" s="159">
        <v>0</v>
      </c>
      <c r="L309" s="159">
        <v>0</v>
      </c>
      <c r="M309" s="159">
        <v>0</v>
      </c>
      <c r="N309" s="159">
        <v>0</v>
      </c>
      <c r="O309" s="159">
        <v>0</v>
      </c>
      <c r="P309" s="159">
        <v>0</v>
      </c>
      <c r="Q309" s="159">
        <v>0</v>
      </c>
      <c r="R309" s="159">
        <v>0</v>
      </c>
      <c r="S309" s="159">
        <v>0</v>
      </c>
      <c r="T309" s="159">
        <v>0</v>
      </c>
      <c r="U309" s="159">
        <v>0</v>
      </c>
      <c r="V309" s="159">
        <v>0</v>
      </c>
      <c r="W309" s="159">
        <v>0</v>
      </c>
      <c r="X309" s="159">
        <v>0</v>
      </c>
      <c r="Y309" s="159">
        <v>0</v>
      </c>
      <c r="Z309" s="159">
        <v>0</v>
      </c>
      <c r="AA309" s="159">
        <v>0</v>
      </c>
      <c r="AB309" s="159">
        <v>0</v>
      </c>
      <c r="AC309" s="159">
        <v>0</v>
      </c>
      <c r="AD309" s="159">
        <v>0</v>
      </c>
      <c r="AE309" s="159">
        <v>0</v>
      </c>
      <c r="AF309" s="159"/>
      <c r="AG309" s="159"/>
      <c r="AH309" s="159"/>
      <c r="AI309" s="159"/>
      <c r="AJ309" s="159"/>
      <c r="AK309" s="159"/>
      <c r="AL309" s="159"/>
    </row>
    <row r="310" spans="1:38" ht="16.350000000000001" customHeight="1">
      <c r="A310" s="158" t="s">
        <v>1359</v>
      </c>
      <c r="B310" s="159">
        <v>0</v>
      </c>
      <c r="C310" s="159">
        <v>0</v>
      </c>
      <c r="D310" s="159">
        <v>0</v>
      </c>
      <c r="E310" s="159">
        <v>0</v>
      </c>
      <c r="F310" s="159">
        <v>0</v>
      </c>
      <c r="G310" s="159">
        <v>0</v>
      </c>
      <c r="H310" s="159">
        <v>0</v>
      </c>
      <c r="I310" s="159">
        <v>0</v>
      </c>
      <c r="J310" s="159">
        <v>0</v>
      </c>
      <c r="K310" s="159">
        <v>0</v>
      </c>
      <c r="L310" s="159">
        <v>0</v>
      </c>
      <c r="M310" s="159">
        <v>0</v>
      </c>
      <c r="N310" s="159">
        <v>0</v>
      </c>
      <c r="O310" s="159">
        <v>0</v>
      </c>
      <c r="P310" s="159">
        <v>0</v>
      </c>
      <c r="Q310" s="159">
        <v>0</v>
      </c>
      <c r="R310" s="159">
        <v>0</v>
      </c>
      <c r="S310" s="159">
        <v>0</v>
      </c>
      <c r="T310" s="159">
        <v>0</v>
      </c>
      <c r="U310" s="159">
        <v>0</v>
      </c>
      <c r="V310" s="159">
        <v>0</v>
      </c>
      <c r="W310" s="159">
        <v>0</v>
      </c>
      <c r="X310" s="159">
        <v>0</v>
      </c>
      <c r="Y310" s="159">
        <v>0</v>
      </c>
      <c r="Z310" s="159">
        <v>0</v>
      </c>
      <c r="AA310" s="159">
        <v>0</v>
      </c>
      <c r="AB310" s="159">
        <v>0</v>
      </c>
      <c r="AC310" s="159">
        <v>0</v>
      </c>
      <c r="AD310" s="159">
        <v>0</v>
      </c>
      <c r="AE310" s="159">
        <v>0</v>
      </c>
      <c r="AF310" s="159"/>
      <c r="AG310" s="159"/>
      <c r="AH310" s="159"/>
      <c r="AI310" s="159"/>
      <c r="AJ310" s="159"/>
      <c r="AK310" s="159"/>
      <c r="AL310" s="159"/>
    </row>
    <row r="311" spans="1:38" ht="16.350000000000001" customHeight="1">
      <c r="A311" s="158" t="s">
        <v>1360</v>
      </c>
      <c r="B311" s="159">
        <v>0</v>
      </c>
      <c r="C311" s="159">
        <v>0</v>
      </c>
      <c r="D311" s="159">
        <v>0</v>
      </c>
      <c r="E311" s="159">
        <v>0</v>
      </c>
      <c r="F311" s="159">
        <v>0</v>
      </c>
      <c r="G311" s="159">
        <v>0</v>
      </c>
      <c r="H311" s="159">
        <v>0</v>
      </c>
      <c r="I311" s="159">
        <v>0</v>
      </c>
      <c r="J311" s="159">
        <v>0</v>
      </c>
      <c r="K311" s="159">
        <v>0</v>
      </c>
      <c r="L311" s="159">
        <v>0</v>
      </c>
      <c r="M311" s="159">
        <v>0</v>
      </c>
      <c r="N311" s="159">
        <v>0</v>
      </c>
      <c r="O311" s="159">
        <v>0</v>
      </c>
      <c r="P311" s="159">
        <v>0</v>
      </c>
      <c r="Q311" s="159">
        <v>0</v>
      </c>
      <c r="R311" s="159">
        <v>0</v>
      </c>
      <c r="S311" s="159">
        <v>0</v>
      </c>
      <c r="T311" s="159">
        <v>0</v>
      </c>
      <c r="U311" s="159">
        <v>0</v>
      </c>
      <c r="V311" s="159">
        <v>0</v>
      </c>
      <c r="W311" s="159">
        <v>0</v>
      </c>
      <c r="X311" s="159">
        <v>0</v>
      </c>
      <c r="Y311" s="159">
        <v>0</v>
      </c>
      <c r="Z311" s="159">
        <v>0</v>
      </c>
      <c r="AA311" s="159">
        <v>0</v>
      </c>
      <c r="AB311" s="159">
        <v>0</v>
      </c>
      <c r="AC311" s="159">
        <v>0</v>
      </c>
      <c r="AD311" s="159">
        <v>0</v>
      </c>
      <c r="AE311" s="159">
        <v>0</v>
      </c>
      <c r="AF311" s="159"/>
      <c r="AG311" s="159"/>
      <c r="AH311" s="159"/>
      <c r="AI311" s="159"/>
      <c r="AJ311" s="159"/>
      <c r="AK311" s="159"/>
      <c r="AL311" s="159"/>
    </row>
    <row r="312" spans="1:38" ht="16.350000000000001" customHeight="1">
      <c r="A312" s="158" t="s">
        <v>1361</v>
      </c>
      <c r="B312" s="159">
        <v>0</v>
      </c>
      <c r="C312" s="159">
        <v>0</v>
      </c>
      <c r="D312" s="159">
        <v>0</v>
      </c>
      <c r="E312" s="159">
        <v>0</v>
      </c>
      <c r="F312" s="159">
        <v>0</v>
      </c>
      <c r="G312" s="159">
        <v>0</v>
      </c>
      <c r="H312" s="159">
        <v>0</v>
      </c>
      <c r="I312" s="159">
        <v>0</v>
      </c>
      <c r="J312" s="159">
        <v>0</v>
      </c>
      <c r="K312" s="159">
        <v>0</v>
      </c>
      <c r="L312" s="159">
        <v>0</v>
      </c>
      <c r="M312" s="159">
        <v>0</v>
      </c>
      <c r="N312" s="159">
        <v>0</v>
      </c>
      <c r="O312" s="159">
        <v>0</v>
      </c>
      <c r="P312" s="159">
        <v>0</v>
      </c>
      <c r="Q312" s="159">
        <v>0</v>
      </c>
      <c r="R312" s="159">
        <v>0</v>
      </c>
      <c r="S312" s="159">
        <v>0</v>
      </c>
      <c r="T312" s="159">
        <v>0</v>
      </c>
      <c r="U312" s="159">
        <v>0</v>
      </c>
      <c r="V312" s="159">
        <v>0</v>
      </c>
      <c r="W312" s="159">
        <v>0</v>
      </c>
      <c r="X312" s="159">
        <v>0</v>
      </c>
      <c r="Y312" s="159">
        <v>0</v>
      </c>
      <c r="Z312" s="159">
        <v>0</v>
      </c>
      <c r="AA312" s="159">
        <v>0</v>
      </c>
      <c r="AB312" s="159">
        <v>0</v>
      </c>
      <c r="AC312" s="159">
        <v>0</v>
      </c>
      <c r="AD312" s="159">
        <v>0</v>
      </c>
      <c r="AE312" s="159">
        <v>0</v>
      </c>
      <c r="AF312" s="159"/>
      <c r="AG312" s="159"/>
      <c r="AH312" s="159"/>
      <c r="AI312" s="159"/>
      <c r="AJ312" s="159"/>
      <c r="AK312" s="159"/>
      <c r="AL312" s="159"/>
    </row>
    <row r="313" spans="1:38" ht="16.350000000000001" customHeight="1">
      <c r="A313" s="158" t="s">
        <v>1362</v>
      </c>
      <c r="B313" s="159">
        <v>0</v>
      </c>
      <c r="C313" s="159">
        <v>0</v>
      </c>
      <c r="D313" s="159">
        <v>0</v>
      </c>
      <c r="E313" s="159">
        <v>0</v>
      </c>
      <c r="F313" s="159">
        <v>0</v>
      </c>
      <c r="G313" s="159">
        <v>0</v>
      </c>
      <c r="H313" s="159">
        <v>0</v>
      </c>
      <c r="I313" s="159">
        <v>0</v>
      </c>
      <c r="J313" s="159">
        <v>0</v>
      </c>
      <c r="K313" s="159">
        <v>0</v>
      </c>
      <c r="L313" s="159">
        <v>0</v>
      </c>
      <c r="M313" s="159">
        <v>0</v>
      </c>
      <c r="N313" s="159">
        <v>0</v>
      </c>
      <c r="O313" s="159">
        <v>0</v>
      </c>
      <c r="P313" s="159">
        <v>0</v>
      </c>
      <c r="Q313" s="159">
        <v>0</v>
      </c>
      <c r="R313" s="159">
        <v>0</v>
      </c>
      <c r="S313" s="159">
        <v>0</v>
      </c>
      <c r="T313" s="159">
        <v>0</v>
      </c>
      <c r="U313" s="159">
        <v>0</v>
      </c>
      <c r="V313" s="159">
        <v>0</v>
      </c>
      <c r="W313" s="159">
        <v>0</v>
      </c>
      <c r="X313" s="159">
        <v>0</v>
      </c>
      <c r="Y313" s="159">
        <v>0</v>
      </c>
      <c r="Z313" s="159">
        <v>0</v>
      </c>
      <c r="AA313" s="159">
        <v>0</v>
      </c>
      <c r="AB313" s="159">
        <v>0</v>
      </c>
      <c r="AC313" s="159">
        <v>0</v>
      </c>
      <c r="AD313" s="159">
        <v>0</v>
      </c>
      <c r="AE313" s="159">
        <v>0</v>
      </c>
      <c r="AF313" s="159"/>
      <c r="AG313" s="159"/>
      <c r="AH313" s="159"/>
      <c r="AI313" s="159"/>
      <c r="AJ313" s="159"/>
      <c r="AK313" s="159"/>
      <c r="AL313" s="159"/>
    </row>
    <row r="314" spans="1:38" ht="16.350000000000001" customHeight="1">
      <c r="A314" s="158" t="s">
        <v>1363</v>
      </c>
      <c r="B314" s="159">
        <v>0</v>
      </c>
      <c r="C314" s="159">
        <v>0</v>
      </c>
      <c r="D314" s="159">
        <v>0</v>
      </c>
      <c r="E314" s="159">
        <v>0</v>
      </c>
      <c r="F314" s="159">
        <v>0</v>
      </c>
      <c r="G314" s="159">
        <v>0</v>
      </c>
      <c r="H314" s="159">
        <v>0</v>
      </c>
      <c r="I314" s="159">
        <v>0</v>
      </c>
      <c r="J314" s="159">
        <v>0</v>
      </c>
      <c r="K314" s="159">
        <v>0</v>
      </c>
      <c r="L314" s="159">
        <v>0</v>
      </c>
      <c r="M314" s="159">
        <v>0</v>
      </c>
      <c r="N314" s="159">
        <v>0</v>
      </c>
      <c r="O314" s="159">
        <v>0</v>
      </c>
      <c r="P314" s="159">
        <v>0</v>
      </c>
      <c r="Q314" s="159">
        <v>0</v>
      </c>
      <c r="R314" s="159">
        <v>0</v>
      </c>
      <c r="S314" s="159">
        <v>0</v>
      </c>
      <c r="T314" s="159">
        <v>0</v>
      </c>
      <c r="U314" s="159">
        <v>0</v>
      </c>
      <c r="V314" s="159">
        <v>0</v>
      </c>
      <c r="W314" s="159">
        <v>0</v>
      </c>
      <c r="X314" s="159">
        <v>0</v>
      </c>
      <c r="Y314" s="159">
        <v>0</v>
      </c>
      <c r="Z314" s="159">
        <v>0</v>
      </c>
      <c r="AA314" s="159">
        <v>0</v>
      </c>
      <c r="AB314" s="159">
        <v>0</v>
      </c>
      <c r="AC314" s="159">
        <v>0</v>
      </c>
      <c r="AD314" s="159">
        <v>0</v>
      </c>
      <c r="AE314" s="159">
        <v>0</v>
      </c>
      <c r="AF314" s="159"/>
      <c r="AG314" s="159"/>
      <c r="AH314" s="159"/>
      <c r="AI314" s="159"/>
      <c r="AJ314" s="159"/>
      <c r="AK314" s="159"/>
      <c r="AL314" s="159"/>
    </row>
    <row r="315" spans="1:38" ht="16.350000000000001" customHeight="1">
      <c r="A315" s="158" t="s">
        <v>1364</v>
      </c>
      <c r="B315" s="159">
        <v>0</v>
      </c>
      <c r="C315" s="159">
        <v>0</v>
      </c>
      <c r="D315" s="159">
        <v>0</v>
      </c>
      <c r="E315" s="159">
        <v>0</v>
      </c>
      <c r="F315" s="159">
        <v>0</v>
      </c>
      <c r="G315" s="159">
        <v>0</v>
      </c>
      <c r="H315" s="159">
        <v>0</v>
      </c>
      <c r="I315" s="159">
        <v>0</v>
      </c>
      <c r="J315" s="159">
        <v>0</v>
      </c>
      <c r="K315" s="159">
        <v>0</v>
      </c>
      <c r="L315" s="159">
        <v>0</v>
      </c>
      <c r="M315" s="159">
        <v>0</v>
      </c>
      <c r="N315" s="159">
        <v>0</v>
      </c>
      <c r="O315" s="159">
        <v>0</v>
      </c>
      <c r="P315" s="159">
        <v>0</v>
      </c>
      <c r="Q315" s="159">
        <v>0</v>
      </c>
      <c r="R315" s="159">
        <v>0</v>
      </c>
      <c r="S315" s="159">
        <v>0</v>
      </c>
      <c r="T315" s="159">
        <v>0</v>
      </c>
      <c r="U315" s="159">
        <v>0</v>
      </c>
      <c r="V315" s="159">
        <v>0</v>
      </c>
      <c r="W315" s="159">
        <v>0</v>
      </c>
      <c r="X315" s="159">
        <v>0</v>
      </c>
      <c r="Y315" s="159">
        <v>0</v>
      </c>
      <c r="Z315" s="159">
        <v>0</v>
      </c>
      <c r="AA315" s="159">
        <v>0</v>
      </c>
      <c r="AB315" s="159">
        <v>0</v>
      </c>
      <c r="AC315" s="159">
        <v>0</v>
      </c>
      <c r="AD315" s="159">
        <v>0</v>
      </c>
      <c r="AE315" s="159">
        <v>0</v>
      </c>
      <c r="AF315" s="159"/>
      <c r="AG315" s="159"/>
      <c r="AH315" s="159"/>
      <c r="AI315" s="159"/>
      <c r="AJ315" s="159"/>
      <c r="AK315" s="159"/>
      <c r="AL315" s="159"/>
    </row>
    <row r="316" spans="1:38" ht="16.350000000000001" customHeight="1">
      <c r="A316" s="158" t="s">
        <v>1365</v>
      </c>
      <c r="B316" s="159">
        <v>0</v>
      </c>
      <c r="C316" s="159">
        <v>0</v>
      </c>
      <c r="D316" s="159">
        <v>0</v>
      </c>
      <c r="E316" s="159">
        <v>0</v>
      </c>
      <c r="F316" s="159">
        <v>0</v>
      </c>
      <c r="G316" s="159">
        <v>0</v>
      </c>
      <c r="H316" s="159">
        <v>0</v>
      </c>
      <c r="I316" s="159">
        <v>0</v>
      </c>
      <c r="J316" s="159">
        <v>0</v>
      </c>
      <c r="K316" s="159">
        <v>0</v>
      </c>
      <c r="L316" s="159">
        <v>0</v>
      </c>
      <c r="M316" s="159">
        <v>0</v>
      </c>
      <c r="N316" s="159">
        <v>0</v>
      </c>
      <c r="O316" s="159">
        <v>0</v>
      </c>
      <c r="P316" s="159">
        <v>0</v>
      </c>
      <c r="Q316" s="159">
        <v>0</v>
      </c>
      <c r="R316" s="159">
        <v>0</v>
      </c>
      <c r="S316" s="159">
        <v>0</v>
      </c>
      <c r="T316" s="159">
        <v>0</v>
      </c>
      <c r="U316" s="159">
        <v>0</v>
      </c>
      <c r="V316" s="159">
        <v>0</v>
      </c>
      <c r="W316" s="159">
        <v>0</v>
      </c>
      <c r="X316" s="159">
        <v>0</v>
      </c>
      <c r="Y316" s="159">
        <v>0</v>
      </c>
      <c r="Z316" s="159">
        <v>0</v>
      </c>
      <c r="AA316" s="159">
        <v>0</v>
      </c>
      <c r="AB316" s="159">
        <v>0</v>
      </c>
      <c r="AC316" s="159">
        <v>0</v>
      </c>
      <c r="AD316" s="159">
        <v>0</v>
      </c>
      <c r="AE316" s="159">
        <v>0</v>
      </c>
      <c r="AF316" s="159"/>
      <c r="AG316" s="159"/>
      <c r="AH316" s="159"/>
      <c r="AI316" s="159"/>
      <c r="AJ316" s="159"/>
      <c r="AK316" s="159"/>
      <c r="AL316" s="159"/>
    </row>
    <row r="317" spans="1:38" ht="16.350000000000001" customHeight="1">
      <c r="A317" s="158" t="s">
        <v>1366</v>
      </c>
      <c r="B317" s="159">
        <v>0</v>
      </c>
      <c r="C317" s="159">
        <v>0</v>
      </c>
      <c r="D317" s="159">
        <v>0</v>
      </c>
      <c r="E317" s="159">
        <v>0</v>
      </c>
      <c r="F317" s="159">
        <v>0</v>
      </c>
      <c r="G317" s="159">
        <v>0</v>
      </c>
      <c r="H317" s="159">
        <v>0</v>
      </c>
      <c r="I317" s="159">
        <v>0</v>
      </c>
      <c r="J317" s="159">
        <v>0</v>
      </c>
      <c r="K317" s="159">
        <v>0</v>
      </c>
      <c r="L317" s="159">
        <v>0</v>
      </c>
      <c r="M317" s="159">
        <v>0</v>
      </c>
      <c r="N317" s="159">
        <v>0</v>
      </c>
      <c r="O317" s="159">
        <v>0</v>
      </c>
      <c r="P317" s="159">
        <v>0</v>
      </c>
      <c r="Q317" s="159">
        <v>0</v>
      </c>
      <c r="R317" s="159">
        <v>0</v>
      </c>
      <c r="S317" s="159">
        <v>0</v>
      </c>
      <c r="T317" s="159">
        <v>0</v>
      </c>
      <c r="U317" s="159">
        <v>0</v>
      </c>
      <c r="V317" s="159">
        <v>0</v>
      </c>
      <c r="W317" s="159">
        <v>0</v>
      </c>
      <c r="X317" s="159">
        <v>0</v>
      </c>
      <c r="Y317" s="159">
        <v>0</v>
      </c>
      <c r="Z317" s="159">
        <v>0</v>
      </c>
      <c r="AA317" s="159">
        <v>0</v>
      </c>
      <c r="AB317" s="159">
        <v>0</v>
      </c>
      <c r="AC317" s="159">
        <v>0</v>
      </c>
      <c r="AD317" s="159">
        <v>0</v>
      </c>
      <c r="AE317" s="159">
        <v>0</v>
      </c>
      <c r="AF317" s="159"/>
      <c r="AG317" s="159"/>
      <c r="AH317" s="159"/>
      <c r="AI317" s="159"/>
      <c r="AJ317" s="159"/>
      <c r="AK317" s="159"/>
      <c r="AL317" s="159"/>
    </row>
    <row r="318" spans="1:38" ht="16.350000000000001" customHeight="1">
      <c r="A318" s="158" t="s">
        <v>1367</v>
      </c>
      <c r="B318" s="159">
        <v>0</v>
      </c>
      <c r="C318" s="159">
        <v>0</v>
      </c>
      <c r="D318" s="159">
        <v>0</v>
      </c>
      <c r="E318" s="159">
        <v>0</v>
      </c>
      <c r="F318" s="159">
        <v>0</v>
      </c>
      <c r="G318" s="159">
        <v>0</v>
      </c>
      <c r="H318" s="159">
        <v>0</v>
      </c>
      <c r="I318" s="159">
        <v>0</v>
      </c>
      <c r="J318" s="159">
        <v>0</v>
      </c>
      <c r="K318" s="159">
        <v>0</v>
      </c>
      <c r="L318" s="159">
        <v>0</v>
      </c>
      <c r="M318" s="159">
        <v>0</v>
      </c>
      <c r="N318" s="159">
        <v>0</v>
      </c>
      <c r="O318" s="159">
        <v>0</v>
      </c>
      <c r="P318" s="159">
        <v>0</v>
      </c>
      <c r="Q318" s="159">
        <v>0</v>
      </c>
      <c r="R318" s="159">
        <v>0</v>
      </c>
      <c r="S318" s="159">
        <v>0</v>
      </c>
      <c r="T318" s="159">
        <v>0</v>
      </c>
      <c r="U318" s="159">
        <v>0</v>
      </c>
      <c r="V318" s="159">
        <v>0</v>
      </c>
      <c r="W318" s="159">
        <v>0</v>
      </c>
      <c r="X318" s="159">
        <v>0</v>
      </c>
      <c r="Y318" s="159">
        <v>0</v>
      </c>
      <c r="Z318" s="159">
        <v>0</v>
      </c>
      <c r="AA318" s="159">
        <v>0</v>
      </c>
      <c r="AB318" s="159">
        <v>0</v>
      </c>
      <c r="AC318" s="159">
        <v>0</v>
      </c>
      <c r="AD318" s="159">
        <v>0</v>
      </c>
      <c r="AE318" s="159">
        <v>0</v>
      </c>
      <c r="AF318" s="159"/>
      <c r="AG318" s="159"/>
      <c r="AH318" s="159"/>
      <c r="AI318" s="159"/>
      <c r="AJ318" s="159"/>
      <c r="AK318" s="159"/>
      <c r="AL318" s="159"/>
    </row>
    <row r="319" spans="1:38" ht="16.350000000000001" customHeight="1">
      <c r="A319" s="158" t="s">
        <v>1368</v>
      </c>
      <c r="B319" s="159">
        <v>0</v>
      </c>
      <c r="C319" s="159">
        <v>0</v>
      </c>
      <c r="D319" s="159">
        <v>0</v>
      </c>
      <c r="E319" s="159">
        <v>0</v>
      </c>
      <c r="F319" s="159">
        <v>0</v>
      </c>
      <c r="G319" s="159">
        <v>0</v>
      </c>
      <c r="H319" s="159">
        <v>0</v>
      </c>
      <c r="I319" s="159">
        <v>0</v>
      </c>
      <c r="J319" s="159">
        <v>0</v>
      </c>
      <c r="K319" s="159">
        <v>0</v>
      </c>
      <c r="L319" s="159">
        <v>0</v>
      </c>
      <c r="M319" s="159">
        <v>0</v>
      </c>
      <c r="N319" s="159">
        <v>0</v>
      </c>
      <c r="O319" s="159">
        <v>0</v>
      </c>
      <c r="P319" s="159">
        <v>0</v>
      </c>
      <c r="Q319" s="159">
        <v>0</v>
      </c>
      <c r="R319" s="159">
        <v>0</v>
      </c>
      <c r="S319" s="159">
        <v>0</v>
      </c>
      <c r="T319" s="159">
        <v>0</v>
      </c>
      <c r="U319" s="159">
        <v>0</v>
      </c>
      <c r="V319" s="159">
        <v>0</v>
      </c>
      <c r="W319" s="159">
        <v>0</v>
      </c>
      <c r="X319" s="159">
        <v>0</v>
      </c>
      <c r="Y319" s="159">
        <v>0</v>
      </c>
      <c r="Z319" s="159">
        <v>0</v>
      </c>
      <c r="AA319" s="159">
        <v>0</v>
      </c>
      <c r="AB319" s="159">
        <v>0</v>
      </c>
      <c r="AC319" s="159">
        <v>0</v>
      </c>
      <c r="AD319" s="159">
        <v>0</v>
      </c>
      <c r="AE319" s="159">
        <v>0</v>
      </c>
      <c r="AF319" s="159"/>
      <c r="AG319" s="159"/>
      <c r="AH319" s="159"/>
      <c r="AI319" s="159"/>
      <c r="AJ319" s="159"/>
      <c r="AK319" s="159"/>
      <c r="AL319" s="159"/>
    </row>
    <row r="320" spans="1:38" ht="16.350000000000001" customHeight="1">
      <c r="A320" s="158" t="s">
        <v>1369</v>
      </c>
      <c r="B320" s="159">
        <v>0</v>
      </c>
      <c r="C320" s="159">
        <v>0</v>
      </c>
      <c r="D320" s="159">
        <v>0</v>
      </c>
      <c r="E320" s="159">
        <v>0</v>
      </c>
      <c r="F320" s="159">
        <v>0</v>
      </c>
      <c r="G320" s="159">
        <v>0</v>
      </c>
      <c r="H320" s="159">
        <v>0</v>
      </c>
      <c r="I320" s="159">
        <v>0</v>
      </c>
      <c r="J320" s="159">
        <v>0</v>
      </c>
      <c r="K320" s="159">
        <v>0</v>
      </c>
      <c r="L320" s="159">
        <v>0</v>
      </c>
      <c r="M320" s="159">
        <v>0</v>
      </c>
      <c r="N320" s="159">
        <v>0</v>
      </c>
      <c r="O320" s="159">
        <v>0</v>
      </c>
      <c r="P320" s="159">
        <v>0</v>
      </c>
      <c r="Q320" s="159">
        <v>0</v>
      </c>
      <c r="R320" s="159">
        <v>0</v>
      </c>
      <c r="S320" s="159">
        <v>0</v>
      </c>
      <c r="T320" s="159">
        <v>0</v>
      </c>
      <c r="U320" s="159">
        <v>0</v>
      </c>
      <c r="V320" s="159">
        <v>0</v>
      </c>
      <c r="W320" s="159">
        <v>0</v>
      </c>
      <c r="X320" s="159">
        <v>0</v>
      </c>
      <c r="Y320" s="159">
        <v>0</v>
      </c>
      <c r="Z320" s="159">
        <v>0</v>
      </c>
      <c r="AA320" s="159">
        <v>0</v>
      </c>
      <c r="AB320" s="159">
        <v>0</v>
      </c>
      <c r="AC320" s="159">
        <v>0</v>
      </c>
      <c r="AD320" s="159">
        <v>0</v>
      </c>
      <c r="AE320" s="159">
        <v>0</v>
      </c>
      <c r="AF320" s="159"/>
      <c r="AG320" s="159"/>
      <c r="AH320" s="159"/>
      <c r="AI320" s="159"/>
      <c r="AJ320" s="159"/>
      <c r="AK320" s="159"/>
      <c r="AL320" s="159"/>
    </row>
    <row r="321" spans="1:38" ht="16.350000000000001" customHeight="1">
      <c r="A321" s="158" t="s">
        <v>1370</v>
      </c>
      <c r="B321" s="159">
        <v>0</v>
      </c>
      <c r="C321" s="159">
        <v>0</v>
      </c>
      <c r="D321" s="159">
        <v>0</v>
      </c>
      <c r="E321" s="159">
        <v>0</v>
      </c>
      <c r="F321" s="159">
        <v>0</v>
      </c>
      <c r="G321" s="159">
        <v>0</v>
      </c>
      <c r="H321" s="159">
        <v>0</v>
      </c>
      <c r="I321" s="159">
        <v>0</v>
      </c>
      <c r="J321" s="159">
        <v>0</v>
      </c>
      <c r="K321" s="159">
        <v>0</v>
      </c>
      <c r="L321" s="159">
        <v>0</v>
      </c>
      <c r="M321" s="159">
        <v>0</v>
      </c>
      <c r="N321" s="159">
        <v>0</v>
      </c>
      <c r="O321" s="159">
        <v>0</v>
      </c>
      <c r="P321" s="159">
        <v>0</v>
      </c>
      <c r="Q321" s="159">
        <v>0</v>
      </c>
      <c r="R321" s="159">
        <v>0</v>
      </c>
      <c r="S321" s="159">
        <v>0</v>
      </c>
      <c r="T321" s="159">
        <v>0</v>
      </c>
      <c r="U321" s="159">
        <v>0</v>
      </c>
      <c r="V321" s="159">
        <v>0</v>
      </c>
      <c r="W321" s="159">
        <v>0</v>
      </c>
      <c r="X321" s="159">
        <v>0</v>
      </c>
      <c r="Y321" s="159">
        <v>0</v>
      </c>
      <c r="Z321" s="159">
        <v>0</v>
      </c>
      <c r="AA321" s="159">
        <v>0</v>
      </c>
      <c r="AB321" s="159">
        <v>0</v>
      </c>
      <c r="AC321" s="159">
        <v>0</v>
      </c>
      <c r="AD321" s="159">
        <v>0</v>
      </c>
      <c r="AE321" s="159">
        <v>0</v>
      </c>
      <c r="AF321" s="159"/>
      <c r="AG321" s="159"/>
      <c r="AH321" s="159"/>
      <c r="AI321" s="159"/>
      <c r="AJ321" s="159"/>
      <c r="AK321" s="159"/>
      <c r="AL321" s="159"/>
    </row>
    <row r="322" spans="1:38" ht="16.350000000000001" customHeight="1">
      <c r="A322" s="158" t="s">
        <v>1371</v>
      </c>
      <c r="B322" s="159">
        <v>0</v>
      </c>
      <c r="C322" s="159">
        <v>0</v>
      </c>
      <c r="D322" s="159">
        <v>0</v>
      </c>
      <c r="E322" s="159">
        <v>0</v>
      </c>
      <c r="F322" s="159">
        <v>0</v>
      </c>
      <c r="G322" s="159">
        <v>0</v>
      </c>
      <c r="H322" s="159">
        <v>0</v>
      </c>
      <c r="I322" s="159">
        <v>0</v>
      </c>
      <c r="J322" s="159">
        <v>0</v>
      </c>
      <c r="K322" s="159">
        <v>0</v>
      </c>
      <c r="L322" s="159">
        <v>0</v>
      </c>
      <c r="M322" s="159">
        <v>0</v>
      </c>
      <c r="N322" s="159">
        <v>0</v>
      </c>
      <c r="O322" s="159">
        <v>0</v>
      </c>
      <c r="P322" s="159">
        <v>0</v>
      </c>
      <c r="Q322" s="159">
        <v>0</v>
      </c>
      <c r="R322" s="159">
        <v>0</v>
      </c>
      <c r="S322" s="159">
        <v>0</v>
      </c>
      <c r="T322" s="159">
        <v>0</v>
      </c>
      <c r="U322" s="159">
        <v>0</v>
      </c>
      <c r="V322" s="159">
        <v>0</v>
      </c>
      <c r="W322" s="159">
        <v>0</v>
      </c>
      <c r="X322" s="159">
        <v>0</v>
      </c>
      <c r="Y322" s="159">
        <v>0</v>
      </c>
      <c r="Z322" s="159">
        <v>0</v>
      </c>
      <c r="AA322" s="159">
        <v>0</v>
      </c>
      <c r="AB322" s="159">
        <v>0</v>
      </c>
      <c r="AC322" s="159">
        <v>0</v>
      </c>
      <c r="AD322" s="159">
        <v>0</v>
      </c>
      <c r="AE322" s="159">
        <v>0</v>
      </c>
      <c r="AF322" s="159"/>
      <c r="AG322" s="159"/>
      <c r="AH322" s="159"/>
      <c r="AI322" s="159"/>
      <c r="AJ322" s="159"/>
      <c r="AK322" s="159"/>
      <c r="AL322" s="159"/>
    </row>
    <row r="323" spans="1:38" ht="16.350000000000001" customHeight="1">
      <c r="A323" s="158" t="s">
        <v>1372</v>
      </c>
      <c r="B323" s="159">
        <v>0</v>
      </c>
      <c r="C323" s="159">
        <v>0</v>
      </c>
      <c r="D323" s="159">
        <v>0</v>
      </c>
      <c r="E323" s="159">
        <v>0</v>
      </c>
      <c r="F323" s="159">
        <v>0</v>
      </c>
      <c r="G323" s="159">
        <v>0</v>
      </c>
      <c r="H323" s="159">
        <v>0</v>
      </c>
      <c r="I323" s="159">
        <v>0</v>
      </c>
      <c r="J323" s="159">
        <v>0</v>
      </c>
      <c r="K323" s="159">
        <v>0</v>
      </c>
      <c r="L323" s="159">
        <v>0</v>
      </c>
      <c r="M323" s="159">
        <v>0</v>
      </c>
      <c r="N323" s="159">
        <v>0</v>
      </c>
      <c r="O323" s="159">
        <v>0</v>
      </c>
      <c r="P323" s="159">
        <v>0</v>
      </c>
      <c r="Q323" s="159">
        <v>0</v>
      </c>
      <c r="R323" s="159">
        <v>0</v>
      </c>
      <c r="S323" s="159">
        <v>0</v>
      </c>
      <c r="T323" s="159">
        <v>0</v>
      </c>
      <c r="U323" s="159">
        <v>0</v>
      </c>
      <c r="V323" s="159">
        <v>0</v>
      </c>
      <c r="W323" s="159">
        <v>0</v>
      </c>
      <c r="X323" s="159">
        <v>0</v>
      </c>
      <c r="Y323" s="159">
        <v>0</v>
      </c>
      <c r="Z323" s="159">
        <v>0</v>
      </c>
      <c r="AA323" s="159">
        <v>0</v>
      </c>
      <c r="AB323" s="159">
        <v>0</v>
      </c>
      <c r="AC323" s="159">
        <v>0</v>
      </c>
      <c r="AD323" s="159">
        <v>0</v>
      </c>
      <c r="AE323" s="159">
        <v>0</v>
      </c>
      <c r="AF323" s="159"/>
      <c r="AG323" s="159"/>
      <c r="AH323" s="159"/>
      <c r="AI323" s="159"/>
      <c r="AJ323" s="159"/>
      <c r="AK323" s="159"/>
      <c r="AL323" s="159"/>
    </row>
    <row r="324" spans="1:38" ht="16.350000000000001" customHeight="1">
      <c r="A324" s="158" t="s">
        <v>1373</v>
      </c>
      <c r="B324" s="159">
        <v>0</v>
      </c>
      <c r="C324" s="159">
        <v>0</v>
      </c>
      <c r="D324" s="159">
        <v>0</v>
      </c>
      <c r="E324" s="159">
        <v>0</v>
      </c>
      <c r="F324" s="159">
        <v>0</v>
      </c>
      <c r="G324" s="159">
        <v>0</v>
      </c>
      <c r="H324" s="159">
        <v>0</v>
      </c>
      <c r="I324" s="159">
        <v>0</v>
      </c>
      <c r="J324" s="159">
        <v>0</v>
      </c>
      <c r="K324" s="159">
        <v>0</v>
      </c>
      <c r="L324" s="159">
        <v>0</v>
      </c>
      <c r="M324" s="159">
        <v>0</v>
      </c>
      <c r="N324" s="159">
        <v>0</v>
      </c>
      <c r="O324" s="159">
        <v>0</v>
      </c>
      <c r="P324" s="159">
        <v>0</v>
      </c>
      <c r="Q324" s="159">
        <v>0</v>
      </c>
      <c r="R324" s="159">
        <v>0</v>
      </c>
      <c r="S324" s="159">
        <v>0</v>
      </c>
      <c r="T324" s="159">
        <v>0</v>
      </c>
      <c r="U324" s="159">
        <v>0</v>
      </c>
      <c r="V324" s="159">
        <v>0</v>
      </c>
      <c r="W324" s="159">
        <v>0</v>
      </c>
      <c r="X324" s="159">
        <v>0</v>
      </c>
      <c r="Y324" s="159">
        <v>0</v>
      </c>
      <c r="Z324" s="159">
        <v>0</v>
      </c>
      <c r="AA324" s="159">
        <v>0</v>
      </c>
      <c r="AB324" s="159">
        <v>0</v>
      </c>
      <c r="AC324" s="159">
        <v>0</v>
      </c>
      <c r="AD324" s="159">
        <v>0</v>
      </c>
      <c r="AE324" s="159">
        <v>0</v>
      </c>
      <c r="AF324" s="159"/>
      <c r="AG324" s="159"/>
      <c r="AH324" s="159"/>
      <c r="AI324" s="159"/>
      <c r="AJ324" s="159"/>
      <c r="AK324" s="159"/>
      <c r="AL324" s="159"/>
    </row>
    <row r="325" spans="1:38" ht="16.350000000000001" customHeight="1">
      <c r="A325" s="158" t="s">
        <v>1374</v>
      </c>
      <c r="B325" s="159">
        <v>0</v>
      </c>
      <c r="C325" s="159">
        <v>0</v>
      </c>
      <c r="D325" s="159">
        <v>0</v>
      </c>
      <c r="E325" s="159">
        <v>0</v>
      </c>
      <c r="F325" s="159">
        <v>0</v>
      </c>
      <c r="G325" s="159">
        <v>0</v>
      </c>
      <c r="H325" s="159">
        <v>0</v>
      </c>
      <c r="I325" s="159">
        <v>0</v>
      </c>
      <c r="J325" s="159">
        <v>0</v>
      </c>
      <c r="K325" s="159">
        <v>0</v>
      </c>
      <c r="L325" s="159">
        <v>0</v>
      </c>
      <c r="M325" s="159">
        <v>0</v>
      </c>
      <c r="N325" s="159">
        <v>0</v>
      </c>
      <c r="O325" s="159">
        <v>0</v>
      </c>
      <c r="P325" s="159">
        <v>0</v>
      </c>
      <c r="Q325" s="159">
        <v>0</v>
      </c>
      <c r="R325" s="159">
        <v>0</v>
      </c>
      <c r="S325" s="159">
        <v>0</v>
      </c>
      <c r="T325" s="159">
        <v>0</v>
      </c>
      <c r="U325" s="159">
        <v>0</v>
      </c>
      <c r="V325" s="159">
        <v>0</v>
      </c>
      <c r="W325" s="159">
        <v>0</v>
      </c>
      <c r="X325" s="159">
        <v>0</v>
      </c>
      <c r="Y325" s="159">
        <v>0</v>
      </c>
      <c r="Z325" s="159">
        <v>0</v>
      </c>
      <c r="AA325" s="159">
        <v>0</v>
      </c>
      <c r="AB325" s="159">
        <v>0</v>
      </c>
      <c r="AC325" s="159">
        <v>0</v>
      </c>
      <c r="AD325" s="159">
        <v>0</v>
      </c>
      <c r="AE325" s="159">
        <v>0</v>
      </c>
      <c r="AF325" s="159"/>
      <c r="AG325" s="159"/>
      <c r="AH325" s="159"/>
      <c r="AI325" s="159"/>
      <c r="AJ325" s="159"/>
      <c r="AK325" s="159"/>
      <c r="AL325" s="159"/>
    </row>
    <row r="326" spans="1:38" ht="16.350000000000001" customHeight="1">
      <c r="A326" s="158" t="s">
        <v>1375</v>
      </c>
      <c r="B326" s="159">
        <v>0</v>
      </c>
      <c r="C326" s="159">
        <v>0</v>
      </c>
      <c r="D326" s="159">
        <v>0</v>
      </c>
      <c r="E326" s="159">
        <v>0</v>
      </c>
      <c r="F326" s="159">
        <v>0</v>
      </c>
      <c r="G326" s="159">
        <v>0</v>
      </c>
      <c r="H326" s="159">
        <v>0</v>
      </c>
      <c r="I326" s="159">
        <v>0</v>
      </c>
      <c r="J326" s="159">
        <v>0</v>
      </c>
      <c r="K326" s="159">
        <v>0</v>
      </c>
      <c r="L326" s="159">
        <v>0</v>
      </c>
      <c r="M326" s="159">
        <v>0</v>
      </c>
      <c r="N326" s="159">
        <v>0</v>
      </c>
      <c r="O326" s="159">
        <v>0</v>
      </c>
      <c r="P326" s="159">
        <v>0</v>
      </c>
      <c r="Q326" s="159">
        <v>0</v>
      </c>
      <c r="R326" s="159">
        <v>0</v>
      </c>
      <c r="S326" s="159">
        <v>0</v>
      </c>
      <c r="T326" s="159">
        <v>0</v>
      </c>
      <c r="U326" s="159">
        <v>0</v>
      </c>
      <c r="V326" s="159">
        <v>0</v>
      </c>
      <c r="W326" s="159">
        <v>0</v>
      </c>
      <c r="X326" s="159">
        <v>0</v>
      </c>
      <c r="Y326" s="159">
        <v>0</v>
      </c>
      <c r="Z326" s="159">
        <v>0</v>
      </c>
      <c r="AA326" s="159">
        <v>0</v>
      </c>
      <c r="AB326" s="159">
        <v>0</v>
      </c>
      <c r="AC326" s="159">
        <v>0</v>
      </c>
      <c r="AD326" s="159">
        <v>0</v>
      </c>
      <c r="AE326" s="159">
        <v>0</v>
      </c>
      <c r="AF326" s="159"/>
      <c r="AG326" s="159"/>
      <c r="AH326" s="159"/>
      <c r="AI326" s="159"/>
      <c r="AJ326" s="159"/>
      <c r="AK326" s="159"/>
      <c r="AL326" s="159"/>
    </row>
    <row r="327" spans="1:38" ht="16.350000000000001" customHeight="1">
      <c r="A327" s="158" t="s">
        <v>1376</v>
      </c>
      <c r="B327" s="159">
        <v>0</v>
      </c>
      <c r="C327" s="159">
        <v>0</v>
      </c>
      <c r="D327" s="159">
        <v>0</v>
      </c>
      <c r="E327" s="159">
        <v>0</v>
      </c>
      <c r="F327" s="159">
        <v>0</v>
      </c>
      <c r="G327" s="159">
        <v>0</v>
      </c>
      <c r="H327" s="159">
        <v>0</v>
      </c>
      <c r="I327" s="159">
        <v>0</v>
      </c>
      <c r="J327" s="159">
        <v>0</v>
      </c>
      <c r="K327" s="159">
        <v>0</v>
      </c>
      <c r="L327" s="159">
        <v>0</v>
      </c>
      <c r="M327" s="159">
        <v>0</v>
      </c>
      <c r="N327" s="159">
        <v>0</v>
      </c>
      <c r="O327" s="159">
        <v>0</v>
      </c>
      <c r="P327" s="159">
        <v>0</v>
      </c>
      <c r="Q327" s="159">
        <v>0</v>
      </c>
      <c r="R327" s="159">
        <v>0</v>
      </c>
      <c r="S327" s="159">
        <v>0</v>
      </c>
      <c r="T327" s="159">
        <v>0</v>
      </c>
      <c r="U327" s="159">
        <v>0</v>
      </c>
      <c r="V327" s="159">
        <v>0</v>
      </c>
      <c r="W327" s="159">
        <v>0</v>
      </c>
      <c r="X327" s="159">
        <v>0</v>
      </c>
      <c r="Y327" s="159">
        <v>0</v>
      </c>
      <c r="Z327" s="159">
        <v>0</v>
      </c>
      <c r="AA327" s="159">
        <v>0</v>
      </c>
      <c r="AB327" s="159">
        <v>0</v>
      </c>
      <c r="AC327" s="159">
        <v>0</v>
      </c>
      <c r="AD327" s="159">
        <v>0</v>
      </c>
      <c r="AE327" s="159">
        <v>0</v>
      </c>
      <c r="AF327" s="159"/>
      <c r="AG327" s="159"/>
      <c r="AH327" s="159"/>
      <c r="AI327" s="159"/>
      <c r="AJ327" s="159"/>
      <c r="AK327" s="159"/>
      <c r="AL327" s="159"/>
    </row>
    <row r="328" spans="1:38" ht="16.350000000000001" customHeight="1">
      <c r="A328" s="158" t="s">
        <v>1377</v>
      </c>
      <c r="B328" s="159">
        <v>0</v>
      </c>
      <c r="C328" s="159">
        <v>0</v>
      </c>
      <c r="D328" s="159">
        <v>0</v>
      </c>
      <c r="E328" s="159">
        <v>0</v>
      </c>
      <c r="F328" s="159">
        <v>0</v>
      </c>
      <c r="G328" s="159">
        <v>0</v>
      </c>
      <c r="H328" s="159">
        <v>0</v>
      </c>
      <c r="I328" s="159">
        <v>0</v>
      </c>
      <c r="J328" s="159">
        <v>0</v>
      </c>
      <c r="K328" s="159">
        <v>0</v>
      </c>
      <c r="L328" s="159">
        <v>0</v>
      </c>
      <c r="M328" s="159">
        <v>0</v>
      </c>
      <c r="N328" s="159">
        <v>0</v>
      </c>
      <c r="O328" s="159">
        <v>0</v>
      </c>
      <c r="P328" s="159">
        <v>0</v>
      </c>
      <c r="Q328" s="159">
        <v>0</v>
      </c>
      <c r="R328" s="159">
        <v>0</v>
      </c>
      <c r="S328" s="159">
        <v>0</v>
      </c>
      <c r="T328" s="159">
        <v>0</v>
      </c>
      <c r="U328" s="159">
        <v>0</v>
      </c>
      <c r="V328" s="159">
        <v>0</v>
      </c>
      <c r="W328" s="159">
        <v>0</v>
      </c>
      <c r="X328" s="159">
        <v>0</v>
      </c>
      <c r="Y328" s="159">
        <v>0</v>
      </c>
      <c r="Z328" s="159">
        <v>0</v>
      </c>
      <c r="AA328" s="159">
        <v>0</v>
      </c>
      <c r="AB328" s="159">
        <v>0</v>
      </c>
      <c r="AC328" s="159">
        <v>0</v>
      </c>
      <c r="AD328" s="159">
        <v>0</v>
      </c>
      <c r="AE328" s="159">
        <v>0</v>
      </c>
      <c r="AF328" s="159"/>
      <c r="AG328" s="159"/>
      <c r="AH328" s="159"/>
      <c r="AI328" s="159"/>
      <c r="AJ328" s="159"/>
      <c r="AK328" s="159"/>
      <c r="AL328" s="159"/>
    </row>
    <row r="329" spans="1:38" ht="16.350000000000001" customHeight="1">
      <c r="A329" s="158" t="s">
        <v>1378</v>
      </c>
      <c r="B329" s="159">
        <v>0</v>
      </c>
      <c r="C329" s="159">
        <v>0</v>
      </c>
      <c r="D329" s="159">
        <v>0</v>
      </c>
      <c r="E329" s="159">
        <v>0</v>
      </c>
      <c r="F329" s="159">
        <v>0</v>
      </c>
      <c r="G329" s="159">
        <v>0</v>
      </c>
      <c r="H329" s="159">
        <v>0</v>
      </c>
      <c r="I329" s="159">
        <v>0</v>
      </c>
      <c r="J329" s="159">
        <v>0</v>
      </c>
      <c r="K329" s="159">
        <v>0</v>
      </c>
      <c r="L329" s="159">
        <v>0</v>
      </c>
      <c r="M329" s="159">
        <v>0</v>
      </c>
      <c r="N329" s="159">
        <v>0</v>
      </c>
      <c r="O329" s="159">
        <v>0</v>
      </c>
      <c r="P329" s="159">
        <v>0</v>
      </c>
      <c r="Q329" s="159">
        <v>0</v>
      </c>
      <c r="R329" s="159">
        <v>0</v>
      </c>
      <c r="S329" s="159">
        <v>0</v>
      </c>
      <c r="T329" s="159">
        <v>0</v>
      </c>
      <c r="U329" s="159">
        <v>0</v>
      </c>
      <c r="V329" s="159">
        <v>0</v>
      </c>
      <c r="W329" s="159">
        <v>0</v>
      </c>
      <c r="X329" s="159">
        <v>0</v>
      </c>
      <c r="Y329" s="159">
        <v>0</v>
      </c>
      <c r="Z329" s="159">
        <v>0</v>
      </c>
      <c r="AA329" s="159">
        <v>0</v>
      </c>
      <c r="AB329" s="159">
        <v>0</v>
      </c>
      <c r="AC329" s="159">
        <v>0</v>
      </c>
      <c r="AD329" s="159">
        <v>0</v>
      </c>
      <c r="AE329" s="159">
        <v>0</v>
      </c>
      <c r="AF329" s="159"/>
      <c r="AG329" s="159"/>
      <c r="AH329" s="159"/>
      <c r="AI329" s="159"/>
      <c r="AJ329" s="159"/>
      <c r="AK329" s="159"/>
      <c r="AL329" s="159"/>
    </row>
    <row r="330" spans="1:38" ht="16.350000000000001" customHeight="1">
      <c r="A330" s="158" t="s">
        <v>1379</v>
      </c>
      <c r="B330" s="159">
        <v>0</v>
      </c>
      <c r="C330" s="159">
        <v>0</v>
      </c>
      <c r="D330" s="159">
        <v>0</v>
      </c>
      <c r="E330" s="159">
        <v>0</v>
      </c>
      <c r="F330" s="159">
        <v>0</v>
      </c>
      <c r="G330" s="159">
        <v>0</v>
      </c>
      <c r="H330" s="159">
        <v>0</v>
      </c>
      <c r="I330" s="159">
        <v>0</v>
      </c>
      <c r="J330" s="159">
        <v>0</v>
      </c>
      <c r="K330" s="159">
        <v>0</v>
      </c>
      <c r="L330" s="159">
        <v>0</v>
      </c>
      <c r="M330" s="159">
        <v>0</v>
      </c>
      <c r="N330" s="159">
        <v>0</v>
      </c>
      <c r="O330" s="159">
        <v>0</v>
      </c>
      <c r="P330" s="159">
        <v>0</v>
      </c>
      <c r="Q330" s="159">
        <v>0</v>
      </c>
      <c r="R330" s="159">
        <v>0</v>
      </c>
      <c r="S330" s="159">
        <v>0</v>
      </c>
      <c r="T330" s="159">
        <v>0</v>
      </c>
      <c r="U330" s="159">
        <v>0</v>
      </c>
      <c r="V330" s="159">
        <v>0</v>
      </c>
      <c r="W330" s="159">
        <v>0</v>
      </c>
      <c r="X330" s="159">
        <v>0</v>
      </c>
      <c r="Y330" s="159">
        <v>0</v>
      </c>
      <c r="Z330" s="159">
        <v>0</v>
      </c>
      <c r="AA330" s="159">
        <v>0</v>
      </c>
      <c r="AB330" s="159">
        <v>0</v>
      </c>
      <c r="AC330" s="159">
        <v>0</v>
      </c>
      <c r="AD330" s="159">
        <v>0</v>
      </c>
      <c r="AE330" s="159">
        <v>0</v>
      </c>
      <c r="AF330" s="159"/>
      <c r="AG330" s="159"/>
      <c r="AH330" s="159"/>
      <c r="AI330" s="159"/>
      <c r="AJ330" s="159"/>
      <c r="AK330" s="159"/>
      <c r="AL330" s="159"/>
    </row>
    <row r="331" spans="1:38" ht="16.350000000000001" customHeight="1">
      <c r="A331" s="158" t="s">
        <v>1380</v>
      </c>
      <c r="B331" s="159">
        <v>0</v>
      </c>
      <c r="C331" s="159">
        <v>0</v>
      </c>
      <c r="D331" s="159">
        <v>0</v>
      </c>
      <c r="E331" s="159">
        <v>0</v>
      </c>
      <c r="F331" s="159">
        <v>0</v>
      </c>
      <c r="G331" s="159">
        <v>0</v>
      </c>
      <c r="H331" s="159">
        <v>0</v>
      </c>
      <c r="I331" s="159">
        <v>0</v>
      </c>
      <c r="J331" s="159">
        <v>0</v>
      </c>
      <c r="K331" s="159">
        <v>0</v>
      </c>
      <c r="L331" s="159">
        <v>0</v>
      </c>
      <c r="M331" s="159">
        <v>0</v>
      </c>
      <c r="N331" s="159">
        <v>0</v>
      </c>
      <c r="O331" s="159">
        <v>0</v>
      </c>
      <c r="P331" s="159">
        <v>0</v>
      </c>
      <c r="Q331" s="159">
        <v>0</v>
      </c>
      <c r="R331" s="159">
        <v>0</v>
      </c>
      <c r="S331" s="159">
        <v>0</v>
      </c>
      <c r="T331" s="159">
        <v>0</v>
      </c>
      <c r="U331" s="159">
        <v>0</v>
      </c>
      <c r="V331" s="159">
        <v>0</v>
      </c>
      <c r="W331" s="159">
        <v>0</v>
      </c>
      <c r="X331" s="159">
        <v>0</v>
      </c>
      <c r="Y331" s="159">
        <v>0</v>
      </c>
      <c r="Z331" s="159">
        <v>0</v>
      </c>
      <c r="AA331" s="159">
        <v>0</v>
      </c>
      <c r="AB331" s="159">
        <v>0</v>
      </c>
      <c r="AC331" s="159">
        <v>0</v>
      </c>
      <c r="AD331" s="159">
        <v>0</v>
      </c>
      <c r="AE331" s="159">
        <v>0</v>
      </c>
      <c r="AF331" s="159"/>
      <c r="AG331" s="159"/>
      <c r="AH331" s="159"/>
      <c r="AI331" s="159"/>
      <c r="AJ331" s="159"/>
      <c r="AK331" s="159"/>
      <c r="AL331" s="159"/>
    </row>
    <row r="332" spans="1:38" ht="16.350000000000001" customHeight="1">
      <c r="A332" s="158" t="s">
        <v>1381</v>
      </c>
      <c r="B332" s="159">
        <v>0</v>
      </c>
      <c r="C332" s="159">
        <v>0</v>
      </c>
      <c r="D332" s="159">
        <v>0</v>
      </c>
      <c r="E332" s="159">
        <v>0</v>
      </c>
      <c r="F332" s="159">
        <v>0</v>
      </c>
      <c r="G332" s="159">
        <v>0</v>
      </c>
      <c r="H332" s="159">
        <v>0</v>
      </c>
      <c r="I332" s="159">
        <v>0</v>
      </c>
      <c r="J332" s="159">
        <v>0</v>
      </c>
      <c r="K332" s="159">
        <v>0</v>
      </c>
      <c r="L332" s="159">
        <v>0</v>
      </c>
      <c r="M332" s="159">
        <v>0</v>
      </c>
      <c r="N332" s="159">
        <v>0</v>
      </c>
      <c r="O332" s="159">
        <v>0</v>
      </c>
      <c r="P332" s="159">
        <v>0</v>
      </c>
      <c r="Q332" s="159">
        <v>0</v>
      </c>
      <c r="R332" s="159">
        <v>0</v>
      </c>
      <c r="S332" s="159">
        <v>0</v>
      </c>
      <c r="T332" s="159">
        <v>0</v>
      </c>
      <c r="U332" s="159">
        <v>0</v>
      </c>
      <c r="V332" s="159">
        <v>0</v>
      </c>
      <c r="W332" s="159">
        <v>0</v>
      </c>
      <c r="X332" s="159">
        <v>0</v>
      </c>
      <c r="Y332" s="159">
        <v>0</v>
      </c>
      <c r="Z332" s="159">
        <v>0</v>
      </c>
      <c r="AA332" s="159">
        <v>0</v>
      </c>
      <c r="AB332" s="159">
        <v>0</v>
      </c>
      <c r="AC332" s="159">
        <v>0</v>
      </c>
      <c r="AD332" s="159">
        <v>0</v>
      </c>
      <c r="AE332" s="159">
        <v>0</v>
      </c>
      <c r="AF332" s="159"/>
      <c r="AG332" s="159"/>
      <c r="AH332" s="159"/>
      <c r="AI332" s="159"/>
      <c r="AJ332" s="159"/>
      <c r="AK332" s="159"/>
      <c r="AL332" s="159"/>
    </row>
    <row r="333" spans="1:38" ht="16.350000000000001" customHeight="1">
      <c r="A333" s="158" t="s">
        <v>1382</v>
      </c>
      <c r="B333" s="159">
        <v>0</v>
      </c>
      <c r="C333" s="159">
        <v>0</v>
      </c>
      <c r="D333" s="159">
        <v>0</v>
      </c>
      <c r="E333" s="159">
        <v>0</v>
      </c>
      <c r="F333" s="159">
        <v>0</v>
      </c>
      <c r="G333" s="159">
        <v>0</v>
      </c>
      <c r="H333" s="159">
        <v>0</v>
      </c>
      <c r="I333" s="159">
        <v>0</v>
      </c>
      <c r="J333" s="159">
        <v>0</v>
      </c>
      <c r="K333" s="159">
        <v>0</v>
      </c>
      <c r="L333" s="159">
        <v>0</v>
      </c>
      <c r="M333" s="159">
        <v>0</v>
      </c>
      <c r="N333" s="159">
        <v>0</v>
      </c>
      <c r="O333" s="159">
        <v>0</v>
      </c>
      <c r="P333" s="159">
        <v>0</v>
      </c>
      <c r="Q333" s="159">
        <v>0</v>
      </c>
      <c r="R333" s="159">
        <v>0</v>
      </c>
      <c r="S333" s="159">
        <v>0</v>
      </c>
      <c r="T333" s="159">
        <v>0</v>
      </c>
      <c r="U333" s="159">
        <v>0</v>
      </c>
      <c r="V333" s="159">
        <v>0</v>
      </c>
      <c r="W333" s="159">
        <v>0</v>
      </c>
      <c r="X333" s="159">
        <v>0</v>
      </c>
      <c r="Y333" s="159">
        <v>0</v>
      </c>
      <c r="Z333" s="159">
        <v>0</v>
      </c>
      <c r="AA333" s="159">
        <v>0</v>
      </c>
      <c r="AB333" s="159">
        <v>0</v>
      </c>
      <c r="AC333" s="159">
        <v>0</v>
      </c>
      <c r="AD333" s="159">
        <v>0</v>
      </c>
      <c r="AE333" s="159">
        <v>0</v>
      </c>
      <c r="AF333" s="159"/>
      <c r="AG333" s="159"/>
      <c r="AH333" s="159"/>
      <c r="AI333" s="159"/>
      <c r="AJ333" s="159"/>
      <c r="AK333" s="159"/>
      <c r="AL333" s="159"/>
    </row>
    <row r="334" spans="1:38" ht="16.350000000000001" customHeight="1">
      <c r="A334" s="158" t="s">
        <v>1383</v>
      </c>
      <c r="B334" s="159">
        <v>0</v>
      </c>
      <c r="C334" s="159">
        <v>0</v>
      </c>
      <c r="D334" s="159">
        <v>0</v>
      </c>
      <c r="E334" s="159">
        <v>0</v>
      </c>
      <c r="F334" s="159">
        <v>0</v>
      </c>
      <c r="G334" s="159">
        <v>0</v>
      </c>
      <c r="H334" s="159">
        <v>0</v>
      </c>
      <c r="I334" s="159">
        <v>0</v>
      </c>
      <c r="J334" s="159">
        <v>0</v>
      </c>
      <c r="K334" s="159">
        <v>0</v>
      </c>
      <c r="L334" s="159">
        <v>0</v>
      </c>
      <c r="M334" s="159">
        <v>0</v>
      </c>
      <c r="N334" s="159">
        <v>0</v>
      </c>
      <c r="O334" s="159">
        <v>0</v>
      </c>
      <c r="P334" s="159">
        <v>0</v>
      </c>
      <c r="Q334" s="159">
        <v>0</v>
      </c>
      <c r="R334" s="159">
        <v>0</v>
      </c>
      <c r="S334" s="159">
        <v>0</v>
      </c>
      <c r="T334" s="159">
        <v>0</v>
      </c>
      <c r="U334" s="159">
        <v>0</v>
      </c>
      <c r="V334" s="159">
        <v>0</v>
      </c>
      <c r="W334" s="159">
        <v>0</v>
      </c>
      <c r="X334" s="159">
        <v>0</v>
      </c>
      <c r="Y334" s="159">
        <v>0</v>
      </c>
      <c r="Z334" s="159">
        <v>0</v>
      </c>
      <c r="AA334" s="159">
        <v>0</v>
      </c>
      <c r="AB334" s="159">
        <v>0</v>
      </c>
      <c r="AC334" s="159">
        <v>0</v>
      </c>
      <c r="AD334" s="159">
        <v>0</v>
      </c>
      <c r="AE334" s="159">
        <v>0</v>
      </c>
      <c r="AF334" s="159"/>
      <c r="AG334" s="159"/>
      <c r="AH334" s="159"/>
      <c r="AI334" s="159"/>
      <c r="AJ334" s="159"/>
      <c r="AK334" s="159"/>
      <c r="AL334" s="159"/>
    </row>
    <row r="335" spans="1:38" ht="16.350000000000001" customHeight="1">
      <c r="A335" s="158" t="s">
        <v>1384</v>
      </c>
      <c r="B335" s="159">
        <v>0</v>
      </c>
      <c r="C335" s="159">
        <v>0</v>
      </c>
      <c r="D335" s="159">
        <v>0</v>
      </c>
      <c r="E335" s="159">
        <v>0</v>
      </c>
      <c r="F335" s="159">
        <v>0</v>
      </c>
      <c r="G335" s="159">
        <v>0</v>
      </c>
      <c r="H335" s="159">
        <v>0</v>
      </c>
      <c r="I335" s="159">
        <v>0</v>
      </c>
      <c r="J335" s="159">
        <v>0</v>
      </c>
      <c r="K335" s="159">
        <v>0</v>
      </c>
      <c r="L335" s="159">
        <v>0</v>
      </c>
      <c r="M335" s="159">
        <v>0</v>
      </c>
      <c r="N335" s="159">
        <v>0</v>
      </c>
      <c r="O335" s="159">
        <v>0</v>
      </c>
      <c r="P335" s="159">
        <v>0</v>
      </c>
      <c r="Q335" s="159">
        <v>0</v>
      </c>
      <c r="R335" s="159">
        <v>0</v>
      </c>
      <c r="S335" s="159">
        <v>0</v>
      </c>
      <c r="T335" s="159">
        <v>0</v>
      </c>
      <c r="U335" s="159">
        <v>0</v>
      </c>
      <c r="V335" s="159">
        <v>0</v>
      </c>
      <c r="W335" s="159">
        <v>0</v>
      </c>
      <c r="X335" s="159">
        <v>0</v>
      </c>
      <c r="Y335" s="159">
        <v>0</v>
      </c>
      <c r="Z335" s="159">
        <v>0</v>
      </c>
      <c r="AA335" s="159">
        <v>0</v>
      </c>
      <c r="AB335" s="159">
        <v>0</v>
      </c>
      <c r="AC335" s="159">
        <v>0</v>
      </c>
      <c r="AD335" s="159">
        <v>0</v>
      </c>
      <c r="AE335" s="159">
        <v>0</v>
      </c>
      <c r="AF335" s="159"/>
      <c r="AG335" s="159"/>
      <c r="AH335" s="159"/>
      <c r="AI335" s="159"/>
      <c r="AJ335" s="159"/>
      <c r="AK335" s="159"/>
      <c r="AL335" s="159"/>
    </row>
    <row r="336" spans="1:38" ht="16.350000000000001" customHeight="1">
      <c r="A336" s="158" t="s">
        <v>1385</v>
      </c>
      <c r="B336" s="159">
        <v>0</v>
      </c>
      <c r="C336" s="159">
        <v>0</v>
      </c>
      <c r="D336" s="159">
        <v>0</v>
      </c>
      <c r="E336" s="159">
        <v>0</v>
      </c>
      <c r="F336" s="159">
        <v>0</v>
      </c>
      <c r="G336" s="159">
        <v>0</v>
      </c>
      <c r="H336" s="159">
        <v>0</v>
      </c>
      <c r="I336" s="159">
        <v>0</v>
      </c>
      <c r="J336" s="159">
        <v>0</v>
      </c>
      <c r="K336" s="159">
        <v>0</v>
      </c>
      <c r="L336" s="159">
        <v>0</v>
      </c>
      <c r="M336" s="159">
        <v>0</v>
      </c>
      <c r="N336" s="159">
        <v>0</v>
      </c>
      <c r="O336" s="159">
        <v>0</v>
      </c>
      <c r="P336" s="159">
        <v>0</v>
      </c>
      <c r="Q336" s="159">
        <v>0</v>
      </c>
      <c r="R336" s="159">
        <v>0</v>
      </c>
      <c r="S336" s="159">
        <v>0</v>
      </c>
      <c r="T336" s="159">
        <v>0</v>
      </c>
      <c r="U336" s="159">
        <v>0</v>
      </c>
      <c r="V336" s="159">
        <v>0</v>
      </c>
      <c r="W336" s="159">
        <v>0</v>
      </c>
      <c r="X336" s="159">
        <v>0</v>
      </c>
      <c r="Y336" s="159">
        <v>0</v>
      </c>
      <c r="Z336" s="159">
        <v>0</v>
      </c>
      <c r="AA336" s="159">
        <v>0</v>
      </c>
      <c r="AB336" s="159">
        <v>0</v>
      </c>
      <c r="AC336" s="159">
        <v>0</v>
      </c>
      <c r="AD336" s="159">
        <v>0</v>
      </c>
      <c r="AE336" s="159">
        <v>0</v>
      </c>
      <c r="AF336" s="159"/>
      <c r="AG336" s="159"/>
      <c r="AH336" s="159"/>
      <c r="AI336" s="159"/>
      <c r="AJ336" s="159"/>
      <c r="AK336" s="159"/>
      <c r="AL336" s="159"/>
    </row>
    <row r="337" spans="1:38" ht="16.350000000000001" customHeight="1">
      <c r="A337" s="158" t="s">
        <v>1386</v>
      </c>
      <c r="B337" s="159">
        <v>0</v>
      </c>
      <c r="C337" s="159">
        <v>0</v>
      </c>
      <c r="D337" s="159">
        <v>0</v>
      </c>
      <c r="E337" s="159">
        <v>0</v>
      </c>
      <c r="F337" s="159">
        <v>0</v>
      </c>
      <c r="G337" s="159">
        <v>0</v>
      </c>
      <c r="H337" s="159">
        <v>0</v>
      </c>
      <c r="I337" s="159">
        <v>0</v>
      </c>
      <c r="J337" s="159">
        <v>0</v>
      </c>
      <c r="K337" s="159">
        <v>0</v>
      </c>
      <c r="L337" s="159">
        <v>0</v>
      </c>
      <c r="M337" s="159">
        <v>0</v>
      </c>
      <c r="N337" s="159">
        <v>0</v>
      </c>
      <c r="O337" s="159">
        <v>0</v>
      </c>
      <c r="P337" s="159">
        <v>0</v>
      </c>
      <c r="Q337" s="159">
        <v>0</v>
      </c>
      <c r="R337" s="159">
        <v>0</v>
      </c>
      <c r="S337" s="159">
        <v>0</v>
      </c>
      <c r="T337" s="159">
        <v>0</v>
      </c>
      <c r="U337" s="159">
        <v>0</v>
      </c>
      <c r="V337" s="159">
        <v>0</v>
      </c>
      <c r="W337" s="159">
        <v>0</v>
      </c>
      <c r="X337" s="159">
        <v>0</v>
      </c>
      <c r="Y337" s="159">
        <v>0</v>
      </c>
      <c r="Z337" s="159">
        <v>0</v>
      </c>
      <c r="AA337" s="159">
        <v>0</v>
      </c>
      <c r="AB337" s="159">
        <v>0</v>
      </c>
      <c r="AC337" s="159">
        <v>0</v>
      </c>
      <c r="AD337" s="159">
        <v>0</v>
      </c>
      <c r="AE337" s="159">
        <v>0</v>
      </c>
      <c r="AF337" s="159"/>
      <c r="AG337" s="159"/>
      <c r="AH337" s="159"/>
      <c r="AI337" s="159"/>
      <c r="AJ337" s="159"/>
      <c r="AK337" s="159"/>
      <c r="AL337" s="159"/>
    </row>
    <row r="338" spans="1:38" ht="16.350000000000001" customHeight="1">
      <c r="A338" s="158" t="s">
        <v>1387</v>
      </c>
      <c r="B338" s="159">
        <v>0</v>
      </c>
      <c r="C338" s="159">
        <v>0</v>
      </c>
      <c r="D338" s="159">
        <v>0</v>
      </c>
      <c r="E338" s="159">
        <v>0</v>
      </c>
      <c r="F338" s="159">
        <v>0</v>
      </c>
      <c r="G338" s="159">
        <v>0</v>
      </c>
      <c r="H338" s="159">
        <v>0</v>
      </c>
      <c r="I338" s="159">
        <v>0</v>
      </c>
      <c r="J338" s="159">
        <v>0</v>
      </c>
      <c r="K338" s="159">
        <v>0</v>
      </c>
      <c r="L338" s="159">
        <v>0</v>
      </c>
      <c r="M338" s="159">
        <v>0</v>
      </c>
      <c r="N338" s="159">
        <v>0</v>
      </c>
      <c r="O338" s="159">
        <v>0</v>
      </c>
      <c r="P338" s="159">
        <v>0</v>
      </c>
      <c r="Q338" s="159">
        <v>0</v>
      </c>
      <c r="R338" s="159">
        <v>0</v>
      </c>
      <c r="S338" s="159">
        <v>0</v>
      </c>
      <c r="T338" s="159">
        <v>0</v>
      </c>
      <c r="U338" s="159">
        <v>0</v>
      </c>
      <c r="V338" s="159">
        <v>0</v>
      </c>
      <c r="W338" s="159">
        <v>0</v>
      </c>
      <c r="X338" s="159">
        <v>0</v>
      </c>
      <c r="Y338" s="159">
        <v>0</v>
      </c>
      <c r="Z338" s="159">
        <v>0</v>
      </c>
      <c r="AA338" s="159">
        <v>0</v>
      </c>
      <c r="AB338" s="159">
        <v>0</v>
      </c>
      <c r="AC338" s="159">
        <v>0</v>
      </c>
      <c r="AD338" s="159">
        <v>0</v>
      </c>
      <c r="AE338" s="159">
        <v>0</v>
      </c>
      <c r="AF338" s="159"/>
      <c r="AG338" s="159"/>
      <c r="AH338" s="159"/>
      <c r="AI338" s="159"/>
      <c r="AJ338" s="159"/>
      <c r="AK338" s="159"/>
      <c r="AL338" s="159"/>
    </row>
    <row r="339" spans="1:38" ht="16.350000000000001" customHeight="1">
      <c r="A339" s="158" t="s">
        <v>1388</v>
      </c>
      <c r="B339" s="159">
        <v>0</v>
      </c>
      <c r="C339" s="159">
        <v>0</v>
      </c>
      <c r="D339" s="159">
        <v>0</v>
      </c>
      <c r="E339" s="159">
        <v>0</v>
      </c>
      <c r="F339" s="159">
        <v>0</v>
      </c>
      <c r="G339" s="159">
        <v>0</v>
      </c>
      <c r="H339" s="159">
        <v>0</v>
      </c>
      <c r="I339" s="159">
        <v>0</v>
      </c>
      <c r="J339" s="159">
        <v>0</v>
      </c>
      <c r="K339" s="159">
        <v>0</v>
      </c>
      <c r="L339" s="159">
        <v>0</v>
      </c>
      <c r="M339" s="159">
        <v>0</v>
      </c>
      <c r="N339" s="159">
        <v>0</v>
      </c>
      <c r="O339" s="159">
        <v>0</v>
      </c>
      <c r="P339" s="159">
        <v>0</v>
      </c>
      <c r="Q339" s="159">
        <v>0</v>
      </c>
      <c r="R339" s="159">
        <v>0</v>
      </c>
      <c r="S339" s="159">
        <v>0</v>
      </c>
      <c r="T339" s="159">
        <v>0</v>
      </c>
      <c r="U339" s="159">
        <v>0</v>
      </c>
      <c r="V339" s="159">
        <v>0</v>
      </c>
      <c r="W339" s="159">
        <v>0</v>
      </c>
      <c r="X339" s="159">
        <v>0</v>
      </c>
      <c r="Y339" s="159">
        <v>0</v>
      </c>
      <c r="Z339" s="159">
        <v>0</v>
      </c>
      <c r="AA339" s="159">
        <v>0</v>
      </c>
      <c r="AB339" s="159">
        <v>0</v>
      </c>
      <c r="AC339" s="159">
        <v>0</v>
      </c>
      <c r="AD339" s="159">
        <v>0</v>
      </c>
      <c r="AE339" s="159">
        <v>0</v>
      </c>
      <c r="AF339" s="159"/>
      <c r="AG339" s="159"/>
      <c r="AH339" s="159"/>
      <c r="AI339" s="159"/>
      <c r="AJ339" s="159"/>
      <c r="AK339" s="159"/>
      <c r="AL339" s="159"/>
    </row>
    <row r="340" spans="1:38" ht="16.350000000000001" customHeight="1">
      <c r="A340" s="158" t="s">
        <v>1389</v>
      </c>
      <c r="B340" s="159">
        <v>0</v>
      </c>
      <c r="C340" s="159">
        <v>0</v>
      </c>
      <c r="D340" s="159">
        <v>0</v>
      </c>
      <c r="E340" s="159">
        <v>0</v>
      </c>
      <c r="F340" s="159">
        <v>0</v>
      </c>
      <c r="G340" s="159">
        <v>0</v>
      </c>
      <c r="H340" s="159">
        <v>0</v>
      </c>
      <c r="I340" s="159">
        <v>0</v>
      </c>
      <c r="J340" s="159">
        <v>0</v>
      </c>
      <c r="K340" s="159">
        <v>0</v>
      </c>
      <c r="L340" s="159">
        <v>0</v>
      </c>
      <c r="M340" s="159">
        <v>0</v>
      </c>
      <c r="N340" s="159">
        <v>0</v>
      </c>
      <c r="O340" s="159">
        <v>0</v>
      </c>
      <c r="P340" s="159">
        <v>0</v>
      </c>
      <c r="Q340" s="159">
        <v>0</v>
      </c>
      <c r="R340" s="159">
        <v>0</v>
      </c>
      <c r="S340" s="159">
        <v>0</v>
      </c>
      <c r="T340" s="159">
        <v>0</v>
      </c>
      <c r="U340" s="159">
        <v>0</v>
      </c>
      <c r="V340" s="159">
        <v>0</v>
      </c>
      <c r="W340" s="159">
        <v>0</v>
      </c>
      <c r="X340" s="159">
        <v>0</v>
      </c>
      <c r="Y340" s="159">
        <v>0</v>
      </c>
      <c r="Z340" s="159">
        <v>0</v>
      </c>
      <c r="AA340" s="159">
        <v>0</v>
      </c>
      <c r="AB340" s="159">
        <v>0</v>
      </c>
      <c r="AC340" s="159">
        <v>0</v>
      </c>
      <c r="AD340" s="159">
        <v>0</v>
      </c>
      <c r="AE340" s="159">
        <v>0</v>
      </c>
      <c r="AF340" s="159"/>
      <c r="AG340" s="159"/>
      <c r="AH340" s="159"/>
      <c r="AI340" s="159"/>
      <c r="AJ340" s="159"/>
      <c r="AK340" s="159"/>
      <c r="AL340" s="159"/>
    </row>
    <row r="341" spans="1:38" ht="16.350000000000001" customHeight="1">
      <c r="A341" s="158" t="s">
        <v>1390</v>
      </c>
      <c r="B341" s="159">
        <v>0</v>
      </c>
      <c r="C341" s="159">
        <v>0</v>
      </c>
      <c r="D341" s="159">
        <v>0</v>
      </c>
      <c r="E341" s="159">
        <v>0</v>
      </c>
      <c r="F341" s="159">
        <v>0</v>
      </c>
      <c r="G341" s="159">
        <v>0</v>
      </c>
      <c r="H341" s="159">
        <v>0</v>
      </c>
      <c r="I341" s="159">
        <v>0</v>
      </c>
      <c r="J341" s="159">
        <v>0</v>
      </c>
      <c r="K341" s="159">
        <v>0</v>
      </c>
      <c r="L341" s="159">
        <v>0</v>
      </c>
      <c r="M341" s="159">
        <v>0</v>
      </c>
      <c r="N341" s="159">
        <v>0</v>
      </c>
      <c r="O341" s="159">
        <v>0</v>
      </c>
      <c r="P341" s="159">
        <v>0</v>
      </c>
      <c r="Q341" s="159">
        <v>0</v>
      </c>
      <c r="R341" s="159">
        <v>0</v>
      </c>
      <c r="S341" s="159">
        <v>0</v>
      </c>
      <c r="T341" s="159">
        <v>0</v>
      </c>
      <c r="U341" s="159">
        <v>0</v>
      </c>
      <c r="V341" s="159">
        <v>0</v>
      </c>
      <c r="W341" s="159">
        <v>0</v>
      </c>
      <c r="X341" s="159">
        <v>0</v>
      </c>
      <c r="Y341" s="159">
        <v>0</v>
      </c>
      <c r="Z341" s="159">
        <v>0</v>
      </c>
      <c r="AA341" s="159">
        <v>0</v>
      </c>
      <c r="AB341" s="159">
        <v>0</v>
      </c>
      <c r="AC341" s="159">
        <v>0</v>
      </c>
      <c r="AD341" s="159">
        <v>0</v>
      </c>
      <c r="AE341" s="159">
        <v>0</v>
      </c>
      <c r="AF341" s="159"/>
      <c r="AG341" s="159"/>
      <c r="AH341" s="159"/>
      <c r="AI341" s="159"/>
      <c r="AJ341" s="159"/>
      <c r="AK341" s="159"/>
      <c r="AL341" s="159"/>
    </row>
    <row r="342" spans="1:38" ht="16.350000000000001" customHeight="1">
      <c r="A342" s="158" t="s">
        <v>1391</v>
      </c>
      <c r="B342" s="159">
        <v>0</v>
      </c>
      <c r="C342" s="159">
        <v>0</v>
      </c>
      <c r="D342" s="159">
        <v>0</v>
      </c>
      <c r="E342" s="159">
        <v>0</v>
      </c>
      <c r="F342" s="159">
        <v>0</v>
      </c>
      <c r="G342" s="159">
        <v>0</v>
      </c>
      <c r="H342" s="159">
        <v>0</v>
      </c>
      <c r="I342" s="159">
        <v>0</v>
      </c>
      <c r="J342" s="159">
        <v>0</v>
      </c>
      <c r="K342" s="159">
        <v>0</v>
      </c>
      <c r="L342" s="159">
        <v>0</v>
      </c>
      <c r="M342" s="159">
        <v>0</v>
      </c>
      <c r="N342" s="159">
        <v>0</v>
      </c>
      <c r="O342" s="159">
        <v>0</v>
      </c>
      <c r="P342" s="159">
        <v>0</v>
      </c>
      <c r="Q342" s="159">
        <v>0</v>
      </c>
      <c r="R342" s="159">
        <v>0</v>
      </c>
      <c r="S342" s="159">
        <v>0</v>
      </c>
      <c r="T342" s="159">
        <v>0</v>
      </c>
      <c r="U342" s="159">
        <v>0</v>
      </c>
      <c r="V342" s="159">
        <v>0</v>
      </c>
      <c r="W342" s="159">
        <v>0</v>
      </c>
      <c r="X342" s="159">
        <v>0</v>
      </c>
      <c r="Y342" s="159">
        <v>0</v>
      </c>
      <c r="Z342" s="159">
        <v>0</v>
      </c>
      <c r="AA342" s="159">
        <v>0</v>
      </c>
      <c r="AB342" s="159">
        <v>0</v>
      </c>
      <c r="AC342" s="159">
        <v>0</v>
      </c>
      <c r="AD342" s="159">
        <v>0</v>
      </c>
      <c r="AE342" s="159">
        <v>0</v>
      </c>
      <c r="AF342" s="159"/>
      <c r="AG342" s="159"/>
      <c r="AH342" s="159"/>
      <c r="AI342" s="159"/>
      <c r="AJ342" s="159"/>
      <c r="AK342" s="159"/>
      <c r="AL342" s="159"/>
    </row>
    <row r="343" spans="1:38" ht="16.350000000000001" customHeight="1">
      <c r="A343" s="158" t="s">
        <v>1392</v>
      </c>
      <c r="B343" s="159">
        <v>0</v>
      </c>
      <c r="C343" s="159">
        <v>0</v>
      </c>
      <c r="D343" s="159">
        <v>0</v>
      </c>
      <c r="E343" s="159">
        <v>0</v>
      </c>
      <c r="F343" s="159">
        <v>0</v>
      </c>
      <c r="G343" s="159">
        <v>0</v>
      </c>
      <c r="H343" s="159">
        <v>0</v>
      </c>
      <c r="I343" s="159">
        <v>0</v>
      </c>
      <c r="J343" s="159">
        <v>0</v>
      </c>
      <c r="K343" s="159">
        <v>0</v>
      </c>
      <c r="L343" s="159">
        <v>0</v>
      </c>
      <c r="M343" s="159">
        <v>0</v>
      </c>
      <c r="N343" s="159">
        <v>0</v>
      </c>
      <c r="O343" s="159">
        <v>0</v>
      </c>
      <c r="P343" s="159">
        <v>0</v>
      </c>
      <c r="Q343" s="159">
        <v>0</v>
      </c>
      <c r="R343" s="159">
        <v>0</v>
      </c>
      <c r="S343" s="159">
        <v>0</v>
      </c>
      <c r="T343" s="159">
        <v>0</v>
      </c>
      <c r="U343" s="159">
        <v>0</v>
      </c>
      <c r="V343" s="159">
        <v>0</v>
      </c>
      <c r="W343" s="159">
        <v>0</v>
      </c>
      <c r="X343" s="159">
        <v>0</v>
      </c>
      <c r="Y343" s="159">
        <v>0</v>
      </c>
      <c r="Z343" s="159">
        <v>0</v>
      </c>
      <c r="AA343" s="159">
        <v>0</v>
      </c>
      <c r="AB343" s="159">
        <v>0</v>
      </c>
      <c r="AC343" s="159">
        <v>0</v>
      </c>
      <c r="AD343" s="159">
        <v>0</v>
      </c>
      <c r="AE343" s="159">
        <v>0</v>
      </c>
      <c r="AF343" s="159"/>
      <c r="AG343" s="159"/>
      <c r="AH343" s="159"/>
      <c r="AI343" s="159"/>
      <c r="AJ343" s="159"/>
      <c r="AK343" s="159"/>
      <c r="AL343" s="159"/>
    </row>
    <row r="344" spans="1:38" ht="16.350000000000001" customHeight="1">
      <c r="A344" s="158" t="s">
        <v>1393</v>
      </c>
      <c r="B344" s="159">
        <v>0</v>
      </c>
      <c r="C344" s="159">
        <v>0</v>
      </c>
      <c r="D344" s="159">
        <v>0</v>
      </c>
      <c r="E344" s="159">
        <v>0</v>
      </c>
      <c r="F344" s="159">
        <v>0</v>
      </c>
      <c r="G344" s="159">
        <v>0</v>
      </c>
      <c r="H344" s="159">
        <v>0</v>
      </c>
      <c r="I344" s="159">
        <v>0</v>
      </c>
      <c r="J344" s="159">
        <v>0</v>
      </c>
      <c r="K344" s="159">
        <v>0</v>
      </c>
      <c r="L344" s="159">
        <v>0</v>
      </c>
      <c r="M344" s="159">
        <v>0</v>
      </c>
      <c r="N344" s="159">
        <v>0</v>
      </c>
      <c r="O344" s="159">
        <v>0</v>
      </c>
      <c r="P344" s="159">
        <v>0</v>
      </c>
      <c r="Q344" s="159">
        <v>0</v>
      </c>
      <c r="R344" s="159">
        <v>0</v>
      </c>
      <c r="S344" s="159">
        <v>0</v>
      </c>
      <c r="T344" s="159">
        <v>0</v>
      </c>
      <c r="U344" s="159">
        <v>0</v>
      </c>
      <c r="V344" s="159">
        <v>0</v>
      </c>
      <c r="W344" s="159">
        <v>0</v>
      </c>
      <c r="X344" s="159">
        <v>0</v>
      </c>
      <c r="Y344" s="159">
        <v>0</v>
      </c>
      <c r="Z344" s="159">
        <v>0</v>
      </c>
      <c r="AA344" s="159">
        <v>0</v>
      </c>
      <c r="AB344" s="159">
        <v>0</v>
      </c>
      <c r="AC344" s="159">
        <v>0</v>
      </c>
      <c r="AD344" s="159">
        <v>0</v>
      </c>
      <c r="AE344" s="159">
        <v>0</v>
      </c>
      <c r="AF344" s="159"/>
      <c r="AG344" s="159"/>
      <c r="AH344" s="159"/>
      <c r="AI344" s="159"/>
      <c r="AJ344" s="159"/>
      <c r="AK344" s="159"/>
      <c r="AL344" s="159"/>
    </row>
    <row r="345" spans="1:38" ht="16.350000000000001" customHeight="1">
      <c r="A345" s="158" t="s">
        <v>1394</v>
      </c>
      <c r="B345" s="159">
        <v>0</v>
      </c>
      <c r="C345" s="159">
        <v>0</v>
      </c>
      <c r="D345" s="159">
        <v>0</v>
      </c>
      <c r="E345" s="159">
        <v>0</v>
      </c>
      <c r="F345" s="159">
        <v>0</v>
      </c>
      <c r="G345" s="159">
        <v>0</v>
      </c>
      <c r="H345" s="159">
        <v>0</v>
      </c>
      <c r="I345" s="159">
        <v>0</v>
      </c>
      <c r="J345" s="159">
        <v>0</v>
      </c>
      <c r="K345" s="159">
        <v>0</v>
      </c>
      <c r="L345" s="159">
        <v>0</v>
      </c>
      <c r="M345" s="159">
        <v>0</v>
      </c>
      <c r="N345" s="159">
        <v>0</v>
      </c>
      <c r="O345" s="159">
        <v>0</v>
      </c>
      <c r="P345" s="159">
        <v>0</v>
      </c>
      <c r="Q345" s="159">
        <v>0</v>
      </c>
      <c r="R345" s="159">
        <v>0</v>
      </c>
      <c r="S345" s="159">
        <v>0</v>
      </c>
      <c r="T345" s="159">
        <v>0</v>
      </c>
      <c r="U345" s="159">
        <v>0</v>
      </c>
      <c r="V345" s="159">
        <v>0</v>
      </c>
      <c r="W345" s="159">
        <v>0</v>
      </c>
      <c r="X345" s="159">
        <v>0</v>
      </c>
      <c r="Y345" s="159">
        <v>0</v>
      </c>
      <c r="Z345" s="159">
        <v>0</v>
      </c>
      <c r="AA345" s="159">
        <v>0</v>
      </c>
      <c r="AB345" s="159">
        <v>0</v>
      </c>
      <c r="AC345" s="159">
        <v>0</v>
      </c>
      <c r="AD345" s="159">
        <v>0</v>
      </c>
      <c r="AE345" s="159">
        <v>0</v>
      </c>
      <c r="AF345" s="159"/>
      <c r="AG345" s="159"/>
      <c r="AH345" s="159"/>
      <c r="AI345" s="159"/>
      <c r="AJ345" s="159"/>
      <c r="AK345" s="159"/>
      <c r="AL345" s="159"/>
    </row>
    <row r="346" spans="1:38" ht="16.350000000000001" customHeight="1">
      <c r="A346" s="158" t="s">
        <v>1395</v>
      </c>
      <c r="B346" s="159">
        <v>0</v>
      </c>
      <c r="C346" s="159">
        <v>0</v>
      </c>
      <c r="D346" s="159">
        <v>0</v>
      </c>
      <c r="E346" s="159">
        <v>0</v>
      </c>
      <c r="F346" s="159">
        <v>0</v>
      </c>
      <c r="G346" s="159">
        <v>0</v>
      </c>
      <c r="H346" s="159">
        <v>0</v>
      </c>
      <c r="I346" s="159">
        <v>0</v>
      </c>
      <c r="J346" s="159">
        <v>0</v>
      </c>
      <c r="K346" s="159">
        <v>0</v>
      </c>
      <c r="L346" s="159">
        <v>0</v>
      </c>
      <c r="M346" s="159">
        <v>0</v>
      </c>
      <c r="N346" s="159">
        <v>0</v>
      </c>
      <c r="O346" s="159">
        <v>0</v>
      </c>
      <c r="P346" s="159">
        <v>0</v>
      </c>
      <c r="Q346" s="159">
        <v>0</v>
      </c>
      <c r="R346" s="159">
        <v>0</v>
      </c>
      <c r="S346" s="159">
        <v>0</v>
      </c>
      <c r="T346" s="159">
        <v>0</v>
      </c>
      <c r="U346" s="159">
        <v>0</v>
      </c>
      <c r="V346" s="159">
        <v>0</v>
      </c>
      <c r="W346" s="159">
        <v>0</v>
      </c>
      <c r="X346" s="159">
        <v>0</v>
      </c>
      <c r="Y346" s="159">
        <v>0</v>
      </c>
      <c r="Z346" s="159">
        <v>0</v>
      </c>
      <c r="AA346" s="159">
        <v>0</v>
      </c>
      <c r="AB346" s="159">
        <v>0</v>
      </c>
      <c r="AC346" s="159">
        <v>0</v>
      </c>
      <c r="AD346" s="159">
        <v>0</v>
      </c>
      <c r="AE346" s="159">
        <v>0</v>
      </c>
      <c r="AF346" s="159"/>
      <c r="AG346" s="159"/>
      <c r="AH346" s="159"/>
      <c r="AI346" s="159"/>
      <c r="AJ346" s="159"/>
      <c r="AK346" s="159"/>
      <c r="AL346" s="159"/>
    </row>
    <row r="347" spans="1:38" ht="16.350000000000001" customHeight="1">
      <c r="A347" s="158" t="s">
        <v>1396</v>
      </c>
      <c r="B347" s="159">
        <v>0</v>
      </c>
      <c r="C347" s="159">
        <v>0</v>
      </c>
      <c r="D347" s="159">
        <v>0</v>
      </c>
      <c r="E347" s="159">
        <v>0</v>
      </c>
      <c r="F347" s="159">
        <v>0</v>
      </c>
      <c r="G347" s="159">
        <v>0</v>
      </c>
      <c r="H347" s="159">
        <v>0</v>
      </c>
      <c r="I347" s="159">
        <v>0</v>
      </c>
      <c r="J347" s="159">
        <v>0</v>
      </c>
      <c r="K347" s="159">
        <v>0</v>
      </c>
      <c r="L347" s="159">
        <v>0</v>
      </c>
      <c r="M347" s="159">
        <v>0</v>
      </c>
      <c r="N347" s="159">
        <v>0</v>
      </c>
      <c r="O347" s="159">
        <v>0</v>
      </c>
      <c r="P347" s="159">
        <v>0</v>
      </c>
      <c r="Q347" s="159">
        <v>0</v>
      </c>
      <c r="R347" s="159">
        <v>0</v>
      </c>
      <c r="S347" s="159">
        <v>0</v>
      </c>
      <c r="T347" s="159">
        <v>0</v>
      </c>
      <c r="U347" s="159">
        <v>0</v>
      </c>
      <c r="V347" s="159">
        <v>0</v>
      </c>
      <c r="W347" s="159">
        <v>0</v>
      </c>
      <c r="X347" s="159">
        <v>0</v>
      </c>
      <c r="Y347" s="159">
        <v>0</v>
      </c>
      <c r="Z347" s="159">
        <v>0</v>
      </c>
      <c r="AA347" s="159">
        <v>0</v>
      </c>
      <c r="AB347" s="159">
        <v>0</v>
      </c>
      <c r="AC347" s="159">
        <v>0</v>
      </c>
      <c r="AD347" s="159">
        <v>0</v>
      </c>
      <c r="AE347" s="159">
        <v>0</v>
      </c>
      <c r="AF347" s="159"/>
      <c r="AG347" s="159"/>
      <c r="AH347" s="159"/>
      <c r="AI347" s="159"/>
      <c r="AJ347" s="159"/>
      <c r="AK347" s="159"/>
      <c r="AL347" s="159"/>
    </row>
    <row r="348" spans="1:38" ht="16.350000000000001" customHeight="1">
      <c r="A348" s="158" t="s">
        <v>1397</v>
      </c>
      <c r="B348" s="159">
        <v>0</v>
      </c>
      <c r="C348" s="159">
        <v>0</v>
      </c>
      <c r="D348" s="159">
        <v>0</v>
      </c>
      <c r="E348" s="159">
        <v>0</v>
      </c>
      <c r="F348" s="159">
        <v>0</v>
      </c>
      <c r="G348" s="159">
        <v>0</v>
      </c>
      <c r="H348" s="159">
        <v>0</v>
      </c>
      <c r="I348" s="159">
        <v>0</v>
      </c>
      <c r="J348" s="159">
        <v>0</v>
      </c>
      <c r="K348" s="159">
        <v>0</v>
      </c>
      <c r="L348" s="159">
        <v>0</v>
      </c>
      <c r="M348" s="159">
        <v>0</v>
      </c>
      <c r="N348" s="159">
        <v>0</v>
      </c>
      <c r="O348" s="159">
        <v>0</v>
      </c>
      <c r="P348" s="159">
        <v>0</v>
      </c>
      <c r="Q348" s="159">
        <v>0</v>
      </c>
      <c r="R348" s="159">
        <v>0</v>
      </c>
      <c r="S348" s="159">
        <v>0</v>
      </c>
      <c r="T348" s="159">
        <v>0</v>
      </c>
      <c r="U348" s="159">
        <v>0</v>
      </c>
      <c r="V348" s="159">
        <v>0</v>
      </c>
      <c r="W348" s="159">
        <v>0</v>
      </c>
      <c r="X348" s="159">
        <v>0</v>
      </c>
      <c r="Y348" s="159">
        <v>0</v>
      </c>
      <c r="Z348" s="159">
        <v>0</v>
      </c>
      <c r="AA348" s="159">
        <v>0</v>
      </c>
      <c r="AB348" s="159">
        <v>0</v>
      </c>
      <c r="AC348" s="159">
        <v>0</v>
      </c>
      <c r="AD348" s="159">
        <v>0</v>
      </c>
      <c r="AE348" s="159">
        <v>0</v>
      </c>
      <c r="AF348" s="159"/>
      <c r="AG348" s="159"/>
      <c r="AH348" s="159"/>
      <c r="AI348" s="159"/>
      <c r="AJ348" s="159"/>
      <c r="AK348" s="159"/>
      <c r="AL348" s="159"/>
    </row>
    <row r="349" spans="1:38" ht="16.350000000000001" customHeight="1">
      <c r="A349" s="13"/>
      <c r="B349" s="13"/>
      <c r="C349" s="13"/>
      <c r="D349" s="13"/>
      <c r="E349" s="13"/>
      <c r="F349" s="13"/>
      <c r="G349" s="13"/>
      <c r="H349" s="13"/>
      <c r="I349" s="13"/>
      <c r="J349" s="13"/>
      <c r="K349" s="13"/>
      <c r="L349" s="13"/>
      <c r="M349" s="13"/>
      <c r="N349" s="13"/>
      <c r="O349" s="13"/>
      <c r="P349" s="13"/>
      <c r="Q349" s="13"/>
      <c r="R349" s="13"/>
    </row>
  </sheetData>
  <mergeCells count="2">
    <mergeCell ref="B4:C4"/>
    <mergeCell ref="A1:R2"/>
  </mergeCells>
  <phoneticPr fontId="5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showGridLines="0" workbookViewId="0">
      <pane xSplit="1" ySplit="5" topLeftCell="B123" activePane="bottomRight" state="frozen"/>
      <selection pane="topRight" activeCell="B1" sqref="B1"/>
      <selection pane="bottomLeft" activeCell="A6" sqref="A6"/>
      <selection pane="bottomRight" activeCell="F134" sqref="F134"/>
    </sheetView>
  </sheetViews>
  <sheetFormatPr defaultColWidth="9" defaultRowHeight="13.5"/>
  <cols>
    <col min="1" max="1" width="22.625" style="105" customWidth="1"/>
    <col min="2" max="4" width="7.875" style="105" customWidth="1"/>
    <col min="5" max="5" width="7.875" style="106" customWidth="1"/>
    <col min="6" max="9" width="7.875" customWidth="1"/>
    <col min="10" max="11" width="9.5" customWidth="1"/>
    <col min="12" max="12" width="9.5" bestFit="1" customWidth="1"/>
    <col min="13" max="16" width="7.875" customWidth="1"/>
    <col min="17" max="17" width="7.875" style="107" customWidth="1"/>
    <col min="20" max="20" width="17.25" hidden="1" customWidth="1"/>
    <col min="21" max="22" width="0" hidden="1" customWidth="1"/>
  </cols>
  <sheetData>
    <row r="1" spans="1:22" ht="25.5">
      <c r="A1" s="401" t="s">
        <v>161</v>
      </c>
      <c r="B1" s="401"/>
      <c r="C1" s="401"/>
      <c r="D1" s="401"/>
      <c r="E1" s="401"/>
    </row>
    <row r="2" spans="1:22" ht="20.25">
      <c r="A2" s="402" t="s">
        <v>358</v>
      </c>
      <c r="B2" s="402"/>
      <c r="C2" s="402"/>
      <c r="D2" s="402"/>
      <c r="E2" s="402"/>
    </row>
    <row r="3" spans="1:22">
      <c r="A3" s="403"/>
      <c r="B3" s="403"/>
      <c r="C3" s="403"/>
      <c r="D3" s="403"/>
      <c r="E3" s="403"/>
      <c r="T3" s="130" t="s">
        <v>359</v>
      </c>
      <c r="U3" s="131" t="s">
        <v>100</v>
      </c>
      <c r="V3" s="132" t="s">
        <v>360</v>
      </c>
    </row>
    <row r="4" spans="1:22">
      <c r="A4" s="407" t="s">
        <v>359</v>
      </c>
      <c r="B4" s="410">
        <v>2015</v>
      </c>
      <c r="C4" s="410">
        <v>2016</v>
      </c>
      <c r="D4" s="410">
        <v>2017</v>
      </c>
      <c r="E4" s="404">
        <v>2018</v>
      </c>
      <c r="F4" s="405"/>
      <c r="G4" s="405"/>
      <c r="H4" s="405"/>
      <c r="I4" s="405"/>
      <c r="J4" s="405"/>
      <c r="K4" s="405"/>
      <c r="L4" s="405"/>
      <c r="M4" s="405"/>
      <c r="N4" s="405"/>
      <c r="O4" s="405"/>
      <c r="P4" s="405"/>
      <c r="Q4" s="405"/>
      <c r="T4" s="133" t="s">
        <v>2</v>
      </c>
      <c r="U4" s="134">
        <f>U6+U7+U9+U13+U18+U22</f>
        <v>1681.7731601731605</v>
      </c>
      <c r="V4" s="135">
        <f>Q138-U4</f>
        <v>135.11363636363603</v>
      </c>
    </row>
    <row r="5" spans="1:22" ht="40.5">
      <c r="A5" s="407"/>
      <c r="B5" s="411"/>
      <c r="C5" s="411"/>
      <c r="D5" s="411"/>
      <c r="E5" s="108">
        <v>1</v>
      </c>
      <c r="F5" s="108">
        <v>2</v>
      </c>
      <c r="G5" s="108">
        <v>3</v>
      </c>
      <c r="H5" s="108">
        <v>4</v>
      </c>
      <c r="I5" s="108">
        <v>5</v>
      </c>
      <c r="J5" s="108">
        <v>6</v>
      </c>
      <c r="K5" s="108">
        <v>7</v>
      </c>
      <c r="L5" s="108">
        <v>8</v>
      </c>
      <c r="M5" s="108">
        <v>9</v>
      </c>
      <c r="N5" s="108">
        <v>10</v>
      </c>
      <c r="O5" s="108">
        <v>11</v>
      </c>
      <c r="P5" s="108">
        <v>12</v>
      </c>
      <c r="Q5" s="136" t="s">
        <v>361</v>
      </c>
      <c r="T5" s="137" t="s">
        <v>3</v>
      </c>
      <c r="U5" s="138"/>
    </row>
    <row r="6" spans="1:22" ht="14.25">
      <c r="A6" s="109" t="s">
        <v>362</v>
      </c>
      <c r="B6" s="110">
        <v>20</v>
      </c>
      <c r="C6" s="110">
        <v>13</v>
      </c>
      <c r="D6" s="110">
        <v>14</v>
      </c>
      <c r="E6" s="110">
        <v>14</v>
      </c>
      <c r="F6" s="110">
        <v>14</v>
      </c>
      <c r="G6" s="110">
        <v>14</v>
      </c>
      <c r="H6" s="110">
        <v>13</v>
      </c>
      <c r="I6" s="110">
        <v>12</v>
      </c>
      <c r="J6" s="125">
        <v>13</v>
      </c>
      <c r="K6" s="125">
        <v>14</v>
      </c>
      <c r="L6" s="125">
        <v>14</v>
      </c>
      <c r="M6" s="125">
        <v>14</v>
      </c>
      <c r="N6" s="125">
        <v>14</v>
      </c>
      <c r="O6" s="125"/>
      <c r="P6" s="125"/>
      <c r="Q6" s="110">
        <f>AVERAGE(D6:P6)</f>
        <v>13.636363636363637</v>
      </c>
      <c r="S6" s="107"/>
      <c r="T6" s="137" t="s">
        <v>4</v>
      </c>
      <c r="U6" s="139">
        <f>Q7+Q21+Q37-Q27-Q26-Q30</f>
        <v>173.09090909090912</v>
      </c>
    </row>
    <row r="7" spans="1:22">
      <c r="A7" s="111" t="s">
        <v>363</v>
      </c>
      <c r="B7" s="111">
        <v>20</v>
      </c>
      <c r="C7" s="111">
        <v>13</v>
      </c>
      <c r="D7" s="112">
        <f>D6</f>
        <v>14</v>
      </c>
      <c r="E7" s="112">
        <f>E6</f>
        <v>14</v>
      </c>
      <c r="F7" s="113">
        <f>SUM(F6:F6)</f>
        <v>14</v>
      </c>
      <c r="G7" s="113">
        <f>SUM(G6:G6)</f>
        <v>14</v>
      </c>
      <c r="H7" s="113">
        <f>SUM(H6:H6)</f>
        <v>13</v>
      </c>
      <c r="I7" s="113">
        <f>SUM(I6:I6)</f>
        <v>12</v>
      </c>
      <c r="J7" s="124">
        <v>13</v>
      </c>
      <c r="K7" s="124">
        <f>K6</f>
        <v>14</v>
      </c>
      <c r="L7" s="124">
        <f>L6</f>
        <v>14</v>
      </c>
      <c r="M7" s="124">
        <f>SUM(M6)</f>
        <v>14</v>
      </c>
      <c r="N7" s="124">
        <f>SUM(N6)</f>
        <v>14</v>
      </c>
      <c r="O7" s="124"/>
      <c r="P7" s="124"/>
      <c r="Q7" s="110">
        <f>AVERAGE(D7:P7)</f>
        <v>13.636363636363637</v>
      </c>
      <c r="S7" s="107"/>
      <c r="T7" s="137" t="s">
        <v>5</v>
      </c>
      <c r="U7" s="139">
        <f>Q30+Q38+Q39+Q40+Q48+Q49+Q50+Q61+Q62+Q63+Q64+Q137+Q26+Q27</f>
        <v>1287.8640692640695</v>
      </c>
    </row>
    <row r="8" spans="1:22" ht="14.25">
      <c r="A8" s="109" t="s">
        <v>364</v>
      </c>
      <c r="B8" s="109">
        <v>8</v>
      </c>
      <c r="C8" s="109">
        <v>8</v>
      </c>
      <c r="D8" s="110">
        <v>9</v>
      </c>
      <c r="E8" s="110">
        <v>9</v>
      </c>
      <c r="F8" s="110">
        <v>9</v>
      </c>
      <c r="G8" s="110">
        <v>9</v>
      </c>
      <c r="H8" s="110">
        <v>6</v>
      </c>
      <c r="I8" s="110">
        <v>5</v>
      </c>
      <c r="J8" s="126">
        <v>5</v>
      </c>
      <c r="K8" s="125">
        <v>5</v>
      </c>
      <c r="L8" s="126">
        <v>5</v>
      </c>
      <c r="M8" s="126">
        <v>5</v>
      </c>
      <c r="N8" s="125">
        <v>5</v>
      </c>
      <c r="O8" s="126"/>
      <c r="P8" s="126"/>
      <c r="Q8" s="110">
        <f t="shared" ref="Q8:Q72" si="0">AVERAGE(D8:P8)</f>
        <v>6.5454545454545459</v>
      </c>
      <c r="S8" s="107"/>
      <c r="T8" s="137" t="s">
        <v>6</v>
      </c>
      <c r="U8" s="139">
        <f>Q24</f>
        <v>12</v>
      </c>
    </row>
    <row r="9" spans="1:22" ht="14.25">
      <c r="A9" s="109" t="s">
        <v>365</v>
      </c>
      <c r="B9" s="109">
        <v>13</v>
      </c>
      <c r="C9" s="109">
        <v>11</v>
      </c>
      <c r="D9" s="110">
        <v>13</v>
      </c>
      <c r="E9" s="110">
        <v>13</v>
      </c>
      <c r="F9" s="110">
        <v>13</v>
      </c>
      <c r="G9" s="110">
        <v>13</v>
      </c>
      <c r="H9" s="110">
        <v>15</v>
      </c>
      <c r="I9" s="110">
        <v>15</v>
      </c>
      <c r="J9" s="126">
        <v>14</v>
      </c>
      <c r="K9" s="125">
        <v>14</v>
      </c>
      <c r="L9" s="126">
        <v>14</v>
      </c>
      <c r="M9" s="126">
        <v>14</v>
      </c>
      <c r="N9" s="125">
        <v>14</v>
      </c>
      <c r="O9" s="126"/>
      <c r="P9" s="126"/>
      <c r="Q9" s="110">
        <f t="shared" si="0"/>
        <v>13.818181818181818</v>
      </c>
      <c r="S9" s="107"/>
      <c r="T9" s="137" t="s">
        <v>7</v>
      </c>
      <c r="U9" s="140">
        <f>SUM(U10:U12)</f>
        <v>37.36363636363636</v>
      </c>
    </row>
    <row r="10" spans="1:22" ht="14.25">
      <c r="A10" s="109" t="s">
        <v>366</v>
      </c>
      <c r="B10" s="109">
        <v>6</v>
      </c>
      <c r="C10" s="109">
        <v>7</v>
      </c>
      <c r="D10" s="110">
        <v>6</v>
      </c>
      <c r="E10" s="110">
        <v>6</v>
      </c>
      <c r="F10" s="110">
        <v>6</v>
      </c>
      <c r="G10" s="110">
        <v>6</v>
      </c>
      <c r="H10" s="110">
        <v>6</v>
      </c>
      <c r="I10" s="110">
        <v>6</v>
      </c>
      <c r="J10" s="126">
        <v>6</v>
      </c>
      <c r="K10" s="125">
        <v>6</v>
      </c>
      <c r="L10" s="126">
        <v>6</v>
      </c>
      <c r="M10" s="126">
        <v>6</v>
      </c>
      <c r="N10" s="125">
        <v>6</v>
      </c>
      <c r="O10" s="126"/>
      <c r="P10" s="126"/>
      <c r="Q10" s="110">
        <f t="shared" si="0"/>
        <v>6</v>
      </c>
      <c r="S10" s="107"/>
      <c r="T10" s="137" t="s">
        <v>8</v>
      </c>
      <c r="U10" s="139">
        <f>Q52</f>
        <v>14</v>
      </c>
    </row>
    <row r="11" spans="1:22" ht="14.25">
      <c r="A11" s="109" t="s">
        <v>367</v>
      </c>
      <c r="B11" s="109">
        <v>2</v>
      </c>
      <c r="C11" s="109">
        <v>2</v>
      </c>
      <c r="D11" s="110">
        <v>4</v>
      </c>
      <c r="E11" s="110">
        <v>5</v>
      </c>
      <c r="F11" s="110">
        <v>5</v>
      </c>
      <c r="G11" s="110">
        <v>5</v>
      </c>
      <c r="H11" s="110">
        <v>5</v>
      </c>
      <c r="I11" s="110">
        <v>4</v>
      </c>
      <c r="J11" s="126">
        <v>4</v>
      </c>
      <c r="K11" s="125">
        <v>4</v>
      </c>
      <c r="L11" s="126">
        <v>4</v>
      </c>
      <c r="M11" s="126">
        <v>4</v>
      </c>
      <c r="N11" s="125">
        <v>4</v>
      </c>
      <c r="O11" s="126"/>
      <c r="P11" s="126"/>
      <c r="Q11" s="110">
        <f t="shared" si="0"/>
        <v>4.3636363636363633</v>
      </c>
      <c r="S11" s="107"/>
      <c r="T11" s="137" t="s">
        <v>9</v>
      </c>
      <c r="U11" s="139">
        <f>Q51</f>
        <v>9.9090909090909083</v>
      </c>
    </row>
    <row r="12" spans="1:22" ht="14.25">
      <c r="A12" s="109" t="s">
        <v>368</v>
      </c>
      <c r="B12" s="109"/>
      <c r="C12" s="109"/>
      <c r="D12" s="110"/>
      <c r="E12" s="110">
        <v>1</v>
      </c>
      <c r="F12" s="110">
        <v>1</v>
      </c>
      <c r="G12" s="110">
        <v>1</v>
      </c>
      <c r="H12" s="110">
        <v>1</v>
      </c>
      <c r="I12" s="110">
        <v>1</v>
      </c>
      <c r="J12" s="126">
        <v>1</v>
      </c>
      <c r="K12" s="125">
        <v>1</v>
      </c>
      <c r="L12" s="126">
        <v>1</v>
      </c>
      <c r="M12" s="126">
        <v>1</v>
      </c>
      <c r="N12" s="125">
        <v>1</v>
      </c>
      <c r="O12" s="126"/>
      <c r="P12" s="126"/>
      <c r="Q12" s="110">
        <f t="shared" si="0"/>
        <v>1</v>
      </c>
      <c r="S12" s="107"/>
      <c r="T12" s="137" t="s">
        <v>10</v>
      </c>
      <c r="U12" s="139">
        <f>Q57</f>
        <v>13.454545454545455</v>
      </c>
    </row>
    <row r="13" spans="1:22" ht="14.25">
      <c r="A13" s="109" t="s">
        <v>369</v>
      </c>
      <c r="B13" s="109">
        <v>9</v>
      </c>
      <c r="C13" s="109">
        <v>8</v>
      </c>
      <c r="D13" s="110">
        <v>12</v>
      </c>
      <c r="E13" s="110">
        <v>12</v>
      </c>
      <c r="F13" s="110">
        <v>12</v>
      </c>
      <c r="G13" s="110">
        <v>12</v>
      </c>
      <c r="H13" s="110">
        <v>11</v>
      </c>
      <c r="I13" s="110">
        <v>11</v>
      </c>
      <c r="J13" s="126">
        <v>11</v>
      </c>
      <c r="K13" s="125">
        <v>11</v>
      </c>
      <c r="L13" s="126">
        <v>11</v>
      </c>
      <c r="M13" s="126">
        <v>10</v>
      </c>
      <c r="N13" s="125">
        <v>10</v>
      </c>
      <c r="O13" s="126"/>
      <c r="P13" s="126"/>
      <c r="Q13" s="110">
        <f t="shared" si="0"/>
        <v>11.181818181818182</v>
      </c>
      <c r="S13" s="107"/>
      <c r="T13" s="137" t="s">
        <v>11</v>
      </c>
      <c r="U13" s="138">
        <f>SUM(U14:U17)</f>
        <v>29.36363636363636</v>
      </c>
    </row>
    <row r="14" spans="1:22" ht="14.25">
      <c r="A14" s="109" t="s">
        <v>370</v>
      </c>
      <c r="B14" s="109">
        <v>10</v>
      </c>
      <c r="C14" s="109">
        <v>11</v>
      </c>
      <c r="D14" s="110">
        <v>12</v>
      </c>
      <c r="E14" s="110">
        <v>12</v>
      </c>
      <c r="F14" s="110">
        <v>12</v>
      </c>
      <c r="G14" s="110">
        <v>12</v>
      </c>
      <c r="H14" s="110">
        <v>12</v>
      </c>
      <c r="I14" s="110">
        <v>12</v>
      </c>
      <c r="J14" s="126">
        <v>12</v>
      </c>
      <c r="K14" s="125">
        <v>12</v>
      </c>
      <c r="L14" s="126">
        <v>12</v>
      </c>
      <c r="M14" s="126">
        <v>12</v>
      </c>
      <c r="N14" s="125">
        <v>12</v>
      </c>
      <c r="O14" s="126"/>
      <c r="P14" s="126"/>
      <c r="Q14" s="110">
        <f>AVERAGE(D14:P14)</f>
        <v>12</v>
      </c>
      <c r="S14" s="107"/>
      <c r="T14" s="137" t="s">
        <v>12</v>
      </c>
      <c r="U14" s="139">
        <f>Q55</f>
        <v>7.3636363636363633</v>
      </c>
    </row>
    <row r="15" spans="1:22" ht="14.25">
      <c r="A15" s="109" t="s">
        <v>371</v>
      </c>
      <c r="B15" s="109" t="s">
        <v>372</v>
      </c>
      <c r="C15" s="109" t="s">
        <v>372</v>
      </c>
      <c r="D15" s="110">
        <v>4</v>
      </c>
      <c r="E15" s="110">
        <v>4</v>
      </c>
      <c r="F15" s="110">
        <v>4</v>
      </c>
      <c r="G15" s="110">
        <v>4</v>
      </c>
      <c r="H15" s="110">
        <v>4</v>
      </c>
      <c r="I15" s="110">
        <v>4</v>
      </c>
      <c r="J15" s="126">
        <v>4</v>
      </c>
      <c r="K15" s="125">
        <v>4</v>
      </c>
      <c r="L15" s="126">
        <v>4</v>
      </c>
      <c r="M15" s="126">
        <v>4</v>
      </c>
      <c r="N15" s="125">
        <v>4</v>
      </c>
      <c r="O15" s="126"/>
      <c r="P15" s="126"/>
      <c r="Q15" s="110">
        <f t="shared" si="0"/>
        <v>4</v>
      </c>
      <c r="S15" s="107"/>
      <c r="T15" s="137" t="s">
        <v>13</v>
      </c>
      <c r="U15" s="139">
        <f>Q56</f>
        <v>10.090909090909092</v>
      </c>
    </row>
    <row r="16" spans="1:22" ht="14.25">
      <c r="A16" s="109" t="s">
        <v>373</v>
      </c>
      <c r="B16" s="109">
        <v>23</v>
      </c>
      <c r="C16" s="109">
        <v>26</v>
      </c>
      <c r="D16" s="110">
        <v>30</v>
      </c>
      <c r="E16" s="110">
        <v>30</v>
      </c>
      <c r="F16" s="110">
        <v>30</v>
      </c>
      <c r="G16" s="110">
        <v>30</v>
      </c>
      <c r="H16" s="110">
        <v>30</v>
      </c>
      <c r="I16" s="110">
        <v>30</v>
      </c>
      <c r="J16" s="126">
        <v>30</v>
      </c>
      <c r="K16" s="125">
        <v>30</v>
      </c>
      <c r="L16" s="126">
        <v>29</v>
      </c>
      <c r="M16" s="126">
        <v>29</v>
      </c>
      <c r="N16" s="125">
        <v>29</v>
      </c>
      <c r="O16" s="126"/>
      <c r="P16" s="126"/>
      <c r="Q16" s="110">
        <f t="shared" si="0"/>
        <v>29.727272727272727</v>
      </c>
      <c r="S16" s="107"/>
      <c r="T16" s="131" t="s">
        <v>14</v>
      </c>
      <c r="U16" s="139">
        <f>Q53</f>
        <v>7.0909090909090908</v>
      </c>
    </row>
    <row r="17" spans="1:21" ht="14.25">
      <c r="A17" s="109" t="s">
        <v>374</v>
      </c>
      <c r="B17" s="109">
        <v>7</v>
      </c>
      <c r="C17" s="109">
        <v>7</v>
      </c>
      <c r="D17" s="110">
        <v>6</v>
      </c>
      <c r="E17" s="110">
        <v>6</v>
      </c>
      <c r="F17" s="110">
        <v>6</v>
      </c>
      <c r="G17" s="110">
        <v>6</v>
      </c>
      <c r="H17" s="110">
        <v>6</v>
      </c>
      <c r="I17" s="110">
        <v>6</v>
      </c>
      <c r="J17" s="126">
        <v>6</v>
      </c>
      <c r="K17" s="125">
        <v>6</v>
      </c>
      <c r="L17" s="126">
        <v>6</v>
      </c>
      <c r="M17" s="126">
        <v>5</v>
      </c>
      <c r="N17" s="125">
        <v>5</v>
      </c>
      <c r="O17" s="126"/>
      <c r="P17" s="126"/>
      <c r="Q17" s="110">
        <f t="shared" si="0"/>
        <v>5.8181818181818183</v>
      </c>
      <c r="S17" s="107"/>
      <c r="T17" s="137" t="s">
        <v>15</v>
      </c>
      <c r="U17" s="139">
        <f>Q59</f>
        <v>4.8181818181818183</v>
      </c>
    </row>
    <row r="18" spans="1:21" ht="14.25">
      <c r="A18" s="109" t="s">
        <v>375</v>
      </c>
      <c r="B18" s="109">
        <v>10</v>
      </c>
      <c r="C18" s="109">
        <v>10</v>
      </c>
      <c r="D18" s="110">
        <v>14</v>
      </c>
      <c r="E18" s="110">
        <v>16</v>
      </c>
      <c r="F18" s="110">
        <v>16</v>
      </c>
      <c r="G18" s="110">
        <v>16</v>
      </c>
      <c r="H18" s="110">
        <v>16</v>
      </c>
      <c r="I18" s="110">
        <v>16</v>
      </c>
      <c r="J18" s="126">
        <v>16</v>
      </c>
      <c r="K18" s="125">
        <v>16</v>
      </c>
      <c r="L18" s="126">
        <v>15</v>
      </c>
      <c r="M18" s="126">
        <v>14</v>
      </c>
      <c r="N18" s="125">
        <v>14</v>
      </c>
      <c r="O18" s="126"/>
      <c r="P18" s="126"/>
      <c r="Q18" s="110">
        <f t="shared" si="0"/>
        <v>15.363636363636363</v>
      </c>
      <c r="S18" s="107"/>
      <c r="T18" s="137" t="s">
        <v>16</v>
      </c>
      <c r="U18" s="140">
        <f>SUM(U19:U20)</f>
        <v>17.636363636363637</v>
      </c>
    </row>
    <row r="19" spans="1:21" ht="14.25">
      <c r="A19" s="109" t="s">
        <v>376</v>
      </c>
      <c r="B19" s="109">
        <v>9</v>
      </c>
      <c r="C19" s="109">
        <v>11</v>
      </c>
      <c r="D19" s="110">
        <v>14</v>
      </c>
      <c r="E19" s="110">
        <v>14</v>
      </c>
      <c r="F19" s="110">
        <v>14</v>
      </c>
      <c r="G19" s="110">
        <v>15</v>
      </c>
      <c r="H19" s="110">
        <v>15</v>
      </c>
      <c r="I19" s="110">
        <v>15</v>
      </c>
      <c r="J19" s="126">
        <v>15</v>
      </c>
      <c r="K19" s="125">
        <v>15</v>
      </c>
      <c r="L19" s="126">
        <v>15</v>
      </c>
      <c r="M19" s="126">
        <v>15</v>
      </c>
      <c r="N19" s="125">
        <v>15</v>
      </c>
      <c r="O19" s="126"/>
      <c r="P19" s="126"/>
      <c r="Q19" s="110">
        <f t="shared" si="0"/>
        <v>14.727272727272727</v>
      </c>
      <c r="S19" s="107"/>
      <c r="T19" s="137" t="s">
        <v>17</v>
      </c>
      <c r="U19" s="139">
        <f>Q60</f>
        <v>9</v>
      </c>
    </row>
    <row r="20" spans="1:21" ht="14.25">
      <c r="A20" s="109" t="s">
        <v>377</v>
      </c>
      <c r="B20" s="109">
        <v>3</v>
      </c>
      <c r="C20" s="109">
        <v>4</v>
      </c>
      <c r="D20" s="110">
        <v>4</v>
      </c>
      <c r="E20" s="110">
        <v>4</v>
      </c>
      <c r="F20" s="110">
        <v>4</v>
      </c>
      <c r="G20" s="110">
        <v>5</v>
      </c>
      <c r="H20" s="110">
        <v>5</v>
      </c>
      <c r="I20" s="110">
        <v>5</v>
      </c>
      <c r="J20" s="126">
        <v>5</v>
      </c>
      <c r="K20" s="125">
        <v>5</v>
      </c>
      <c r="L20" s="126">
        <v>5</v>
      </c>
      <c r="M20" s="126">
        <v>5</v>
      </c>
      <c r="N20" s="125">
        <v>5</v>
      </c>
      <c r="O20" s="126"/>
      <c r="P20" s="126"/>
      <c r="Q20" s="110">
        <f t="shared" si="0"/>
        <v>4.7272727272727275</v>
      </c>
      <c r="S20" s="107"/>
      <c r="T20" s="137" t="s">
        <v>18</v>
      </c>
      <c r="U20" s="139">
        <f>Q58</f>
        <v>8.6363636363636367</v>
      </c>
    </row>
    <row r="21" spans="1:21" ht="14.25">
      <c r="A21" s="114" t="s">
        <v>378</v>
      </c>
      <c r="B21" s="335">
        <f>SUM(B8:B20)</f>
        <v>100</v>
      </c>
      <c r="C21" s="115">
        <f>SUM(C8:C20)</f>
        <v>105</v>
      </c>
      <c r="D21" s="115">
        <f t="shared" ref="D21:F21" si="1">SUM(D8:D20)</f>
        <v>128</v>
      </c>
      <c r="E21" s="116">
        <f t="shared" si="1"/>
        <v>132</v>
      </c>
      <c r="F21" s="116">
        <f t="shared" si="1"/>
        <v>132</v>
      </c>
      <c r="G21" s="116">
        <f>SUM(G8:G20)</f>
        <v>134</v>
      </c>
      <c r="H21" s="116">
        <f>SUM(H8:H20)</f>
        <v>132</v>
      </c>
      <c r="I21" s="116">
        <f>SUM(I8:I20)</f>
        <v>130</v>
      </c>
      <c r="J21" s="115">
        <v>129</v>
      </c>
      <c r="K21" s="115">
        <f>SUM(K8:K20)</f>
        <v>129</v>
      </c>
      <c r="L21" s="115">
        <f>SUM(L8:L20)</f>
        <v>127</v>
      </c>
      <c r="M21" s="115">
        <f>SUM(M8:M20)</f>
        <v>124</v>
      </c>
      <c r="N21" s="115">
        <f>SUM(N8:N20)</f>
        <v>124</v>
      </c>
      <c r="O21" s="115"/>
      <c r="P21" s="115"/>
      <c r="Q21" s="110">
        <f>SUM(Q8:Q20)</f>
        <v>129.27272727272725</v>
      </c>
      <c r="S21" s="107"/>
      <c r="T21" s="137" t="s">
        <v>19</v>
      </c>
      <c r="U21" s="139">
        <f>Q54</f>
        <v>3.0909090909090908</v>
      </c>
    </row>
    <row r="22" spans="1:21" ht="14.25">
      <c r="A22" s="109" t="s">
        <v>379</v>
      </c>
      <c r="B22" s="109">
        <v>22</v>
      </c>
      <c r="C22" s="109">
        <v>26</v>
      </c>
      <c r="D22" s="110">
        <v>33</v>
      </c>
      <c r="E22" s="110">
        <v>31</v>
      </c>
      <c r="F22" s="110">
        <v>31</v>
      </c>
      <c r="G22" s="110">
        <v>31</v>
      </c>
      <c r="H22" s="110">
        <v>32</v>
      </c>
      <c r="I22" s="110">
        <v>28</v>
      </c>
      <c r="J22" s="126">
        <v>30</v>
      </c>
      <c r="K22" s="125">
        <v>32</v>
      </c>
      <c r="L22" s="126">
        <v>33</v>
      </c>
      <c r="M22" s="126">
        <v>33</v>
      </c>
      <c r="N22" s="125">
        <v>32</v>
      </c>
      <c r="O22" s="126"/>
      <c r="P22" s="126"/>
      <c r="Q22" s="110">
        <f t="shared" si="0"/>
        <v>31.454545454545453</v>
      </c>
      <c r="S22" s="107"/>
      <c r="T22" s="137" t="s">
        <v>20</v>
      </c>
      <c r="U22" s="139">
        <f>SUM(U23:U28)</f>
        <v>136.45454545454544</v>
      </c>
    </row>
    <row r="23" spans="1:21" ht="14.25">
      <c r="A23" s="109" t="s">
        <v>380</v>
      </c>
      <c r="B23" s="109">
        <v>22</v>
      </c>
      <c r="C23" s="109">
        <v>26</v>
      </c>
      <c r="D23" s="110">
        <v>22</v>
      </c>
      <c r="E23" s="110">
        <v>22</v>
      </c>
      <c r="F23" s="110">
        <v>22</v>
      </c>
      <c r="G23" s="110">
        <v>22</v>
      </c>
      <c r="H23" s="110">
        <v>22</v>
      </c>
      <c r="I23" s="110">
        <v>22</v>
      </c>
      <c r="J23" s="126">
        <v>22</v>
      </c>
      <c r="K23" s="125">
        <v>22</v>
      </c>
      <c r="L23" s="126">
        <v>22</v>
      </c>
      <c r="M23" s="126">
        <v>22</v>
      </c>
      <c r="N23" s="125">
        <v>21</v>
      </c>
      <c r="O23" s="126"/>
      <c r="P23" s="126"/>
      <c r="Q23" s="110">
        <f t="shared" si="0"/>
        <v>21.90909090909091</v>
      </c>
      <c r="S23" s="107"/>
      <c r="T23" s="137" t="s">
        <v>21</v>
      </c>
      <c r="U23" s="139">
        <f>Q42</f>
        <v>51</v>
      </c>
    </row>
    <row r="24" spans="1:21" ht="14.25">
      <c r="A24" s="109" t="s">
        <v>381</v>
      </c>
      <c r="B24" s="109">
        <v>0</v>
      </c>
      <c r="C24" s="109">
        <v>1</v>
      </c>
      <c r="D24" s="110">
        <v>12</v>
      </c>
      <c r="E24" s="110">
        <v>12</v>
      </c>
      <c r="F24" s="110">
        <v>12</v>
      </c>
      <c r="G24" s="110">
        <v>12</v>
      </c>
      <c r="H24" s="110">
        <v>12</v>
      </c>
      <c r="I24" s="110">
        <v>12</v>
      </c>
      <c r="J24" s="126">
        <v>12</v>
      </c>
      <c r="K24" s="125">
        <v>12</v>
      </c>
      <c r="L24" s="126">
        <v>12</v>
      </c>
      <c r="M24" s="126">
        <v>12</v>
      </c>
      <c r="N24" s="125">
        <v>12</v>
      </c>
      <c r="O24" s="126"/>
      <c r="P24" s="126"/>
      <c r="Q24" s="110">
        <f t="shared" si="0"/>
        <v>12</v>
      </c>
      <c r="S24" s="107"/>
      <c r="T24" s="137" t="s">
        <v>22</v>
      </c>
      <c r="U24" s="139">
        <f>Q43</f>
        <v>31</v>
      </c>
    </row>
    <row r="25" spans="1:21" ht="14.25">
      <c r="A25" s="109" t="s">
        <v>991</v>
      </c>
      <c r="B25" s="109"/>
      <c r="C25" s="109"/>
      <c r="D25" s="110"/>
      <c r="E25" s="110"/>
      <c r="F25" s="110"/>
      <c r="G25" s="110"/>
      <c r="H25" s="110"/>
      <c r="I25" s="110"/>
      <c r="J25" s="126"/>
      <c r="K25" s="125"/>
      <c r="L25" s="126">
        <v>2</v>
      </c>
      <c r="M25" s="126">
        <v>3</v>
      </c>
      <c r="N25" s="125">
        <v>4</v>
      </c>
      <c r="O25" s="126"/>
      <c r="P25" s="126"/>
      <c r="Q25" s="110">
        <f t="shared" si="0"/>
        <v>3</v>
      </c>
      <c r="S25" s="107"/>
      <c r="T25" s="137" t="s">
        <v>23</v>
      </c>
      <c r="U25" s="139">
        <f t="shared" ref="U25:U28" si="2">Q44</f>
        <v>29.454545454545453</v>
      </c>
    </row>
    <row r="26" spans="1:21" ht="14.25">
      <c r="A26" s="117" t="s">
        <v>382</v>
      </c>
      <c r="B26" s="117">
        <v>30</v>
      </c>
      <c r="C26" s="117">
        <v>38</v>
      </c>
      <c r="D26" s="110">
        <v>39</v>
      </c>
      <c r="E26" s="110">
        <v>37</v>
      </c>
      <c r="F26" s="110">
        <v>37</v>
      </c>
      <c r="G26" s="110">
        <v>37</v>
      </c>
      <c r="H26" s="110">
        <v>37</v>
      </c>
      <c r="I26" s="110">
        <v>37</v>
      </c>
      <c r="J26" s="126">
        <v>36</v>
      </c>
      <c r="K26" s="125">
        <v>35</v>
      </c>
      <c r="L26" s="126">
        <v>35</v>
      </c>
      <c r="M26" s="126">
        <v>35</v>
      </c>
      <c r="N26" s="125">
        <v>36</v>
      </c>
      <c r="O26" s="126"/>
      <c r="P26" s="126"/>
      <c r="Q26" s="110">
        <f t="shared" si="0"/>
        <v>36.454545454545453</v>
      </c>
      <c r="R26" s="376">
        <f>L33+L32+L31+L34+L35+L36</f>
        <v>22</v>
      </c>
      <c r="S26" s="107"/>
      <c r="T26" s="137" t="s">
        <v>24</v>
      </c>
      <c r="U26" s="139">
        <f t="shared" si="2"/>
        <v>9</v>
      </c>
    </row>
    <row r="27" spans="1:21" ht="14.25">
      <c r="A27" s="117" t="s">
        <v>383</v>
      </c>
      <c r="B27" s="117">
        <v>9</v>
      </c>
      <c r="C27" s="117">
        <v>11</v>
      </c>
      <c r="D27" s="110">
        <v>63</v>
      </c>
      <c r="E27" s="110">
        <v>60</v>
      </c>
      <c r="F27" s="110">
        <v>60</v>
      </c>
      <c r="G27" s="110">
        <v>60</v>
      </c>
      <c r="H27" s="110">
        <v>60</v>
      </c>
      <c r="I27" s="110">
        <v>60</v>
      </c>
      <c r="J27" s="126">
        <v>60</v>
      </c>
      <c r="K27" s="125">
        <v>61</v>
      </c>
      <c r="L27" s="126">
        <v>60</v>
      </c>
      <c r="M27" s="126">
        <v>59</v>
      </c>
      <c r="N27" s="125">
        <v>64</v>
      </c>
      <c r="O27" s="126"/>
      <c r="P27" s="126"/>
      <c r="Q27" s="110">
        <f t="shared" si="0"/>
        <v>60.636363636363633</v>
      </c>
      <c r="S27" s="107"/>
      <c r="T27" s="137" t="s">
        <v>25</v>
      </c>
      <c r="U27" s="139">
        <f t="shared" si="2"/>
        <v>11.090909090909092</v>
      </c>
    </row>
    <row r="28" spans="1:21" ht="14.25">
      <c r="A28" s="109" t="s">
        <v>384</v>
      </c>
      <c r="B28" s="109">
        <v>35</v>
      </c>
      <c r="C28" s="109">
        <v>38</v>
      </c>
      <c r="D28" s="110">
        <v>45</v>
      </c>
      <c r="E28" s="110">
        <v>44</v>
      </c>
      <c r="F28" s="110">
        <v>44</v>
      </c>
      <c r="G28" s="110">
        <v>44</v>
      </c>
      <c r="H28" s="110">
        <v>43</v>
      </c>
      <c r="I28" s="110">
        <v>43</v>
      </c>
      <c r="J28" s="126">
        <v>43</v>
      </c>
      <c r="K28" s="125">
        <v>43</v>
      </c>
      <c r="L28" s="126">
        <v>43</v>
      </c>
      <c r="M28" s="126">
        <v>43</v>
      </c>
      <c r="N28" s="125">
        <v>43</v>
      </c>
      <c r="O28" s="126"/>
      <c r="P28" s="126"/>
      <c r="Q28" s="110">
        <f t="shared" si="0"/>
        <v>43.454545454545453</v>
      </c>
      <c r="S28" s="107"/>
      <c r="T28" s="137" t="s">
        <v>26</v>
      </c>
      <c r="U28" s="139">
        <f t="shared" si="2"/>
        <v>4.9090909090909092</v>
      </c>
    </row>
    <row r="29" spans="1:21" ht="14.25">
      <c r="A29" s="117" t="s">
        <v>6</v>
      </c>
      <c r="B29" s="117">
        <v>28</v>
      </c>
      <c r="C29" s="117">
        <v>33</v>
      </c>
      <c r="D29" s="110">
        <v>21</v>
      </c>
      <c r="E29" s="110">
        <v>21</v>
      </c>
      <c r="F29" s="110">
        <v>21</v>
      </c>
      <c r="G29" s="110">
        <v>21</v>
      </c>
      <c r="H29" s="110">
        <v>20</v>
      </c>
      <c r="I29" s="110">
        <v>20</v>
      </c>
      <c r="J29" s="126">
        <v>20</v>
      </c>
      <c r="K29" s="125">
        <v>20</v>
      </c>
      <c r="L29" s="126">
        <v>20</v>
      </c>
      <c r="M29" s="126">
        <v>20</v>
      </c>
      <c r="N29" s="125">
        <v>20</v>
      </c>
      <c r="O29" s="126"/>
      <c r="P29" s="126"/>
      <c r="Q29" s="110">
        <f t="shared" si="0"/>
        <v>20.363636363636363</v>
      </c>
      <c r="S29" s="107"/>
      <c r="T29" s="137" t="s">
        <v>27</v>
      </c>
      <c r="U29" s="139">
        <f>Q31+Q32+Q33+Q34+Q35+Q36</f>
        <v>25.272727272727273</v>
      </c>
    </row>
    <row r="30" spans="1:21" ht="14.25">
      <c r="A30" s="117" t="s">
        <v>385</v>
      </c>
      <c r="B30" s="117">
        <v>10</v>
      </c>
      <c r="C30" s="117">
        <v>9</v>
      </c>
      <c r="D30" s="110">
        <v>31</v>
      </c>
      <c r="E30" s="110">
        <v>32</v>
      </c>
      <c r="F30" s="110">
        <v>32</v>
      </c>
      <c r="G30" s="110">
        <v>31</v>
      </c>
      <c r="H30" s="110">
        <v>31</v>
      </c>
      <c r="I30" s="110">
        <v>31</v>
      </c>
      <c r="J30" s="126">
        <v>31</v>
      </c>
      <c r="K30" s="125">
        <v>31</v>
      </c>
      <c r="L30" s="126">
        <v>29</v>
      </c>
      <c r="M30" s="126">
        <v>28</v>
      </c>
      <c r="N30" s="125">
        <v>25</v>
      </c>
      <c r="O30" s="126"/>
      <c r="P30" s="126"/>
      <c r="Q30" s="110">
        <f t="shared" si="0"/>
        <v>30.181818181818183</v>
      </c>
      <c r="S30" s="107"/>
      <c r="T30" s="137" t="s">
        <v>28</v>
      </c>
      <c r="U30" s="139">
        <f>Q27</f>
        <v>60.636363636363633</v>
      </c>
    </row>
    <row r="31" spans="1:21" ht="14.25">
      <c r="A31" s="117" t="s">
        <v>27</v>
      </c>
      <c r="B31" s="117">
        <v>7</v>
      </c>
      <c r="C31" s="117">
        <v>2</v>
      </c>
      <c r="D31" s="110">
        <v>7</v>
      </c>
      <c r="E31" s="110">
        <v>7</v>
      </c>
      <c r="F31" s="110">
        <v>7</v>
      </c>
      <c r="G31" s="110">
        <v>7</v>
      </c>
      <c r="H31" s="110">
        <v>7</v>
      </c>
      <c r="I31" s="110">
        <v>7</v>
      </c>
      <c r="J31" s="126">
        <v>6</v>
      </c>
      <c r="K31" s="125">
        <v>4</v>
      </c>
      <c r="L31" s="126">
        <v>4</v>
      </c>
      <c r="M31" s="126">
        <v>4</v>
      </c>
      <c r="N31" s="125">
        <v>5</v>
      </c>
      <c r="O31" s="126"/>
      <c r="P31" s="126"/>
      <c r="Q31" s="110">
        <f t="shared" si="0"/>
        <v>5.9090909090909092</v>
      </c>
      <c r="S31" s="107"/>
    </row>
    <row r="32" spans="1:21" ht="14.25">
      <c r="A32" s="117" t="s">
        <v>386</v>
      </c>
      <c r="B32" s="117"/>
      <c r="C32" s="146">
        <v>6</v>
      </c>
      <c r="D32" s="110">
        <v>2</v>
      </c>
      <c r="E32" s="110">
        <v>2</v>
      </c>
      <c r="F32" s="110">
        <v>2</v>
      </c>
      <c r="G32" s="110">
        <v>2</v>
      </c>
      <c r="H32" s="110">
        <v>2</v>
      </c>
      <c r="I32" s="110">
        <v>2</v>
      </c>
      <c r="J32" s="126">
        <v>2</v>
      </c>
      <c r="K32" s="125">
        <v>2</v>
      </c>
      <c r="L32" s="126">
        <v>2</v>
      </c>
      <c r="M32" s="126">
        <v>2</v>
      </c>
      <c r="N32" s="125">
        <v>2</v>
      </c>
      <c r="O32" s="126"/>
      <c r="P32" s="126"/>
      <c r="Q32" s="110">
        <f t="shared" si="0"/>
        <v>2</v>
      </c>
      <c r="S32" s="107"/>
    </row>
    <row r="33" spans="1:19" ht="14.25">
      <c r="A33" s="117" t="s">
        <v>387</v>
      </c>
      <c r="B33" s="117"/>
      <c r="C33" s="117"/>
      <c r="D33" s="110">
        <v>6</v>
      </c>
      <c r="E33" s="110">
        <v>6</v>
      </c>
      <c r="F33" s="110">
        <v>6</v>
      </c>
      <c r="G33" s="110">
        <v>6</v>
      </c>
      <c r="H33" s="110">
        <v>6</v>
      </c>
      <c r="I33" s="110">
        <v>6</v>
      </c>
      <c r="J33" s="126">
        <v>6</v>
      </c>
      <c r="K33" s="125">
        <v>3</v>
      </c>
      <c r="L33" s="126">
        <v>3</v>
      </c>
      <c r="M33" s="126">
        <v>3</v>
      </c>
      <c r="N33" s="125">
        <v>3</v>
      </c>
      <c r="O33" s="126"/>
      <c r="P33" s="126"/>
      <c r="Q33" s="110">
        <f t="shared" si="0"/>
        <v>4.9090909090909092</v>
      </c>
      <c r="S33" s="107"/>
    </row>
    <row r="34" spans="1:19" ht="14.25">
      <c r="A34" s="117" t="s">
        <v>388</v>
      </c>
      <c r="B34" s="117"/>
      <c r="C34" s="117"/>
      <c r="D34" s="110">
        <v>2</v>
      </c>
      <c r="E34" s="110">
        <v>2</v>
      </c>
      <c r="F34" s="110">
        <v>2</v>
      </c>
      <c r="G34" s="110">
        <v>2</v>
      </c>
      <c r="H34" s="110">
        <v>2</v>
      </c>
      <c r="I34" s="110">
        <v>2</v>
      </c>
      <c r="J34" s="126">
        <v>1</v>
      </c>
      <c r="K34" s="125">
        <v>3</v>
      </c>
      <c r="L34" s="126">
        <v>3</v>
      </c>
      <c r="M34" s="126">
        <v>2</v>
      </c>
      <c r="N34" s="125">
        <v>2</v>
      </c>
      <c r="O34" s="126"/>
      <c r="P34" s="126"/>
      <c r="Q34" s="110">
        <f t="shared" si="0"/>
        <v>2.0909090909090908</v>
      </c>
      <c r="S34" s="107"/>
    </row>
    <row r="35" spans="1:19" ht="14.25">
      <c r="A35" s="117" t="s">
        <v>389</v>
      </c>
      <c r="B35" s="117"/>
      <c r="C35" s="117"/>
      <c r="D35" s="110">
        <v>1</v>
      </c>
      <c r="E35" s="110">
        <v>1</v>
      </c>
      <c r="F35" s="110">
        <v>1</v>
      </c>
      <c r="G35" s="110">
        <v>1</v>
      </c>
      <c r="H35" s="110">
        <v>1</v>
      </c>
      <c r="I35" s="110">
        <v>1</v>
      </c>
      <c r="J35" s="126">
        <v>1</v>
      </c>
      <c r="K35" s="125">
        <v>1</v>
      </c>
      <c r="L35" s="126">
        <v>1</v>
      </c>
      <c r="M35" s="126">
        <v>1</v>
      </c>
      <c r="N35" s="125">
        <v>1</v>
      </c>
      <c r="O35" s="126"/>
      <c r="P35" s="126"/>
      <c r="Q35" s="110">
        <f t="shared" si="0"/>
        <v>1</v>
      </c>
      <c r="S35" s="107"/>
    </row>
    <row r="36" spans="1:19" ht="14.25">
      <c r="A36" s="117" t="s">
        <v>390</v>
      </c>
      <c r="B36" s="117">
        <v>0</v>
      </c>
      <c r="C36" s="117">
        <v>6</v>
      </c>
      <c r="D36" s="110">
        <v>10</v>
      </c>
      <c r="E36" s="110">
        <v>10</v>
      </c>
      <c r="F36" s="110">
        <v>10</v>
      </c>
      <c r="G36" s="110">
        <v>10</v>
      </c>
      <c r="H36" s="110">
        <v>9</v>
      </c>
      <c r="I36" s="110">
        <v>9</v>
      </c>
      <c r="J36" s="126">
        <v>9</v>
      </c>
      <c r="K36" s="125">
        <v>9</v>
      </c>
      <c r="L36" s="126">
        <v>9</v>
      </c>
      <c r="M36" s="126">
        <v>9</v>
      </c>
      <c r="N36" s="125">
        <v>9</v>
      </c>
      <c r="O36" s="126"/>
      <c r="P36" s="126"/>
      <c r="Q36" s="110">
        <f t="shared" si="0"/>
        <v>9.3636363636363633</v>
      </c>
      <c r="S36" s="107"/>
    </row>
    <row r="37" spans="1:19">
      <c r="A37" s="118" t="s">
        <v>391</v>
      </c>
      <c r="B37" s="334">
        <f t="shared" ref="B37:Q37" si="3">SUM(B22:B36)-B26-B27-B30</f>
        <v>114</v>
      </c>
      <c r="C37" s="333">
        <f t="shared" si="3"/>
        <v>138</v>
      </c>
      <c r="D37" s="334">
        <f t="shared" si="3"/>
        <v>161</v>
      </c>
      <c r="E37" s="334">
        <f t="shared" si="3"/>
        <v>158</v>
      </c>
      <c r="F37" s="333">
        <f t="shared" si="3"/>
        <v>158</v>
      </c>
      <c r="G37" s="333">
        <f t="shared" si="3"/>
        <v>158</v>
      </c>
      <c r="H37" s="333">
        <f t="shared" si="3"/>
        <v>156</v>
      </c>
      <c r="I37" s="333">
        <f t="shared" si="3"/>
        <v>152</v>
      </c>
      <c r="J37" s="333">
        <f t="shared" si="3"/>
        <v>152</v>
      </c>
      <c r="K37" s="333">
        <f t="shared" si="3"/>
        <v>151</v>
      </c>
      <c r="L37" s="334">
        <f t="shared" si="3"/>
        <v>154</v>
      </c>
      <c r="M37" s="333">
        <f t="shared" si="3"/>
        <v>154</v>
      </c>
      <c r="N37" s="333">
        <f t="shared" si="3"/>
        <v>154</v>
      </c>
      <c r="O37" s="333">
        <f t="shared" si="3"/>
        <v>0</v>
      </c>
      <c r="P37" s="333">
        <f t="shared" si="3"/>
        <v>0</v>
      </c>
      <c r="Q37" s="336">
        <f t="shared" si="3"/>
        <v>157.4545454545455</v>
      </c>
      <c r="S37" s="107"/>
    </row>
    <row r="38" spans="1:19" ht="14.25">
      <c r="A38" s="408" t="s">
        <v>392</v>
      </c>
      <c r="B38" s="117">
        <v>10</v>
      </c>
      <c r="C38" s="117">
        <v>18</v>
      </c>
      <c r="D38" s="110">
        <v>18</v>
      </c>
      <c r="E38" s="110">
        <v>18</v>
      </c>
      <c r="F38" s="110">
        <v>18</v>
      </c>
      <c r="G38" s="110">
        <v>18</v>
      </c>
      <c r="H38" s="110">
        <v>18</v>
      </c>
      <c r="I38" s="110">
        <v>18</v>
      </c>
      <c r="J38" s="126">
        <v>17</v>
      </c>
      <c r="K38" s="414">
        <v>26</v>
      </c>
      <c r="L38" s="416">
        <v>24</v>
      </c>
      <c r="M38" s="416">
        <v>23</v>
      </c>
      <c r="N38" s="416">
        <v>22</v>
      </c>
      <c r="O38" s="126"/>
      <c r="P38" s="126"/>
      <c r="Q38" s="110">
        <f>AVERAGE(D38:K39)</f>
        <v>15.266666666666667</v>
      </c>
      <c r="S38" s="107"/>
    </row>
    <row r="39" spans="1:19" ht="14.25">
      <c r="A39" s="409"/>
      <c r="B39" s="146">
        <v>11</v>
      </c>
      <c r="C39" s="146">
        <v>12</v>
      </c>
      <c r="D39" s="110">
        <v>12</v>
      </c>
      <c r="E39" s="110">
        <v>11</v>
      </c>
      <c r="F39" s="110">
        <v>11</v>
      </c>
      <c r="G39" s="110">
        <v>11</v>
      </c>
      <c r="H39" s="110">
        <v>11</v>
      </c>
      <c r="I39" s="110">
        <v>11</v>
      </c>
      <c r="J39" s="126">
        <v>11</v>
      </c>
      <c r="K39" s="415"/>
      <c r="L39" s="417"/>
      <c r="M39" s="417"/>
      <c r="N39" s="417"/>
      <c r="O39" s="126"/>
      <c r="P39" s="126"/>
      <c r="Q39" s="110">
        <f t="shared" si="0"/>
        <v>11.142857142857142</v>
      </c>
      <c r="S39" s="107"/>
    </row>
    <row r="40" spans="1:19" ht="14.25">
      <c r="A40" s="117" t="s">
        <v>393</v>
      </c>
      <c r="B40" s="127">
        <v>8</v>
      </c>
      <c r="C40" s="127">
        <v>16</v>
      </c>
      <c r="D40" s="110">
        <v>17</v>
      </c>
      <c r="E40" s="110">
        <v>17</v>
      </c>
      <c r="F40" s="110">
        <v>17</v>
      </c>
      <c r="G40" s="110">
        <v>17</v>
      </c>
      <c r="H40" s="110">
        <v>17</v>
      </c>
      <c r="I40" s="110">
        <v>17</v>
      </c>
      <c r="J40" s="126">
        <v>17</v>
      </c>
      <c r="K40" s="125">
        <v>17</v>
      </c>
      <c r="L40" s="126">
        <v>17</v>
      </c>
      <c r="M40" s="126">
        <v>16</v>
      </c>
      <c r="N40" s="125">
        <v>16</v>
      </c>
      <c r="O40" s="126"/>
      <c r="P40" s="126"/>
      <c r="Q40" s="110">
        <f t="shared" si="0"/>
        <v>16.818181818181817</v>
      </c>
      <c r="S40" s="107"/>
    </row>
    <row r="41" spans="1:19" ht="14.25">
      <c r="A41" s="117" t="s">
        <v>394</v>
      </c>
      <c r="B41" s="127"/>
      <c r="C41" s="127"/>
      <c r="D41" s="110"/>
      <c r="E41" s="110"/>
      <c r="F41" s="110"/>
      <c r="G41" s="110"/>
      <c r="H41" s="110"/>
      <c r="I41" s="110"/>
      <c r="J41" s="126"/>
      <c r="K41" s="125">
        <v>4</v>
      </c>
      <c r="L41" s="126">
        <v>5</v>
      </c>
      <c r="M41" s="126">
        <v>5</v>
      </c>
      <c r="N41" s="125">
        <v>5</v>
      </c>
      <c r="O41" s="126"/>
      <c r="P41" s="126"/>
      <c r="Q41" s="110">
        <f>AVERAGE(D41:P41)</f>
        <v>4.75</v>
      </c>
      <c r="S41" s="107"/>
    </row>
    <row r="42" spans="1:19" ht="14.25">
      <c r="A42" s="117" t="s">
        <v>21</v>
      </c>
      <c r="B42" s="146">
        <v>25</v>
      </c>
      <c r="C42" s="146">
        <v>46</v>
      </c>
      <c r="D42" s="110">
        <v>50</v>
      </c>
      <c r="E42" s="110">
        <v>52</v>
      </c>
      <c r="F42" s="110">
        <v>52</v>
      </c>
      <c r="G42" s="110">
        <v>53</v>
      </c>
      <c r="H42" s="110">
        <v>54</v>
      </c>
      <c r="I42" s="110">
        <v>54</v>
      </c>
      <c r="J42" s="126">
        <v>49</v>
      </c>
      <c r="K42" s="125">
        <v>48</v>
      </c>
      <c r="L42" s="126">
        <v>49</v>
      </c>
      <c r="M42" s="126">
        <v>50</v>
      </c>
      <c r="N42" s="125">
        <v>50</v>
      </c>
      <c r="O42" s="126"/>
      <c r="P42" s="126"/>
      <c r="Q42" s="110">
        <f t="shared" si="0"/>
        <v>51</v>
      </c>
      <c r="S42" s="107"/>
    </row>
    <row r="43" spans="1:19" ht="14.25">
      <c r="A43" s="117" t="s">
        <v>22</v>
      </c>
      <c r="B43" s="146">
        <v>19</v>
      </c>
      <c r="C43" s="146">
        <v>29</v>
      </c>
      <c r="D43" s="110">
        <v>36</v>
      </c>
      <c r="E43" s="110">
        <v>33</v>
      </c>
      <c r="F43" s="110">
        <v>33</v>
      </c>
      <c r="G43" s="110">
        <v>32</v>
      </c>
      <c r="H43" s="110">
        <v>32</v>
      </c>
      <c r="I43" s="110">
        <v>32</v>
      </c>
      <c r="J43" s="126">
        <v>32</v>
      </c>
      <c r="K43" s="125">
        <v>30</v>
      </c>
      <c r="L43" s="126">
        <v>27</v>
      </c>
      <c r="M43" s="126">
        <v>27</v>
      </c>
      <c r="N43" s="125">
        <v>27</v>
      </c>
      <c r="O43" s="126"/>
      <c r="P43" s="126"/>
      <c r="Q43" s="110">
        <f t="shared" si="0"/>
        <v>31</v>
      </c>
      <c r="S43" s="107"/>
    </row>
    <row r="44" spans="1:19" ht="14.25">
      <c r="A44" s="117" t="s">
        <v>23</v>
      </c>
      <c r="B44" s="146">
        <v>37</v>
      </c>
      <c r="C44" s="146">
        <v>45</v>
      </c>
      <c r="D44" s="110">
        <v>32</v>
      </c>
      <c r="E44" s="110">
        <v>31</v>
      </c>
      <c r="F44" s="110">
        <v>31</v>
      </c>
      <c r="G44" s="110">
        <v>31</v>
      </c>
      <c r="H44" s="110">
        <v>30</v>
      </c>
      <c r="I44" s="110">
        <v>30</v>
      </c>
      <c r="J44" s="126">
        <v>29</v>
      </c>
      <c r="K44" s="125">
        <v>29</v>
      </c>
      <c r="L44" s="126">
        <v>27</v>
      </c>
      <c r="M44" s="126">
        <v>27</v>
      </c>
      <c r="N44" s="125">
        <v>27</v>
      </c>
      <c r="O44" s="126"/>
      <c r="P44" s="126"/>
      <c r="Q44" s="110">
        <f t="shared" si="0"/>
        <v>29.454545454545453</v>
      </c>
      <c r="S44" s="107"/>
    </row>
    <row r="45" spans="1:19" ht="14.25">
      <c r="A45" s="117" t="s">
        <v>24</v>
      </c>
      <c r="B45" s="127"/>
      <c r="C45" s="127"/>
      <c r="D45" s="110">
        <v>9</v>
      </c>
      <c r="E45" s="110">
        <v>9</v>
      </c>
      <c r="F45" s="110">
        <v>9</v>
      </c>
      <c r="G45" s="110">
        <v>9</v>
      </c>
      <c r="H45" s="110">
        <v>9</v>
      </c>
      <c r="I45" s="110">
        <v>9</v>
      </c>
      <c r="J45" s="126">
        <v>9</v>
      </c>
      <c r="K45" s="125">
        <v>9</v>
      </c>
      <c r="L45" s="126">
        <v>9</v>
      </c>
      <c r="M45" s="126">
        <v>9</v>
      </c>
      <c r="N45" s="125">
        <v>9</v>
      </c>
      <c r="O45" s="126"/>
      <c r="P45" s="126"/>
      <c r="Q45" s="110">
        <f t="shared" si="0"/>
        <v>9</v>
      </c>
      <c r="S45" s="107"/>
    </row>
    <row r="46" spans="1:19" ht="14.25">
      <c r="A46" s="117" t="s">
        <v>25</v>
      </c>
      <c r="B46" s="127"/>
      <c r="C46" s="127"/>
      <c r="D46" s="110">
        <v>8</v>
      </c>
      <c r="E46" s="110">
        <v>10</v>
      </c>
      <c r="F46" s="110">
        <v>10</v>
      </c>
      <c r="G46" s="110">
        <v>11</v>
      </c>
      <c r="H46" s="110">
        <v>10</v>
      </c>
      <c r="I46" s="110">
        <v>13</v>
      </c>
      <c r="J46" s="126">
        <v>12</v>
      </c>
      <c r="K46" s="125">
        <v>11</v>
      </c>
      <c r="L46" s="126">
        <v>11</v>
      </c>
      <c r="M46" s="126">
        <v>13</v>
      </c>
      <c r="N46" s="125">
        <v>13</v>
      </c>
      <c r="O46" s="126"/>
      <c r="P46" s="126"/>
      <c r="Q46" s="110">
        <f t="shared" si="0"/>
        <v>11.090909090909092</v>
      </c>
      <c r="S46" s="107"/>
    </row>
    <row r="47" spans="1:19" ht="14.25">
      <c r="A47" s="117" t="s">
        <v>26</v>
      </c>
      <c r="B47" s="127"/>
      <c r="C47" s="127"/>
      <c r="D47" s="110">
        <v>4</v>
      </c>
      <c r="E47" s="110">
        <v>5</v>
      </c>
      <c r="F47" s="110">
        <v>5</v>
      </c>
      <c r="G47" s="110">
        <v>5</v>
      </c>
      <c r="H47" s="110">
        <v>5</v>
      </c>
      <c r="I47" s="110">
        <v>5</v>
      </c>
      <c r="J47" s="126">
        <v>5</v>
      </c>
      <c r="K47" s="125">
        <v>5</v>
      </c>
      <c r="L47" s="126">
        <v>5</v>
      </c>
      <c r="M47" s="126">
        <v>5</v>
      </c>
      <c r="N47" s="125">
        <v>5</v>
      </c>
      <c r="O47" s="126"/>
      <c r="P47" s="126"/>
      <c r="Q47" s="110">
        <f t="shared" si="0"/>
        <v>4.9090909090909092</v>
      </c>
      <c r="S47" s="107"/>
    </row>
    <row r="48" spans="1:19" ht="14.25">
      <c r="A48" s="119" t="s">
        <v>167</v>
      </c>
      <c r="B48" s="127">
        <v>5</v>
      </c>
      <c r="C48" s="127">
        <v>4</v>
      </c>
      <c r="D48" s="110">
        <v>4</v>
      </c>
      <c r="E48" s="110">
        <v>4</v>
      </c>
      <c r="F48" s="110">
        <v>4</v>
      </c>
      <c r="G48" s="110">
        <v>4</v>
      </c>
      <c r="H48" s="110">
        <v>4</v>
      </c>
      <c r="I48" s="110">
        <v>4</v>
      </c>
      <c r="J48" s="126">
        <v>4</v>
      </c>
      <c r="K48" s="125">
        <v>4</v>
      </c>
      <c r="L48" s="126">
        <v>4</v>
      </c>
      <c r="M48" s="126">
        <v>4</v>
      </c>
      <c r="N48" s="125">
        <v>4</v>
      </c>
      <c r="O48" s="126"/>
      <c r="P48" s="126"/>
      <c r="Q48" s="110">
        <f t="shared" si="0"/>
        <v>4</v>
      </c>
      <c r="S48" s="107"/>
    </row>
    <row r="49" spans="1:19" ht="14.25">
      <c r="A49" s="119" t="s">
        <v>395</v>
      </c>
      <c r="B49" s="127">
        <v>0</v>
      </c>
      <c r="C49" s="127">
        <v>4</v>
      </c>
      <c r="D49" s="110">
        <v>5</v>
      </c>
      <c r="E49" s="110">
        <v>5</v>
      </c>
      <c r="F49" s="110">
        <v>5</v>
      </c>
      <c r="G49" s="110">
        <v>5</v>
      </c>
      <c r="H49" s="110">
        <v>5</v>
      </c>
      <c r="I49" s="110">
        <v>5</v>
      </c>
      <c r="J49" s="126">
        <v>5</v>
      </c>
      <c r="K49" s="125">
        <v>5</v>
      </c>
      <c r="L49" s="126">
        <v>5</v>
      </c>
      <c r="M49" s="126">
        <v>5</v>
      </c>
      <c r="N49" s="125">
        <v>5</v>
      </c>
      <c r="O49" s="126"/>
      <c r="P49" s="126"/>
      <c r="Q49" s="110">
        <f t="shared" si="0"/>
        <v>5</v>
      </c>
      <c r="S49" s="107"/>
    </row>
    <row r="50" spans="1:19" ht="14.25">
      <c r="A50" s="119" t="s">
        <v>396</v>
      </c>
      <c r="B50" s="127">
        <v>3</v>
      </c>
      <c r="C50" s="127">
        <v>5</v>
      </c>
      <c r="D50" s="110">
        <v>3</v>
      </c>
      <c r="E50" s="110">
        <v>3</v>
      </c>
      <c r="F50" s="110">
        <v>3</v>
      </c>
      <c r="G50" s="110">
        <v>2</v>
      </c>
      <c r="H50" s="110">
        <v>2</v>
      </c>
      <c r="I50" s="110">
        <v>2</v>
      </c>
      <c r="J50" s="126">
        <v>2</v>
      </c>
      <c r="K50" s="125">
        <v>2</v>
      </c>
      <c r="L50" s="126">
        <v>1</v>
      </c>
      <c r="M50" s="126">
        <v>1</v>
      </c>
      <c r="N50" s="125">
        <v>1</v>
      </c>
      <c r="O50" s="126"/>
      <c r="P50" s="126"/>
      <c r="Q50" s="110">
        <f t="shared" si="0"/>
        <v>2</v>
      </c>
      <c r="S50" s="107"/>
    </row>
    <row r="51" spans="1:19" ht="14.25">
      <c r="A51" s="117" t="s">
        <v>9</v>
      </c>
      <c r="B51" s="146">
        <v>11</v>
      </c>
      <c r="C51" s="146">
        <v>14</v>
      </c>
      <c r="D51" s="110">
        <v>9</v>
      </c>
      <c r="E51" s="110">
        <v>7</v>
      </c>
      <c r="F51" s="110">
        <v>7</v>
      </c>
      <c r="G51" s="110">
        <v>7</v>
      </c>
      <c r="H51" s="110">
        <v>7</v>
      </c>
      <c r="I51" s="110">
        <v>11</v>
      </c>
      <c r="J51" s="126">
        <v>13</v>
      </c>
      <c r="K51" s="125">
        <v>12</v>
      </c>
      <c r="L51" s="126">
        <v>12</v>
      </c>
      <c r="M51" s="126">
        <v>12</v>
      </c>
      <c r="N51" s="125">
        <v>12</v>
      </c>
      <c r="O51" s="126"/>
      <c r="P51" s="126"/>
      <c r="Q51" s="110">
        <f t="shared" si="0"/>
        <v>9.9090909090909083</v>
      </c>
      <c r="S51" s="107"/>
    </row>
    <row r="52" spans="1:19" ht="14.25">
      <c r="A52" s="117" t="s">
        <v>8</v>
      </c>
      <c r="B52" s="127"/>
      <c r="C52" s="127"/>
      <c r="D52" s="110">
        <v>15</v>
      </c>
      <c r="E52" s="110">
        <v>15</v>
      </c>
      <c r="F52" s="110">
        <v>15</v>
      </c>
      <c r="G52" s="110">
        <v>15</v>
      </c>
      <c r="H52" s="110">
        <v>15</v>
      </c>
      <c r="I52" s="110">
        <v>15</v>
      </c>
      <c r="J52" s="126">
        <v>14</v>
      </c>
      <c r="K52" s="125">
        <v>14</v>
      </c>
      <c r="L52" s="126">
        <v>12</v>
      </c>
      <c r="M52" s="126">
        <v>12</v>
      </c>
      <c r="N52" s="125">
        <v>12</v>
      </c>
      <c r="O52" s="126"/>
      <c r="P52" s="126"/>
      <c r="Q52" s="110">
        <f t="shared" si="0"/>
        <v>14</v>
      </c>
      <c r="S52" s="107"/>
    </row>
    <row r="53" spans="1:19" ht="14.25">
      <c r="A53" s="117" t="s">
        <v>397</v>
      </c>
      <c r="B53" s="127"/>
      <c r="C53" s="127"/>
      <c r="D53" s="110">
        <v>5</v>
      </c>
      <c r="E53" s="110">
        <v>6</v>
      </c>
      <c r="F53" s="110">
        <v>6</v>
      </c>
      <c r="G53" s="110">
        <v>6</v>
      </c>
      <c r="H53" s="110">
        <v>6</v>
      </c>
      <c r="I53" s="110">
        <v>6</v>
      </c>
      <c r="J53" s="126">
        <v>7</v>
      </c>
      <c r="K53" s="125">
        <v>9</v>
      </c>
      <c r="L53" s="126">
        <v>9</v>
      </c>
      <c r="M53" s="126">
        <v>9</v>
      </c>
      <c r="N53" s="125">
        <v>9</v>
      </c>
      <c r="O53" s="126"/>
      <c r="P53" s="126"/>
      <c r="Q53" s="110">
        <f t="shared" si="0"/>
        <v>7.0909090909090908</v>
      </c>
      <c r="S53" s="107"/>
    </row>
    <row r="54" spans="1:19" ht="14.25">
      <c r="A54" s="117" t="s">
        <v>164</v>
      </c>
      <c r="B54" s="127">
        <v>2</v>
      </c>
      <c r="C54" s="127">
        <v>2</v>
      </c>
      <c r="D54" s="110">
        <v>4</v>
      </c>
      <c r="E54" s="110">
        <v>3</v>
      </c>
      <c r="F54" s="110">
        <v>3</v>
      </c>
      <c r="G54" s="110">
        <v>3</v>
      </c>
      <c r="H54" s="110">
        <v>3</v>
      </c>
      <c r="I54" s="110">
        <v>3</v>
      </c>
      <c r="J54" s="126">
        <v>3</v>
      </c>
      <c r="K54" s="125">
        <v>3</v>
      </c>
      <c r="L54" s="126">
        <v>3</v>
      </c>
      <c r="M54" s="126">
        <v>3</v>
      </c>
      <c r="N54" s="125">
        <v>3</v>
      </c>
      <c r="O54" s="126"/>
      <c r="P54" s="126"/>
      <c r="Q54" s="110">
        <f t="shared" si="0"/>
        <v>3.0909090909090908</v>
      </c>
      <c r="S54" s="107"/>
    </row>
    <row r="55" spans="1:19" ht="14.25">
      <c r="A55" s="117" t="s">
        <v>12</v>
      </c>
      <c r="B55" s="412">
        <v>19</v>
      </c>
      <c r="C55" s="412">
        <v>18</v>
      </c>
      <c r="D55" s="110">
        <v>7</v>
      </c>
      <c r="E55" s="110">
        <v>7</v>
      </c>
      <c r="F55" s="110">
        <v>7</v>
      </c>
      <c r="G55" s="110">
        <v>7</v>
      </c>
      <c r="H55" s="110">
        <v>7</v>
      </c>
      <c r="I55" s="110">
        <v>7</v>
      </c>
      <c r="J55" s="127">
        <v>7</v>
      </c>
      <c r="K55" s="125">
        <v>8</v>
      </c>
      <c r="L55" s="126">
        <v>8</v>
      </c>
      <c r="M55" s="126">
        <v>8</v>
      </c>
      <c r="N55" s="125">
        <v>8</v>
      </c>
      <c r="O55" s="127"/>
      <c r="P55" s="127"/>
      <c r="Q55" s="110">
        <f t="shared" si="0"/>
        <v>7.3636363636363633</v>
      </c>
      <c r="S55" s="107"/>
    </row>
    <row r="56" spans="1:19" ht="14.25">
      <c r="A56" s="117" t="s">
        <v>13</v>
      </c>
      <c r="B56" s="413"/>
      <c r="C56" s="413"/>
      <c r="D56" s="110">
        <v>11</v>
      </c>
      <c r="E56" s="110">
        <v>10</v>
      </c>
      <c r="F56" s="110">
        <v>10</v>
      </c>
      <c r="G56" s="110">
        <v>10</v>
      </c>
      <c r="H56" s="110">
        <v>10</v>
      </c>
      <c r="I56" s="110">
        <v>10</v>
      </c>
      <c r="J56" s="127">
        <v>10</v>
      </c>
      <c r="K56" s="125">
        <v>10</v>
      </c>
      <c r="L56" s="126">
        <v>10</v>
      </c>
      <c r="M56" s="126">
        <v>10</v>
      </c>
      <c r="N56" s="125">
        <v>10</v>
      </c>
      <c r="O56" s="127"/>
      <c r="P56" s="127"/>
      <c r="Q56" s="110">
        <f t="shared" si="0"/>
        <v>10.090909090909092</v>
      </c>
      <c r="S56" s="107"/>
    </row>
    <row r="57" spans="1:19" ht="14.25">
      <c r="A57" s="117" t="s">
        <v>10</v>
      </c>
      <c r="B57" s="127">
        <v>14</v>
      </c>
      <c r="C57" s="127">
        <v>8</v>
      </c>
      <c r="D57" s="110">
        <v>15</v>
      </c>
      <c r="E57" s="110">
        <v>14</v>
      </c>
      <c r="F57" s="110">
        <v>14</v>
      </c>
      <c r="G57" s="110">
        <v>14</v>
      </c>
      <c r="H57" s="110">
        <v>13</v>
      </c>
      <c r="I57" s="110">
        <v>13</v>
      </c>
      <c r="J57" s="126">
        <v>13</v>
      </c>
      <c r="K57" s="125">
        <v>13</v>
      </c>
      <c r="L57" s="126">
        <v>13</v>
      </c>
      <c r="M57" s="126">
        <v>13</v>
      </c>
      <c r="N57" s="125">
        <v>13</v>
      </c>
      <c r="O57" s="126"/>
      <c r="P57" s="126"/>
      <c r="Q57" s="110">
        <f>AVERAGE(D57:P57)</f>
        <v>13.454545454545455</v>
      </c>
      <c r="S57" s="107"/>
    </row>
    <row r="58" spans="1:19" ht="14.25">
      <c r="A58" s="117" t="s">
        <v>398</v>
      </c>
      <c r="B58" s="127">
        <v>8</v>
      </c>
      <c r="C58" s="127">
        <v>7</v>
      </c>
      <c r="D58" s="110">
        <v>9</v>
      </c>
      <c r="E58" s="110">
        <v>10</v>
      </c>
      <c r="F58" s="110">
        <v>10</v>
      </c>
      <c r="G58" s="110">
        <v>10</v>
      </c>
      <c r="H58" s="110">
        <v>10</v>
      </c>
      <c r="I58" s="110">
        <v>9</v>
      </c>
      <c r="J58" s="126">
        <v>9</v>
      </c>
      <c r="K58" s="125">
        <v>7</v>
      </c>
      <c r="L58" s="126">
        <v>7</v>
      </c>
      <c r="M58" s="126">
        <v>7</v>
      </c>
      <c r="N58" s="125">
        <v>7</v>
      </c>
      <c r="O58" s="126"/>
      <c r="P58" s="126"/>
      <c r="Q58" s="110">
        <f t="shared" si="0"/>
        <v>8.6363636363636367</v>
      </c>
      <c r="S58" s="107"/>
    </row>
    <row r="59" spans="1:19" ht="14.25">
      <c r="A59" s="117" t="s">
        <v>399</v>
      </c>
      <c r="B59" s="146">
        <v>0</v>
      </c>
      <c r="C59" s="146">
        <v>6</v>
      </c>
      <c r="D59" s="110">
        <v>4</v>
      </c>
      <c r="E59" s="110">
        <v>4</v>
      </c>
      <c r="F59" s="110">
        <v>4</v>
      </c>
      <c r="G59" s="110">
        <v>4</v>
      </c>
      <c r="H59" s="110">
        <v>4</v>
      </c>
      <c r="I59" s="110">
        <v>4</v>
      </c>
      <c r="J59" s="126">
        <v>5</v>
      </c>
      <c r="K59" s="125">
        <v>6</v>
      </c>
      <c r="L59" s="126">
        <v>6</v>
      </c>
      <c r="M59" s="126">
        <v>6</v>
      </c>
      <c r="N59" s="125">
        <v>6</v>
      </c>
      <c r="O59" s="126"/>
      <c r="P59" s="126"/>
      <c r="Q59" s="110">
        <f t="shared" si="0"/>
        <v>4.8181818181818183</v>
      </c>
      <c r="S59" s="107"/>
    </row>
    <row r="60" spans="1:19" ht="14.25">
      <c r="A60" s="120" t="s">
        <v>17</v>
      </c>
      <c r="B60" s="120">
        <v>0</v>
      </c>
      <c r="C60" s="120">
        <v>8</v>
      </c>
      <c r="D60" s="110">
        <v>9</v>
      </c>
      <c r="E60" s="110">
        <v>9</v>
      </c>
      <c r="F60" s="110">
        <v>9</v>
      </c>
      <c r="G60" s="110">
        <v>9</v>
      </c>
      <c r="H60" s="110">
        <v>9</v>
      </c>
      <c r="I60" s="110">
        <v>9</v>
      </c>
      <c r="J60" s="128">
        <v>9</v>
      </c>
      <c r="K60" s="125">
        <v>9</v>
      </c>
      <c r="L60" s="126">
        <v>9</v>
      </c>
      <c r="M60" s="126">
        <v>9</v>
      </c>
      <c r="N60" s="125">
        <v>9</v>
      </c>
      <c r="O60" s="128"/>
      <c r="P60" s="128"/>
      <c r="Q60" s="110">
        <f t="shared" si="0"/>
        <v>9</v>
      </c>
      <c r="S60" s="107"/>
    </row>
    <row r="61" spans="1:19" ht="14.25">
      <c r="A61" s="119" t="s">
        <v>168</v>
      </c>
      <c r="B61" s="121">
        <v>0</v>
      </c>
      <c r="C61" s="121">
        <v>3</v>
      </c>
      <c r="D61" s="110">
        <v>3</v>
      </c>
      <c r="E61" s="110">
        <v>3</v>
      </c>
      <c r="F61" s="110">
        <v>3</v>
      </c>
      <c r="G61" s="110">
        <v>3</v>
      </c>
      <c r="H61" s="110">
        <v>3</v>
      </c>
      <c r="I61" s="110">
        <v>3</v>
      </c>
      <c r="J61" s="128">
        <v>3</v>
      </c>
      <c r="K61" s="125">
        <v>3</v>
      </c>
      <c r="L61" s="126">
        <v>3</v>
      </c>
      <c r="M61" s="126">
        <v>3</v>
      </c>
      <c r="N61" s="125">
        <v>3</v>
      </c>
      <c r="O61" s="128"/>
      <c r="P61" s="128"/>
      <c r="Q61" s="110">
        <f t="shared" si="0"/>
        <v>3</v>
      </c>
      <c r="S61" s="107"/>
    </row>
    <row r="62" spans="1:19" ht="14.25">
      <c r="A62" s="119" t="s">
        <v>400</v>
      </c>
      <c r="B62" s="121"/>
      <c r="C62" s="121"/>
      <c r="D62" s="110">
        <v>2</v>
      </c>
      <c r="E62" s="110">
        <v>2</v>
      </c>
      <c r="F62" s="110">
        <v>2</v>
      </c>
      <c r="G62" s="110">
        <v>2</v>
      </c>
      <c r="H62" s="110">
        <v>2</v>
      </c>
      <c r="I62" s="110">
        <v>2</v>
      </c>
      <c r="J62" s="129">
        <v>2</v>
      </c>
      <c r="K62" s="125">
        <v>2</v>
      </c>
      <c r="L62" s="126">
        <v>2</v>
      </c>
      <c r="M62" s="126">
        <v>2</v>
      </c>
      <c r="N62" s="125">
        <v>2</v>
      </c>
      <c r="O62" s="129"/>
      <c r="P62" s="129"/>
      <c r="Q62" s="110">
        <f t="shared" si="0"/>
        <v>2</v>
      </c>
      <c r="S62" s="107"/>
    </row>
    <row r="63" spans="1:19" ht="14.25">
      <c r="A63" s="119" t="s">
        <v>401</v>
      </c>
      <c r="B63" s="121"/>
      <c r="C63" s="121"/>
      <c r="D63" s="110">
        <v>3</v>
      </c>
      <c r="E63" s="110">
        <v>1</v>
      </c>
      <c r="F63" s="110">
        <v>1</v>
      </c>
      <c r="G63" s="110">
        <v>1</v>
      </c>
      <c r="H63" s="110">
        <v>1</v>
      </c>
      <c r="I63" s="110">
        <v>1</v>
      </c>
      <c r="J63" s="129">
        <v>1</v>
      </c>
      <c r="K63" s="125">
        <v>1</v>
      </c>
      <c r="L63" s="126">
        <v>1</v>
      </c>
      <c r="M63" s="126">
        <v>1</v>
      </c>
      <c r="N63" s="125">
        <v>1</v>
      </c>
      <c r="O63" s="129"/>
      <c r="P63" s="129"/>
      <c r="Q63" s="110">
        <f>AVERAGE(D63:P63)</f>
        <v>1.1818181818181819</v>
      </c>
      <c r="S63" s="107"/>
    </row>
    <row r="64" spans="1:19" ht="14.25">
      <c r="A64" s="122" t="s">
        <v>402</v>
      </c>
      <c r="B64" s="121"/>
      <c r="C64" s="121"/>
      <c r="D64" s="110">
        <v>2</v>
      </c>
      <c r="E64" s="110">
        <v>2</v>
      </c>
      <c r="F64" s="110">
        <v>2</v>
      </c>
      <c r="G64" s="110">
        <v>2</v>
      </c>
      <c r="H64" s="110">
        <v>2</v>
      </c>
      <c r="I64" s="110">
        <v>2</v>
      </c>
      <c r="J64" s="129">
        <v>2</v>
      </c>
      <c r="K64" s="125">
        <v>2</v>
      </c>
      <c r="L64" s="126">
        <v>2</v>
      </c>
      <c r="M64" s="126">
        <v>2</v>
      </c>
      <c r="N64" s="125">
        <v>2</v>
      </c>
      <c r="O64" s="129"/>
      <c r="P64" s="129"/>
      <c r="Q64" s="110">
        <f t="shared" si="0"/>
        <v>2</v>
      </c>
      <c r="S64" s="107"/>
    </row>
    <row r="65" spans="1:20" ht="14.25">
      <c r="A65" s="123" t="s">
        <v>403</v>
      </c>
      <c r="B65" s="337">
        <f>SUM(B38:B64)+B26+B30+B27</f>
        <v>221</v>
      </c>
      <c r="C65" s="337">
        <f t="shared" ref="C65" si="4">SUM(C38:C64)+C26+C30+C27</f>
        <v>303</v>
      </c>
      <c r="D65" s="337">
        <f>SUM(D38:D64)+D26+D30+D27</f>
        <v>429</v>
      </c>
      <c r="E65" s="337">
        <f>SUM(E38:E64)+E26+E30+E27</f>
        <v>420</v>
      </c>
      <c r="F65" s="337">
        <f t="shared" ref="F65:P65" si="5">SUM(F38:F64)+F26+F30+F27</f>
        <v>420</v>
      </c>
      <c r="G65" s="337">
        <f>SUM(G38:G64)+G26+G30+G27</f>
        <v>419</v>
      </c>
      <c r="H65" s="337">
        <f t="shared" si="5"/>
        <v>417</v>
      </c>
      <c r="I65" s="337">
        <f t="shared" si="5"/>
        <v>423</v>
      </c>
      <c r="J65" s="337">
        <f t="shared" si="5"/>
        <v>417</v>
      </c>
      <c r="K65" s="337">
        <f t="shared" si="5"/>
        <v>416</v>
      </c>
      <c r="L65" s="337">
        <f>SUM(L38:L64)+L26+L30+L27</f>
        <v>405</v>
      </c>
      <c r="M65" s="337">
        <f t="shared" si="5"/>
        <v>404</v>
      </c>
      <c r="N65" s="337">
        <f t="shared" si="5"/>
        <v>406</v>
      </c>
      <c r="O65" s="337">
        <f t="shared" si="5"/>
        <v>0</v>
      </c>
      <c r="P65" s="337">
        <f t="shared" si="5"/>
        <v>0</v>
      </c>
      <c r="Q65" s="337">
        <f>SUM(Q38:Q64)+Q26+Q30+Q27</f>
        <v>418.34134199134195</v>
      </c>
      <c r="S65" s="107"/>
    </row>
    <row r="66" spans="1:20" ht="14.25">
      <c r="A66" s="123" t="s">
        <v>404</v>
      </c>
      <c r="B66" s="337">
        <f>B7+B21+B37+B65</f>
        <v>455</v>
      </c>
      <c r="C66" s="337">
        <f t="shared" ref="C66:E66" si="6">C7+C21+C37+C65</f>
        <v>559</v>
      </c>
      <c r="D66" s="337">
        <f t="shared" si="6"/>
        <v>732</v>
      </c>
      <c r="E66" s="337">
        <f t="shared" si="6"/>
        <v>724</v>
      </c>
      <c r="F66" s="337">
        <f t="shared" ref="F66:Q66" si="7">F7+F21+F37+F65</f>
        <v>724</v>
      </c>
      <c r="G66" s="337">
        <f t="shared" si="7"/>
        <v>725</v>
      </c>
      <c r="H66" s="337">
        <f t="shared" si="7"/>
        <v>718</v>
      </c>
      <c r="I66" s="337">
        <f t="shared" si="7"/>
        <v>717</v>
      </c>
      <c r="J66" s="337">
        <f t="shared" si="7"/>
        <v>711</v>
      </c>
      <c r="K66" s="337">
        <f t="shared" si="7"/>
        <v>710</v>
      </c>
      <c r="L66" s="375">
        <f t="shared" si="7"/>
        <v>700</v>
      </c>
      <c r="M66" s="337">
        <f t="shared" si="7"/>
        <v>696</v>
      </c>
      <c r="N66" s="337">
        <f t="shared" si="7"/>
        <v>698</v>
      </c>
      <c r="O66" s="337">
        <f t="shared" si="7"/>
        <v>0</v>
      </c>
      <c r="P66" s="337">
        <f t="shared" si="7"/>
        <v>0</v>
      </c>
      <c r="Q66" s="337">
        <f t="shared" si="7"/>
        <v>718.70497835497827</v>
      </c>
      <c r="S66" s="107"/>
      <c r="T66" s="107">
        <f>Q67-R67</f>
        <v>20</v>
      </c>
    </row>
    <row r="67" spans="1:20" ht="14.25">
      <c r="A67" s="117" t="s">
        <v>405</v>
      </c>
      <c r="B67" s="117">
        <v>104</v>
      </c>
      <c r="C67" s="117">
        <v>62</v>
      </c>
      <c r="D67" s="110">
        <v>18</v>
      </c>
      <c r="E67" s="110">
        <v>19</v>
      </c>
      <c r="F67" s="110">
        <v>19</v>
      </c>
      <c r="G67" s="110">
        <v>19</v>
      </c>
      <c r="H67" s="110">
        <v>20</v>
      </c>
      <c r="I67" s="110">
        <v>21</v>
      </c>
      <c r="J67" s="148">
        <v>20</v>
      </c>
      <c r="K67" s="125">
        <v>21</v>
      </c>
      <c r="L67" s="126">
        <v>21</v>
      </c>
      <c r="M67" s="126">
        <v>21</v>
      </c>
      <c r="N67" s="125">
        <v>21</v>
      </c>
      <c r="O67" s="148"/>
      <c r="P67" s="148"/>
      <c r="Q67" s="110">
        <f t="shared" si="0"/>
        <v>20</v>
      </c>
      <c r="R67" s="107"/>
      <c r="S67" s="107"/>
      <c r="T67" s="107">
        <f t="shared" ref="T67:T130" si="8">Q68-R68</f>
        <v>38.18181818181818</v>
      </c>
    </row>
    <row r="68" spans="1:20" ht="14.25">
      <c r="A68" s="117" t="s">
        <v>406</v>
      </c>
      <c r="B68" s="117">
        <v>42</v>
      </c>
      <c r="C68" s="117">
        <v>40</v>
      </c>
      <c r="D68" s="110">
        <v>37</v>
      </c>
      <c r="E68" s="110">
        <v>38</v>
      </c>
      <c r="F68" s="110">
        <v>38</v>
      </c>
      <c r="G68" s="110">
        <v>38</v>
      </c>
      <c r="H68" s="110">
        <v>38</v>
      </c>
      <c r="I68" s="110">
        <v>39</v>
      </c>
      <c r="J68" s="149">
        <v>40</v>
      </c>
      <c r="K68" s="125">
        <v>38</v>
      </c>
      <c r="L68" s="126">
        <v>37</v>
      </c>
      <c r="M68" s="126">
        <v>38</v>
      </c>
      <c r="N68" s="125">
        <v>39</v>
      </c>
      <c r="O68" s="149"/>
      <c r="P68" s="149"/>
      <c r="Q68" s="110">
        <f t="shared" si="0"/>
        <v>38.18181818181818</v>
      </c>
      <c r="R68" s="107"/>
      <c r="S68" s="107"/>
      <c r="T68" s="107">
        <f t="shared" si="8"/>
        <v>10.636363636363637</v>
      </c>
    </row>
    <row r="69" spans="1:20" ht="14.25">
      <c r="A69" s="117" t="s">
        <v>407</v>
      </c>
      <c r="B69" s="117">
        <v>4</v>
      </c>
      <c r="C69" s="117">
        <v>3</v>
      </c>
      <c r="D69" s="110">
        <v>9</v>
      </c>
      <c r="E69" s="110">
        <v>11</v>
      </c>
      <c r="F69" s="110">
        <v>11</v>
      </c>
      <c r="G69" s="110">
        <v>11</v>
      </c>
      <c r="H69" s="110">
        <v>11</v>
      </c>
      <c r="I69" s="110">
        <v>10</v>
      </c>
      <c r="J69" s="149">
        <v>11</v>
      </c>
      <c r="K69" s="125">
        <v>11</v>
      </c>
      <c r="L69" s="126">
        <v>10</v>
      </c>
      <c r="M69" s="126">
        <v>10</v>
      </c>
      <c r="N69" s="125">
        <v>12</v>
      </c>
      <c r="O69" s="149"/>
      <c r="P69" s="149"/>
      <c r="Q69" s="110">
        <f t="shared" si="0"/>
        <v>10.636363636363637</v>
      </c>
      <c r="R69" s="107"/>
      <c r="S69" s="107"/>
      <c r="T69" s="107">
        <f t="shared" si="8"/>
        <v>48</v>
      </c>
    </row>
    <row r="70" spans="1:20" ht="14.25">
      <c r="A70" s="117" t="s">
        <v>408</v>
      </c>
      <c r="B70" s="117">
        <v>47</v>
      </c>
      <c r="C70" s="117">
        <v>48</v>
      </c>
      <c r="D70" s="110">
        <v>52</v>
      </c>
      <c r="E70" s="110">
        <v>49</v>
      </c>
      <c r="F70" s="110">
        <v>49</v>
      </c>
      <c r="G70" s="110">
        <v>49</v>
      </c>
      <c r="H70" s="110">
        <v>49</v>
      </c>
      <c r="I70" s="110">
        <v>50</v>
      </c>
      <c r="J70" s="149">
        <v>49</v>
      </c>
      <c r="K70" s="125">
        <v>47</v>
      </c>
      <c r="L70" s="126">
        <v>46</v>
      </c>
      <c r="M70" s="126">
        <v>45</v>
      </c>
      <c r="N70" s="125">
        <v>43</v>
      </c>
      <c r="O70" s="149"/>
      <c r="P70" s="149"/>
      <c r="Q70" s="110">
        <f t="shared" si="0"/>
        <v>48</v>
      </c>
      <c r="R70" s="107"/>
      <c r="S70" s="107"/>
      <c r="T70" s="107">
        <f t="shared" si="8"/>
        <v>9</v>
      </c>
    </row>
    <row r="71" spans="1:20" ht="14.25">
      <c r="A71" s="117" t="s">
        <v>409</v>
      </c>
      <c r="B71" s="117">
        <v>7</v>
      </c>
      <c r="C71" s="117">
        <v>7</v>
      </c>
      <c r="D71" s="110">
        <v>8</v>
      </c>
      <c r="E71" s="110">
        <v>10</v>
      </c>
      <c r="F71" s="110">
        <v>10</v>
      </c>
      <c r="G71" s="110">
        <v>10</v>
      </c>
      <c r="H71" s="110">
        <v>9</v>
      </c>
      <c r="I71" s="110">
        <v>9</v>
      </c>
      <c r="J71" s="149">
        <v>9</v>
      </c>
      <c r="K71" s="125">
        <v>9</v>
      </c>
      <c r="L71" s="126">
        <v>8</v>
      </c>
      <c r="M71" s="126">
        <v>8</v>
      </c>
      <c r="N71" s="125">
        <v>9</v>
      </c>
      <c r="O71" s="149"/>
      <c r="P71" s="149"/>
      <c r="Q71" s="110">
        <f t="shared" si="0"/>
        <v>9</v>
      </c>
      <c r="R71" s="107"/>
      <c r="S71" s="107"/>
      <c r="T71" s="107">
        <f t="shared" si="8"/>
        <v>56</v>
      </c>
    </row>
    <row r="72" spans="1:20" ht="14.25">
      <c r="A72" s="117" t="s">
        <v>410</v>
      </c>
      <c r="B72" s="117">
        <v>51</v>
      </c>
      <c r="C72" s="117">
        <v>59</v>
      </c>
      <c r="D72" s="110">
        <v>59</v>
      </c>
      <c r="E72" s="110">
        <v>59</v>
      </c>
      <c r="F72" s="110">
        <v>59</v>
      </c>
      <c r="G72" s="110">
        <v>58</v>
      </c>
      <c r="H72" s="110">
        <v>57</v>
      </c>
      <c r="I72" s="110">
        <v>56</v>
      </c>
      <c r="J72" s="149">
        <v>56</v>
      </c>
      <c r="K72" s="125">
        <v>54</v>
      </c>
      <c r="L72" s="126">
        <v>53</v>
      </c>
      <c r="M72" s="126">
        <v>52</v>
      </c>
      <c r="N72" s="125">
        <v>53</v>
      </c>
      <c r="O72" s="149"/>
      <c r="P72" s="149"/>
      <c r="Q72" s="110">
        <f t="shared" si="0"/>
        <v>56</v>
      </c>
      <c r="R72" s="107"/>
      <c r="S72" s="107"/>
      <c r="T72" s="107">
        <f t="shared" si="8"/>
        <v>49.909090909090907</v>
      </c>
    </row>
    <row r="73" spans="1:20" ht="14.25">
      <c r="A73" s="117" t="s">
        <v>411</v>
      </c>
      <c r="B73" s="117">
        <v>48</v>
      </c>
      <c r="C73" s="117">
        <v>45</v>
      </c>
      <c r="D73" s="110">
        <v>51</v>
      </c>
      <c r="E73" s="110">
        <v>50</v>
      </c>
      <c r="F73" s="110">
        <v>50</v>
      </c>
      <c r="G73" s="110">
        <v>50</v>
      </c>
      <c r="H73" s="110">
        <v>50</v>
      </c>
      <c r="I73" s="110">
        <v>48</v>
      </c>
      <c r="J73" s="149">
        <v>48</v>
      </c>
      <c r="K73" s="125">
        <v>50</v>
      </c>
      <c r="L73" s="126">
        <v>50</v>
      </c>
      <c r="M73" s="126">
        <v>51</v>
      </c>
      <c r="N73" s="125">
        <v>51</v>
      </c>
      <c r="O73" s="149"/>
      <c r="P73" s="149"/>
      <c r="Q73" s="110">
        <f t="shared" ref="Q73:Q137" si="9">AVERAGE(D73:P73)</f>
        <v>49.909090909090907</v>
      </c>
      <c r="R73" s="107"/>
      <c r="S73" s="107"/>
      <c r="T73" s="107">
        <f t="shared" si="8"/>
        <v>13.454545454545455</v>
      </c>
    </row>
    <row r="74" spans="1:20" ht="14.25">
      <c r="A74" s="117" t="s">
        <v>412</v>
      </c>
      <c r="B74" s="117">
        <v>8</v>
      </c>
      <c r="C74" s="117">
        <v>13</v>
      </c>
      <c r="D74" s="110">
        <v>13</v>
      </c>
      <c r="E74" s="110">
        <v>14</v>
      </c>
      <c r="F74" s="110">
        <v>14</v>
      </c>
      <c r="G74" s="110">
        <v>13</v>
      </c>
      <c r="H74" s="110">
        <v>14</v>
      </c>
      <c r="I74" s="110">
        <v>14</v>
      </c>
      <c r="J74" s="149">
        <v>14</v>
      </c>
      <c r="K74" s="125">
        <v>13</v>
      </c>
      <c r="L74" s="126">
        <v>13</v>
      </c>
      <c r="M74" s="126">
        <v>13</v>
      </c>
      <c r="N74" s="125">
        <v>13</v>
      </c>
      <c r="O74" s="149"/>
      <c r="P74" s="149"/>
      <c r="Q74" s="110">
        <f t="shared" si="9"/>
        <v>13.454545454545455</v>
      </c>
      <c r="R74" s="107"/>
      <c r="S74" s="107"/>
      <c r="T74" s="107">
        <f t="shared" si="8"/>
        <v>16.363636363636363</v>
      </c>
    </row>
    <row r="75" spans="1:20" ht="14.25">
      <c r="A75" s="119" t="s">
        <v>413</v>
      </c>
      <c r="B75" s="117">
        <v>8</v>
      </c>
      <c r="C75" s="117">
        <v>11</v>
      </c>
      <c r="D75" s="110">
        <v>17</v>
      </c>
      <c r="E75" s="110">
        <v>18</v>
      </c>
      <c r="F75" s="110">
        <v>18</v>
      </c>
      <c r="G75" s="110">
        <v>18</v>
      </c>
      <c r="H75" s="110">
        <v>18</v>
      </c>
      <c r="I75" s="110">
        <v>16</v>
      </c>
      <c r="J75" s="149">
        <v>16</v>
      </c>
      <c r="K75" s="125">
        <v>15</v>
      </c>
      <c r="L75" s="126">
        <v>14</v>
      </c>
      <c r="M75" s="126">
        <v>15</v>
      </c>
      <c r="N75" s="125">
        <v>15</v>
      </c>
      <c r="O75" s="149"/>
      <c r="P75" s="149"/>
      <c r="Q75" s="110">
        <f t="shared" si="9"/>
        <v>16.363636363636363</v>
      </c>
      <c r="R75" s="107"/>
      <c r="S75" s="107"/>
      <c r="T75" s="107">
        <f t="shared" si="8"/>
        <v>8.3636363636363633</v>
      </c>
    </row>
    <row r="76" spans="1:20" ht="14.25">
      <c r="A76" s="117" t="s">
        <v>414</v>
      </c>
      <c r="B76" s="117">
        <v>7</v>
      </c>
      <c r="C76" s="117">
        <v>11</v>
      </c>
      <c r="D76" s="110">
        <v>9</v>
      </c>
      <c r="E76" s="110">
        <v>9</v>
      </c>
      <c r="F76" s="110">
        <v>9</v>
      </c>
      <c r="G76" s="110">
        <v>9</v>
      </c>
      <c r="H76" s="110">
        <v>8</v>
      </c>
      <c r="I76" s="110">
        <v>8</v>
      </c>
      <c r="J76" s="149">
        <v>8</v>
      </c>
      <c r="K76" s="125">
        <v>8</v>
      </c>
      <c r="L76" s="126">
        <v>8</v>
      </c>
      <c r="M76" s="126">
        <v>8</v>
      </c>
      <c r="N76" s="125">
        <v>8</v>
      </c>
      <c r="O76" s="149"/>
      <c r="P76" s="149"/>
      <c r="Q76" s="110">
        <f t="shared" si="9"/>
        <v>8.3636363636363633</v>
      </c>
      <c r="R76" s="107"/>
      <c r="S76" s="107"/>
      <c r="T76" s="107">
        <f t="shared" si="8"/>
        <v>43.636363636363633</v>
      </c>
    </row>
    <row r="77" spans="1:20" ht="14.25">
      <c r="A77" s="117" t="s">
        <v>415</v>
      </c>
      <c r="B77" s="117">
        <v>48</v>
      </c>
      <c r="C77" s="117">
        <v>43</v>
      </c>
      <c r="D77" s="110">
        <v>43</v>
      </c>
      <c r="E77" s="110">
        <v>43</v>
      </c>
      <c r="F77" s="110">
        <v>43</v>
      </c>
      <c r="G77" s="110">
        <v>43</v>
      </c>
      <c r="H77" s="110">
        <v>44</v>
      </c>
      <c r="I77" s="110">
        <v>44</v>
      </c>
      <c r="J77" s="149">
        <v>44</v>
      </c>
      <c r="K77" s="125">
        <v>44</v>
      </c>
      <c r="L77" s="126">
        <v>44</v>
      </c>
      <c r="M77" s="126">
        <v>44</v>
      </c>
      <c r="N77" s="125">
        <v>44</v>
      </c>
      <c r="O77" s="149"/>
      <c r="P77" s="149"/>
      <c r="Q77" s="110">
        <f t="shared" si="9"/>
        <v>43.636363636363633</v>
      </c>
      <c r="R77" s="107"/>
      <c r="S77" s="107"/>
      <c r="T77" s="107">
        <f t="shared" si="8"/>
        <v>4.3636363636363633</v>
      </c>
    </row>
    <row r="78" spans="1:20" ht="14.25">
      <c r="A78" s="117" t="s">
        <v>416</v>
      </c>
      <c r="B78" s="117">
        <v>4</v>
      </c>
      <c r="C78" s="117">
        <v>3</v>
      </c>
      <c r="D78" s="110">
        <v>4</v>
      </c>
      <c r="E78" s="110">
        <v>4</v>
      </c>
      <c r="F78" s="110">
        <v>4</v>
      </c>
      <c r="G78" s="110">
        <v>4</v>
      </c>
      <c r="H78" s="110">
        <v>4</v>
      </c>
      <c r="I78" s="110">
        <v>4</v>
      </c>
      <c r="J78" s="149">
        <v>5</v>
      </c>
      <c r="K78" s="125">
        <v>5</v>
      </c>
      <c r="L78" s="126">
        <v>5</v>
      </c>
      <c r="M78" s="126">
        <v>5</v>
      </c>
      <c r="N78" s="125">
        <v>4</v>
      </c>
      <c r="O78" s="149"/>
      <c r="P78" s="149"/>
      <c r="Q78" s="110">
        <f t="shared" si="9"/>
        <v>4.3636363636363633</v>
      </c>
      <c r="R78" s="107"/>
      <c r="S78" s="107"/>
      <c r="T78" s="107">
        <f t="shared" si="8"/>
        <v>34.18181818181818</v>
      </c>
    </row>
    <row r="79" spans="1:20" ht="14.25">
      <c r="A79" s="117" t="s">
        <v>417</v>
      </c>
      <c r="B79" s="117">
        <v>31</v>
      </c>
      <c r="C79" s="117">
        <v>32</v>
      </c>
      <c r="D79" s="110">
        <v>34</v>
      </c>
      <c r="E79" s="110">
        <v>32</v>
      </c>
      <c r="F79" s="110">
        <v>32</v>
      </c>
      <c r="G79" s="110">
        <v>32</v>
      </c>
      <c r="H79" s="110">
        <v>33</v>
      </c>
      <c r="I79" s="110">
        <v>34</v>
      </c>
      <c r="J79" s="149">
        <v>35</v>
      </c>
      <c r="K79" s="125">
        <v>36</v>
      </c>
      <c r="L79" s="126">
        <v>36</v>
      </c>
      <c r="M79" s="126">
        <v>36</v>
      </c>
      <c r="N79" s="125">
        <v>36</v>
      </c>
      <c r="O79" s="149"/>
      <c r="P79" s="149"/>
      <c r="Q79" s="110">
        <f t="shared" si="9"/>
        <v>34.18181818181818</v>
      </c>
      <c r="R79" s="107"/>
      <c r="S79" s="107"/>
      <c r="T79" s="107">
        <f t="shared" si="8"/>
        <v>13.454545454545455</v>
      </c>
    </row>
    <row r="80" spans="1:20" ht="14.25">
      <c r="A80" s="117" t="s">
        <v>418</v>
      </c>
      <c r="B80" s="117">
        <v>7</v>
      </c>
      <c r="C80" s="117">
        <v>9</v>
      </c>
      <c r="D80" s="110">
        <v>13</v>
      </c>
      <c r="E80" s="110">
        <v>14</v>
      </c>
      <c r="F80" s="110">
        <v>14</v>
      </c>
      <c r="G80" s="110">
        <v>14</v>
      </c>
      <c r="H80" s="110">
        <v>14</v>
      </c>
      <c r="I80" s="110">
        <v>14</v>
      </c>
      <c r="J80" s="149">
        <v>13</v>
      </c>
      <c r="K80" s="125">
        <v>13</v>
      </c>
      <c r="L80" s="126">
        <v>13</v>
      </c>
      <c r="M80" s="126">
        <v>13</v>
      </c>
      <c r="N80" s="125">
        <v>13</v>
      </c>
      <c r="O80" s="149"/>
      <c r="P80" s="149"/>
      <c r="Q80" s="110">
        <f t="shared" si="9"/>
        <v>13.454545454545455</v>
      </c>
      <c r="R80" s="107"/>
      <c r="S80" s="107"/>
      <c r="T80" s="107">
        <f t="shared" si="8"/>
        <v>25.818181818181817</v>
      </c>
    </row>
    <row r="81" spans="1:20" ht="14.25">
      <c r="A81" s="117" t="s">
        <v>419</v>
      </c>
      <c r="B81" s="117">
        <v>24</v>
      </c>
      <c r="C81" s="117">
        <v>24</v>
      </c>
      <c r="D81" s="110">
        <v>25</v>
      </c>
      <c r="E81" s="110">
        <v>25</v>
      </c>
      <c r="F81" s="110">
        <v>25</v>
      </c>
      <c r="G81" s="110">
        <v>25</v>
      </c>
      <c r="H81" s="110">
        <v>26</v>
      </c>
      <c r="I81" s="110">
        <v>26</v>
      </c>
      <c r="J81" s="149">
        <v>26</v>
      </c>
      <c r="K81" s="125">
        <v>26</v>
      </c>
      <c r="L81" s="126">
        <v>26</v>
      </c>
      <c r="M81" s="126">
        <v>27</v>
      </c>
      <c r="N81" s="125">
        <v>27</v>
      </c>
      <c r="O81" s="149"/>
      <c r="P81" s="149"/>
      <c r="Q81" s="110">
        <f t="shared" si="9"/>
        <v>25.818181818181817</v>
      </c>
      <c r="R81" s="107"/>
      <c r="S81" s="107"/>
      <c r="T81" s="107">
        <f t="shared" si="8"/>
        <v>24.545454545454547</v>
      </c>
    </row>
    <row r="82" spans="1:20" ht="14.25">
      <c r="A82" s="117" t="s">
        <v>420</v>
      </c>
      <c r="B82" s="117">
        <v>21</v>
      </c>
      <c r="C82" s="117">
        <v>23</v>
      </c>
      <c r="D82" s="110">
        <v>23</v>
      </c>
      <c r="E82" s="110">
        <v>25</v>
      </c>
      <c r="F82" s="110">
        <v>25</v>
      </c>
      <c r="G82" s="110">
        <v>25</v>
      </c>
      <c r="H82" s="110">
        <v>26</v>
      </c>
      <c r="I82" s="110">
        <v>26</v>
      </c>
      <c r="J82" s="149">
        <v>24</v>
      </c>
      <c r="K82" s="125">
        <v>24</v>
      </c>
      <c r="L82" s="126">
        <v>24</v>
      </c>
      <c r="M82" s="126">
        <v>24</v>
      </c>
      <c r="N82" s="125">
        <v>24</v>
      </c>
      <c r="O82" s="149"/>
      <c r="P82" s="149"/>
      <c r="Q82" s="110">
        <f t="shared" si="9"/>
        <v>24.545454545454547</v>
      </c>
      <c r="R82" s="107"/>
      <c r="S82" s="107"/>
      <c r="T82" s="107">
        <f t="shared" si="8"/>
        <v>44.363636363636367</v>
      </c>
    </row>
    <row r="83" spans="1:20" ht="14.25">
      <c r="A83" s="117" t="s">
        <v>421</v>
      </c>
      <c r="B83" s="117">
        <v>42</v>
      </c>
      <c r="C83" s="117">
        <v>40</v>
      </c>
      <c r="D83" s="110">
        <v>43</v>
      </c>
      <c r="E83" s="110">
        <v>44</v>
      </c>
      <c r="F83" s="110">
        <v>44</v>
      </c>
      <c r="G83" s="110">
        <v>44</v>
      </c>
      <c r="H83" s="110">
        <v>44</v>
      </c>
      <c r="I83" s="110">
        <v>44</v>
      </c>
      <c r="J83" s="149">
        <v>44</v>
      </c>
      <c r="K83" s="125">
        <v>44</v>
      </c>
      <c r="L83" s="126">
        <v>45</v>
      </c>
      <c r="M83" s="126">
        <v>46</v>
      </c>
      <c r="N83" s="125">
        <v>46</v>
      </c>
      <c r="O83" s="149"/>
      <c r="P83" s="149"/>
      <c r="Q83" s="110">
        <f t="shared" si="9"/>
        <v>44.363636363636367</v>
      </c>
      <c r="R83" s="107"/>
      <c r="S83" s="107"/>
      <c r="T83" s="107">
        <f t="shared" si="8"/>
        <v>10.090909090909092</v>
      </c>
    </row>
    <row r="84" spans="1:20" ht="14.25">
      <c r="A84" s="117" t="s">
        <v>422</v>
      </c>
      <c r="B84" s="117">
        <v>6</v>
      </c>
      <c r="C84" s="117">
        <v>8</v>
      </c>
      <c r="D84" s="110">
        <v>10</v>
      </c>
      <c r="E84" s="110">
        <v>11</v>
      </c>
      <c r="F84" s="110">
        <v>11</v>
      </c>
      <c r="G84" s="110">
        <v>10</v>
      </c>
      <c r="H84" s="110">
        <v>10</v>
      </c>
      <c r="I84" s="110">
        <v>9</v>
      </c>
      <c r="J84" s="149">
        <v>10</v>
      </c>
      <c r="K84" s="125">
        <v>10</v>
      </c>
      <c r="L84" s="126">
        <v>10</v>
      </c>
      <c r="M84" s="126">
        <v>10</v>
      </c>
      <c r="N84" s="125">
        <v>10</v>
      </c>
      <c r="O84" s="149"/>
      <c r="P84" s="149"/>
      <c r="Q84" s="110">
        <f t="shared" si="9"/>
        <v>10.090909090909092</v>
      </c>
      <c r="R84" s="107"/>
      <c r="S84" s="107"/>
      <c r="T84" s="107">
        <f t="shared" si="8"/>
        <v>9</v>
      </c>
    </row>
    <row r="85" spans="1:20" ht="14.25">
      <c r="A85" s="117" t="s">
        <v>423</v>
      </c>
      <c r="B85" s="117">
        <v>5</v>
      </c>
      <c r="C85" s="117">
        <v>5</v>
      </c>
      <c r="D85" s="110">
        <v>9</v>
      </c>
      <c r="E85" s="110">
        <v>9</v>
      </c>
      <c r="F85" s="110">
        <v>9</v>
      </c>
      <c r="G85" s="110">
        <v>9</v>
      </c>
      <c r="H85" s="110">
        <v>9</v>
      </c>
      <c r="I85" s="110">
        <v>9</v>
      </c>
      <c r="J85" s="149">
        <v>9</v>
      </c>
      <c r="K85" s="125">
        <v>9</v>
      </c>
      <c r="L85" s="126">
        <v>9</v>
      </c>
      <c r="M85" s="126">
        <v>9</v>
      </c>
      <c r="N85" s="125">
        <v>9</v>
      </c>
      <c r="O85" s="149"/>
      <c r="P85" s="149"/>
      <c r="Q85" s="110">
        <f t="shared" si="9"/>
        <v>9</v>
      </c>
      <c r="R85" s="107"/>
      <c r="S85" s="107"/>
      <c r="T85" s="107">
        <f t="shared" si="8"/>
        <v>19.454545454545453</v>
      </c>
    </row>
    <row r="86" spans="1:20" ht="14.25">
      <c r="A86" s="117" t="s">
        <v>424</v>
      </c>
      <c r="B86" s="117">
        <v>20</v>
      </c>
      <c r="C86" s="117">
        <v>19</v>
      </c>
      <c r="D86" s="110">
        <v>19</v>
      </c>
      <c r="E86" s="110">
        <v>20</v>
      </c>
      <c r="F86" s="110">
        <v>20</v>
      </c>
      <c r="G86" s="110">
        <v>20</v>
      </c>
      <c r="H86" s="110">
        <v>20</v>
      </c>
      <c r="I86" s="110">
        <v>19</v>
      </c>
      <c r="J86" s="149">
        <v>19</v>
      </c>
      <c r="K86" s="125">
        <v>20</v>
      </c>
      <c r="L86" s="126">
        <v>19</v>
      </c>
      <c r="M86" s="126">
        <v>19</v>
      </c>
      <c r="N86" s="125">
        <v>19</v>
      </c>
      <c r="O86" s="149"/>
      <c r="P86" s="149"/>
      <c r="Q86" s="110">
        <f t="shared" si="9"/>
        <v>19.454545454545453</v>
      </c>
      <c r="R86" s="107"/>
      <c r="S86" s="107"/>
      <c r="T86" s="107">
        <f t="shared" si="8"/>
        <v>38.81818181818182</v>
      </c>
    </row>
    <row r="87" spans="1:20" ht="14.25">
      <c r="A87" s="141" t="s">
        <v>425</v>
      </c>
      <c r="B87" s="117">
        <v>45</v>
      </c>
      <c r="C87" s="117">
        <v>45</v>
      </c>
      <c r="D87" s="110">
        <v>41</v>
      </c>
      <c r="E87" s="110">
        <v>39</v>
      </c>
      <c r="F87" s="110">
        <v>39</v>
      </c>
      <c r="G87" s="110">
        <v>40</v>
      </c>
      <c r="H87" s="110">
        <v>40</v>
      </c>
      <c r="I87" s="110">
        <v>38</v>
      </c>
      <c r="J87" s="149">
        <v>37</v>
      </c>
      <c r="K87" s="125">
        <v>37</v>
      </c>
      <c r="L87" s="126">
        <v>38</v>
      </c>
      <c r="M87" s="126">
        <v>39</v>
      </c>
      <c r="N87" s="125">
        <v>39</v>
      </c>
      <c r="O87" s="149"/>
      <c r="P87" s="149"/>
      <c r="Q87" s="110">
        <f t="shared" si="9"/>
        <v>38.81818181818182</v>
      </c>
      <c r="R87" s="107"/>
      <c r="S87" s="107"/>
      <c r="T87" s="107">
        <f t="shared" si="8"/>
        <v>23.363636363636363</v>
      </c>
    </row>
    <row r="88" spans="1:20" ht="14.25">
      <c r="A88" s="117" t="s">
        <v>426</v>
      </c>
      <c r="B88" s="117">
        <v>25</v>
      </c>
      <c r="C88" s="117">
        <v>24</v>
      </c>
      <c r="D88" s="110">
        <v>24</v>
      </c>
      <c r="E88" s="110">
        <v>23</v>
      </c>
      <c r="F88" s="110">
        <v>23</v>
      </c>
      <c r="G88" s="110">
        <v>24</v>
      </c>
      <c r="H88" s="110">
        <v>24</v>
      </c>
      <c r="I88" s="110">
        <v>24</v>
      </c>
      <c r="J88" s="149">
        <v>23</v>
      </c>
      <c r="K88" s="125">
        <v>23</v>
      </c>
      <c r="L88" s="126">
        <v>23</v>
      </c>
      <c r="M88" s="126">
        <v>23</v>
      </c>
      <c r="N88" s="125">
        <v>23</v>
      </c>
      <c r="O88" s="149"/>
      <c r="P88" s="149"/>
      <c r="Q88" s="110">
        <f t="shared" si="9"/>
        <v>23.363636363636363</v>
      </c>
      <c r="R88" s="107"/>
      <c r="S88" s="107"/>
      <c r="T88" s="107">
        <f t="shared" si="8"/>
        <v>22.454545454545453</v>
      </c>
    </row>
    <row r="89" spans="1:20" ht="14.25">
      <c r="A89" s="117" t="s">
        <v>427</v>
      </c>
      <c r="B89" s="117">
        <v>22</v>
      </c>
      <c r="C89" s="117">
        <v>20</v>
      </c>
      <c r="D89" s="110">
        <v>18</v>
      </c>
      <c r="E89" s="110">
        <v>21</v>
      </c>
      <c r="F89" s="110">
        <v>21</v>
      </c>
      <c r="G89" s="110">
        <v>20</v>
      </c>
      <c r="H89" s="110">
        <v>22</v>
      </c>
      <c r="I89" s="110">
        <v>22</v>
      </c>
      <c r="J89" s="149">
        <v>24</v>
      </c>
      <c r="K89" s="125">
        <v>25</v>
      </c>
      <c r="L89" s="126">
        <v>26</v>
      </c>
      <c r="M89" s="126">
        <v>24</v>
      </c>
      <c r="N89" s="125">
        <v>24</v>
      </c>
      <c r="O89" s="149"/>
      <c r="P89" s="149"/>
      <c r="Q89" s="110">
        <f t="shared" si="9"/>
        <v>22.454545454545453</v>
      </c>
      <c r="R89" s="107"/>
      <c r="S89" s="107"/>
      <c r="T89" s="107">
        <f t="shared" si="8"/>
        <v>14.818181818181818</v>
      </c>
    </row>
    <row r="90" spans="1:20" ht="14.25">
      <c r="A90" s="117" t="s">
        <v>428</v>
      </c>
      <c r="B90" s="117">
        <v>12</v>
      </c>
      <c r="C90" s="117">
        <v>12</v>
      </c>
      <c r="D90" s="110">
        <v>14</v>
      </c>
      <c r="E90" s="110">
        <v>14</v>
      </c>
      <c r="F90" s="110">
        <v>14</v>
      </c>
      <c r="G90" s="110">
        <v>14</v>
      </c>
      <c r="H90" s="110">
        <v>14</v>
      </c>
      <c r="I90" s="110">
        <v>14</v>
      </c>
      <c r="J90" s="149">
        <v>15</v>
      </c>
      <c r="K90" s="125">
        <v>16</v>
      </c>
      <c r="L90" s="126">
        <v>16</v>
      </c>
      <c r="M90" s="126">
        <v>16</v>
      </c>
      <c r="N90" s="125">
        <v>16</v>
      </c>
      <c r="O90" s="149"/>
      <c r="P90" s="149"/>
      <c r="Q90" s="110">
        <f t="shared" si="9"/>
        <v>14.818181818181818</v>
      </c>
      <c r="R90" s="107"/>
      <c r="S90" s="107"/>
      <c r="T90" s="107">
        <f t="shared" si="8"/>
        <v>14.818181818181818</v>
      </c>
    </row>
    <row r="91" spans="1:20" ht="14.25">
      <c r="A91" s="141" t="s">
        <v>429</v>
      </c>
      <c r="B91" s="142">
        <v>29</v>
      </c>
      <c r="C91" s="142">
        <v>20</v>
      </c>
      <c r="D91" s="110">
        <v>17</v>
      </c>
      <c r="E91" s="110">
        <v>15</v>
      </c>
      <c r="F91" s="110">
        <v>15</v>
      </c>
      <c r="G91" s="110">
        <v>16</v>
      </c>
      <c r="H91" s="110">
        <v>16</v>
      </c>
      <c r="I91" s="110">
        <v>14</v>
      </c>
      <c r="J91" s="149">
        <v>14</v>
      </c>
      <c r="K91" s="125">
        <v>14</v>
      </c>
      <c r="L91" s="126">
        <v>14</v>
      </c>
      <c r="M91" s="126">
        <v>14</v>
      </c>
      <c r="N91" s="125">
        <v>14</v>
      </c>
      <c r="O91" s="149"/>
      <c r="P91" s="149"/>
      <c r="Q91" s="110">
        <f t="shared" si="9"/>
        <v>14.818181818181818</v>
      </c>
      <c r="R91" s="107"/>
      <c r="S91" s="107"/>
      <c r="T91" s="107">
        <f t="shared" si="8"/>
        <v>32.18181818181818</v>
      </c>
    </row>
    <row r="92" spans="1:20" ht="14.25">
      <c r="A92" s="142" t="s">
        <v>430</v>
      </c>
      <c r="B92" s="142">
        <v>31</v>
      </c>
      <c r="C92" s="142">
        <v>29</v>
      </c>
      <c r="D92" s="110">
        <v>32</v>
      </c>
      <c r="E92" s="110">
        <v>32</v>
      </c>
      <c r="F92" s="110">
        <v>32</v>
      </c>
      <c r="G92" s="110">
        <v>32</v>
      </c>
      <c r="H92" s="110">
        <v>34</v>
      </c>
      <c r="I92" s="110">
        <v>34</v>
      </c>
      <c r="J92" s="149">
        <v>31</v>
      </c>
      <c r="K92" s="125">
        <v>32</v>
      </c>
      <c r="L92" s="126">
        <v>32</v>
      </c>
      <c r="M92" s="126">
        <v>31</v>
      </c>
      <c r="N92" s="125">
        <v>32</v>
      </c>
      <c r="O92" s="149"/>
      <c r="P92" s="149"/>
      <c r="Q92" s="110">
        <f t="shared" si="9"/>
        <v>32.18181818181818</v>
      </c>
      <c r="R92" s="107"/>
      <c r="S92" s="107"/>
      <c r="T92" s="107">
        <f t="shared" si="8"/>
        <v>23.272727272727273</v>
      </c>
    </row>
    <row r="93" spans="1:20" ht="14.25">
      <c r="A93" s="117" t="s">
        <v>431</v>
      </c>
      <c r="B93" s="117">
        <v>24</v>
      </c>
      <c r="C93" s="117">
        <v>20</v>
      </c>
      <c r="D93" s="110">
        <v>24</v>
      </c>
      <c r="E93" s="110">
        <v>22</v>
      </c>
      <c r="F93" s="110">
        <v>22</v>
      </c>
      <c r="G93" s="110">
        <v>22</v>
      </c>
      <c r="H93" s="110">
        <v>22</v>
      </c>
      <c r="I93" s="110">
        <v>22</v>
      </c>
      <c r="J93" s="149">
        <v>22</v>
      </c>
      <c r="K93" s="125">
        <v>25</v>
      </c>
      <c r="L93" s="126">
        <v>25</v>
      </c>
      <c r="M93" s="126">
        <v>25</v>
      </c>
      <c r="N93" s="125">
        <v>25</v>
      </c>
      <c r="O93" s="149"/>
      <c r="P93" s="149"/>
      <c r="Q93" s="110">
        <f t="shared" si="9"/>
        <v>23.272727272727273</v>
      </c>
      <c r="R93" s="107"/>
      <c r="S93" s="107"/>
      <c r="T93" s="107">
        <f t="shared" si="8"/>
        <v>24.363636363636363</v>
      </c>
    </row>
    <row r="94" spans="1:20" ht="14.25">
      <c r="A94" s="117" t="s">
        <v>432</v>
      </c>
      <c r="B94" s="117">
        <v>29</v>
      </c>
      <c r="C94" s="117">
        <v>28</v>
      </c>
      <c r="D94" s="110">
        <v>27</v>
      </c>
      <c r="E94" s="110">
        <v>26</v>
      </c>
      <c r="F94" s="110">
        <v>26</v>
      </c>
      <c r="G94" s="110">
        <v>25</v>
      </c>
      <c r="H94" s="110">
        <v>23</v>
      </c>
      <c r="I94" s="110">
        <v>24</v>
      </c>
      <c r="J94" s="149">
        <v>22</v>
      </c>
      <c r="K94" s="125">
        <v>22</v>
      </c>
      <c r="L94" s="126">
        <v>24</v>
      </c>
      <c r="M94" s="126">
        <v>24</v>
      </c>
      <c r="N94" s="125">
        <v>25</v>
      </c>
      <c r="O94" s="149"/>
      <c r="P94" s="149"/>
      <c r="Q94" s="110">
        <f t="shared" si="9"/>
        <v>24.363636363636363</v>
      </c>
      <c r="R94" s="107"/>
      <c r="S94" s="107"/>
      <c r="T94" s="107">
        <f t="shared" si="8"/>
        <v>19.818181818181817</v>
      </c>
    </row>
    <row r="95" spans="1:20" ht="14.25">
      <c r="A95" s="117" t="s">
        <v>433</v>
      </c>
      <c r="B95" s="117">
        <v>20</v>
      </c>
      <c r="C95" s="117">
        <v>19</v>
      </c>
      <c r="D95" s="110">
        <v>21</v>
      </c>
      <c r="E95" s="110">
        <v>21</v>
      </c>
      <c r="F95" s="110">
        <v>21</v>
      </c>
      <c r="G95" s="110">
        <v>21</v>
      </c>
      <c r="H95" s="110">
        <v>20</v>
      </c>
      <c r="I95" s="110">
        <v>19</v>
      </c>
      <c r="J95" s="149">
        <v>19</v>
      </c>
      <c r="K95" s="125">
        <v>19</v>
      </c>
      <c r="L95" s="126">
        <v>19</v>
      </c>
      <c r="M95" s="126">
        <v>19</v>
      </c>
      <c r="N95" s="125">
        <v>19</v>
      </c>
      <c r="O95" s="149"/>
      <c r="P95" s="149"/>
      <c r="Q95" s="110">
        <f t="shared" si="9"/>
        <v>19.818181818181817</v>
      </c>
      <c r="R95" s="107"/>
      <c r="S95" s="107"/>
      <c r="T95" s="107">
        <f t="shared" si="8"/>
        <v>17.727272727272727</v>
      </c>
    </row>
    <row r="96" spans="1:20" ht="14.25">
      <c r="A96" s="117" t="s">
        <v>434</v>
      </c>
      <c r="B96" s="117">
        <v>18</v>
      </c>
      <c r="C96" s="117">
        <v>15</v>
      </c>
      <c r="D96" s="110">
        <v>19</v>
      </c>
      <c r="E96" s="110">
        <v>19</v>
      </c>
      <c r="F96" s="110">
        <v>19</v>
      </c>
      <c r="G96" s="110">
        <v>18</v>
      </c>
      <c r="H96" s="110">
        <v>18</v>
      </c>
      <c r="I96" s="110">
        <v>18</v>
      </c>
      <c r="J96" s="149">
        <v>17</v>
      </c>
      <c r="K96" s="125">
        <v>17</v>
      </c>
      <c r="L96" s="126">
        <v>17</v>
      </c>
      <c r="M96" s="126">
        <v>17</v>
      </c>
      <c r="N96" s="125">
        <v>16</v>
      </c>
      <c r="O96" s="149"/>
      <c r="P96" s="149"/>
      <c r="Q96" s="110">
        <f t="shared" si="9"/>
        <v>17.727272727272727</v>
      </c>
      <c r="R96" s="107"/>
      <c r="S96" s="107"/>
      <c r="T96" s="107">
        <f t="shared" si="8"/>
        <v>20.454545454545453</v>
      </c>
    </row>
    <row r="97" spans="1:20" ht="14.25">
      <c r="A97" s="117" t="s">
        <v>435</v>
      </c>
      <c r="B97" s="117">
        <v>22</v>
      </c>
      <c r="C97" s="117">
        <v>20</v>
      </c>
      <c r="D97" s="110">
        <v>20</v>
      </c>
      <c r="E97" s="110">
        <v>20</v>
      </c>
      <c r="F97" s="110">
        <v>20</v>
      </c>
      <c r="G97" s="110">
        <v>20</v>
      </c>
      <c r="H97" s="110">
        <v>20</v>
      </c>
      <c r="I97" s="110">
        <v>20</v>
      </c>
      <c r="J97" s="149">
        <v>21</v>
      </c>
      <c r="K97" s="125">
        <v>21</v>
      </c>
      <c r="L97" s="126">
        <v>21</v>
      </c>
      <c r="M97" s="126">
        <v>21</v>
      </c>
      <c r="N97" s="125">
        <v>21</v>
      </c>
      <c r="O97" s="149"/>
      <c r="P97" s="149"/>
      <c r="Q97" s="110">
        <f t="shared" si="9"/>
        <v>20.454545454545453</v>
      </c>
      <c r="R97" s="107"/>
      <c r="S97" s="107"/>
      <c r="T97" s="107">
        <f t="shared" si="8"/>
        <v>18.363636363636363</v>
      </c>
    </row>
    <row r="98" spans="1:20" ht="14.25">
      <c r="A98" s="117" t="s">
        <v>436</v>
      </c>
      <c r="B98" s="117">
        <v>22</v>
      </c>
      <c r="C98" s="117">
        <v>22</v>
      </c>
      <c r="D98" s="110">
        <v>21</v>
      </c>
      <c r="E98" s="110">
        <v>20</v>
      </c>
      <c r="F98" s="110">
        <v>20</v>
      </c>
      <c r="G98" s="110">
        <v>18</v>
      </c>
      <c r="H98" s="110">
        <v>17</v>
      </c>
      <c r="I98" s="110">
        <v>17</v>
      </c>
      <c r="J98" s="149">
        <v>17</v>
      </c>
      <c r="K98" s="125">
        <v>18</v>
      </c>
      <c r="L98" s="126">
        <v>18</v>
      </c>
      <c r="M98" s="126">
        <v>18</v>
      </c>
      <c r="N98" s="125">
        <v>18</v>
      </c>
      <c r="O98" s="149"/>
      <c r="P98" s="149"/>
      <c r="Q98" s="110">
        <f t="shared" si="9"/>
        <v>18.363636363636363</v>
      </c>
      <c r="R98" s="107"/>
      <c r="S98" s="107"/>
      <c r="T98" s="107">
        <f t="shared" si="8"/>
        <v>11</v>
      </c>
    </row>
    <row r="99" spans="1:20" ht="14.25">
      <c r="A99" s="117" t="s">
        <v>437</v>
      </c>
      <c r="B99" s="117">
        <v>9</v>
      </c>
      <c r="C99" s="117">
        <v>9</v>
      </c>
      <c r="D99" s="110">
        <v>10</v>
      </c>
      <c r="E99" s="110">
        <v>11</v>
      </c>
      <c r="F99" s="110">
        <v>11</v>
      </c>
      <c r="G99" s="110">
        <v>11</v>
      </c>
      <c r="H99" s="110">
        <v>11</v>
      </c>
      <c r="I99" s="110">
        <v>12</v>
      </c>
      <c r="J99" s="149">
        <v>11</v>
      </c>
      <c r="K99" s="125">
        <v>11</v>
      </c>
      <c r="L99" s="126">
        <v>11</v>
      </c>
      <c r="M99" s="126">
        <v>11</v>
      </c>
      <c r="N99" s="125">
        <v>11</v>
      </c>
      <c r="O99" s="149"/>
      <c r="P99" s="149"/>
      <c r="Q99" s="110">
        <f t="shared" si="9"/>
        <v>11</v>
      </c>
      <c r="R99" s="107"/>
      <c r="S99" s="107"/>
      <c r="T99" s="107">
        <f t="shared" si="8"/>
        <v>13.545454545454545</v>
      </c>
    </row>
    <row r="100" spans="1:20" ht="14.25">
      <c r="A100" s="117" t="s">
        <v>438</v>
      </c>
      <c r="B100" s="117">
        <v>7</v>
      </c>
      <c r="C100" s="117">
        <v>7</v>
      </c>
      <c r="D100" s="110">
        <v>12</v>
      </c>
      <c r="E100" s="110">
        <v>13</v>
      </c>
      <c r="F100" s="110">
        <v>13</v>
      </c>
      <c r="G100" s="110">
        <v>14</v>
      </c>
      <c r="H100" s="110">
        <v>15</v>
      </c>
      <c r="I100" s="110">
        <v>15</v>
      </c>
      <c r="J100" s="149">
        <v>16</v>
      </c>
      <c r="K100" s="125">
        <v>14</v>
      </c>
      <c r="L100" s="126">
        <v>12</v>
      </c>
      <c r="M100" s="126">
        <v>12</v>
      </c>
      <c r="N100" s="125">
        <v>13</v>
      </c>
      <c r="O100" s="149"/>
      <c r="P100" s="149"/>
      <c r="Q100" s="110">
        <f t="shared" si="9"/>
        <v>13.545454545454545</v>
      </c>
      <c r="R100" s="107"/>
      <c r="S100" s="107"/>
      <c r="T100" s="107">
        <f t="shared" si="8"/>
        <v>18.636363636363637</v>
      </c>
    </row>
    <row r="101" spans="1:20" ht="14.25">
      <c r="A101" s="117" t="s">
        <v>439</v>
      </c>
      <c r="B101" s="117">
        <v>18</v>
      </c>
      <c r="C101" s="117">
        <v>17</v>
      </c>
      <c r="D101" s="110">
        <v>19</v>
      </c>
      <c r="E101" s="110">
        <v>20</v>
      </c>
      <c r="F101" s="110">
        <v>20</v>
      </c>
      <c r="G101" s="110">
        <v>18</v>
      </c>
      <c r="H101" s="110">
        <v>18</v>
      </c>
      <c r="I101" s="110">
        <v>18</v>
      </c>
      <c r="J101" s="149">
        <v>18</v>
      </c>
      <c r="K101" s="125">
        <v>19</v>
      </c>
      <c r="L101" s="126">
        <v>19</v>
      </c>
      <c r="M101" s="126">
        <v>18</v>
      </c>
      <c r="N101" s="125">
        <v>18</v>
      </c>
      <c r="O101" s="149"/>
      <c r="P101" s="149"/>
      <c r="Q101" s="110">
        <f t="shared" si="9"/>
        <v>18.636363636363637</v>
      </c>
      <c r="R101" s="107"/>
      <c r="S101" s="107"/>
      <c r="T101" s="107">
        <f t="shared" si="8"/>
        <v>16.545454545454547</v>
      </c>
    </row>
    <row r="102" spans="1:20" ht="14.25">
      <c r="A102" s="117" t="s">
        <v>440</v>
      </c>
      <c r="B102" s="117">
        <v>7</v>
      </c>
      <c r="C102" s="117">
        <v>13</v>
      </c>
      <c r="D102" s="110">
        <v>12</v>
      </c>
      <c r="E102" s="110">
        <v>15</v>
      </c>
      <c r="F102" s="110">
        <v>15</v>
      </c>
      <c r="G102" s="110">
        <v>15</v>
      </c>
      <c r="H102" s="110">
        <v>16</v>
      </c>
      <c r="I102" s="110">
        <v>19</v>
      </c>
      <c r="J102" s="149">
        <v>18</v>
      </c>
      <c r="K102" s="125">
        <v>19</v>
      </c>
      <c r="L102" s="126">
        <v>17</v>
      </c>
      <c r="M102" s="126">
        <v>18</v>
      </c>
      <c r="N102" s="125">
        <v>18</v>
      </c>
      <c r="O102" s="149"/>
      <c r="P102" s="149"/>
      <c r="Q102" s="110">
        <f t="shared" si="9"/>
        <v>16.545454545454547</v>
      </c>
      <c r="R102" s="107"/>
      <c r="S102" s="107"/>
      <c r="T102" s="107">
        <f t="shared" si="8"/>
        <v>11.454545454545455</v>
      </c>
    </row>
    <row r="103" spans="1:20" ht="14.25">
      <c r="A103" s="143" t="s">
        <v>441</v>
      </c>
      <c r="B103" s="143">
        <v>0</v>
      </c>
      <c r="C103" s="143">
        <v>6</v>
      </c>
      <c r="D103" s="110">
        <v>11</v>
      </c>
      <c r="E103" s="110">
        <v>13</v>
      </c>
      <c r="F103" s="110">
        <v>13</v>
      </c>
      <c r="G103" s="110">
        <v>12</v>
      </c>
      <c r="H103" s="110">
        <v>12</v>
      </c>
      <c r="I103" s="110">
        <v>11</v>
      </c>
      <c r="J103" s="149">
        <v>10</v>
      </c>
      <c r="K103" s="125">
        <v>11</v>
      </c>
      <c r="L103" s="126">
        <v>9</v>
      </c>
      <c r="M103" s="126">
        <v>12</v>
      </c>
      <c r="N103" s="125">
        <v>12</v>
      </c>
      <c r="O103" s="149"/>
      <c r="P103" s="149"/>
      <c r="Q103" s="110">
        <f t="shared" si="9"/>
        <v>11.454545454545455</v>
      </c>
      <c r="R103" s="107"/>
      <c r="S103" s="107"/>
      <c r="T103" s="107">
        <f t="shared" si="8"/>
        <v>9.9090909090909083</v>
      </c>
    </row>
    <row r="104" spans="1:20" ht="14.25">
      <c r="A104" s="143" t="s">
        <v>442</v>
      </c>
      <c r="B104" s="143">
        <v>8</v>
      </c>
      <c r="C104" s="143">
        <v>11</v>
      </c>
      <c r="D104" s="110">
        <v>12</v>
      </c>
      <c r="E104" s="110">
        <v>10</v>
      </c>
      <c r="F104" s="110">
        <v>10</v>
      </c>
      <c r="G104" s="110">
        <v>9</v>
      </c>
      <c r="H104" s="110">
        <v>10</v>
      </c>
      <c r="I104" s="110">
        <v>10</v>
      </c>
      <c r="J104" s="149">
        <v>9</v>
      </c>
      <c r="K104" s="125">
        <v>9</v>
      </c>
      <c r="L104" s="126">
        <v>12</v>
      </c>
      <c r="M104" s="126">
        <v>9</v>
      </c>
      <c r="N104" s="125">
        <v>9</v>
      </c>
      <c r="O104" s="149"/>
      <c r="P104" s="149"/>
      <c r="Q104" s="110">
        <f t="shared" si="9"/>
        <v>9.9090909090909083</v>
      </c>
      <c r="R104" s="107"/>
      <c r="S104" s="107"/>
      <c r="T104" s="107">
        <f t="shared" si="8"/>
        <v>4.0909090909090908</v>
      </c>
    </row>
    <row r="105" spans="1:20" ht="14.25">
      <c r="A105" s="143" t="s">
        <v>443</v>
      </c>
      <c r="B105" s="143">
        <v>2</v>
      </c>
      <c r="C105" s="143">
        <v>5</v>
      </c>
      <c r="D105" s="110">
        <v>5</v>
      </c>
      <c r="E105" s="110">
        <v>4</v>
      </c>
      <c r="F105" s="110">
        <v>4</v>
      </c>
      <c r="G105" s="110">
        <v>4</v>
      </c>
      <c r="H105" s="110">
        <v>4</v>
      </c>
      <c r="I105" s="110">
        <v>4</v>
      </c>
      <c r="J105" s="149">
        <v>4</v>
      </c>
      <c r="K105" s="125">
        <v>4</v>
      </c>
      <c r="L105" s="126">
        <v>4</v>
      </c>
      <c r="M105" s="126">
        <v>4</v>
      </c>
      <c r="N105" s="125">
        <v>4</v>
      </c>
      <c r="O105" s="149"/>
      <c r="P105" s="149"/>
      <c r="Q105" s="110">
        <f t="shared" si="9"/>
        <v>4.0909090909090908</v>
      </c>
      <c r="R105" s="107"/>
      <c r="S105" s="107"/>
      <c r="T105" s="107">
        <f t="shared" si="8"/>
        <v>7.1818181818181817</v>
      </c>
    </row>
    <row r="106" spans="1:20" ht="14.25">
      <c r="A106" s="143" t="s">
        <v>444</v>
      </c>
      <c r="B106" s="143"/>
      <c r="C106" s="144">
        <v>9</v>
      </c>
      <c r="D106" s="110">
        <v>7</v>
      </c>
      <c r="E106" s="110">
        <v>7</v>
      </c>
      <c r="F106" s="110">
        <v>7</v>
      </c>
      <c r="G106" s="110">
        <v>6</v>
      </c>
      <c r="H106" s="110">
        <v>6</v>
      </c>
      <c r="I106" s="110">
        <v>6</v>
      </c>
      <c r="J106" s="149">
        <v>7</v>
      </c>
      <c r="K106" s="125">
        <v>7</v>
      </c>
      <c r="L106" s="126">
        <v>7</v>
      </c>
      <c r="M106" s="126">
        <v>9</v>
      </c>
      <c r="N106" s="125">
        <v>10</v>
      </c>
      <c r="O106" s="149"/>
      <c r="P106" s="149"/>
      <c r="Q106" s="110">
        <f t="shared" si="9"/>
        <v>7.1818181818181817</v>
      </c>
      <c r="R106" s="107"/>
      <c r="S106" s="107"/>
      <c r="T106" s="107">
        <f t="shared" si="8"/>
        <v>4.3636363636363633</v>
      </c>
    </row>
    <row r="107" spans="1:20" ht="14.25">
      <c r="A107" s="142" t="s">
        <v>445</v>
      </c>
      <c r="B107" s="142"/>
      <c r="C107" s="145">
        <v>5</v>
      </c>
      <c r="D107" s="110">
        <v>6</v>
      </c>
      <c r="E107" s="110">
        <v>4</v>
      </c>
      <c r="F107" s="110">
        <v>4</v>
      </c>
      <c r="G107" s="110">
        <v>4</v>
      </c>
      <c r="H107" s="110">
        <v>4</v>
      </c>
      <c r="I107" s="110">
        <v>4</v>
      </c>
      <c r="J107" s="149">
        <v>4</v>
      </c>
      <c r="K107" s="125">
        <v>4</v>
      </c>
      <c r="L107" s="126">
        <v>4</v>
      </c>
      <c r="M107" s="126">
        <v>5</v>
      </c>
      <c r="N107" s="125">
        <v>5</v>
      </c>
      <c r="O107" s="149"/>
      <c r="P107" s="149"/>
      <c r="Q107" s="110">
        <f t="shared" si="9"/>
        <v>4.3636363636363633</v>
      </c>
      <c r="R107" s="107"/>
      <c r="S107" s="107"/>
      <c r="T107" s="107">
        <f t="shared" si="8"/>
        <v>6.6363636363636367</v>
      </c>
    </row>
    <row r="108" spans="1:20" ht="14.25">
      <c r="A108" s="143" t="s">
        <v>446</v>
      </c>
      <c r="B108" s="143"/>
      <c r="C108" s="144">
        <v>7</v>
      </c>
      <c r="D108" s="110">
        <v>8</v>
      </c>
      <c r="E108" s="110">
        <v>8</v>
      </c>
      <c r="F108" s="110">
        <v>8</v>
      </c>
      <c r="G108" s="110">
        <v>6</v>
      </c>
      <c r="H108" s="110">
        <v>6</v>
      </c>
      <c r="I108" s="110">
        <v>6</v>
      </c>
      <c r="J108" s="149">
        <v>6</v>
      </c>
      <c r="K108" s="125">
        <v>7</v>
      </c>
      <c r="L108" s="126">
        <v>6</v>
      </c>
      <c r="M108" s="126">
        <v>6</v>
      </c>
      <c r="N108" s="125">
        <v>6</v>
      </c>
      <c r="O108" s="149"/>
      <c r="P108" s="149"/>
      <c r="Q108" s="110">
        <f t="shared" si="9"/>
        <v>6.6363636363636367</v>
      </c>
      <c r="R108" s="107"/>
      <c r="S108" s="107"/>
      <c r="T108" s="107">
        <f t="shared" si="8"/>
        <v>3.6363636363636362</v>
      </c>
    </row>
    <row r="109" spans="1:20" ht="14.25">
      <c r="A109" s="142" t="s">
        <v>447</v>
      </c>
      <c r="B109" s="142"/>
      <c r="C109" s="145">
        <v>4</v>
      </c>
      <c r="D109" s="110">
        <v>3</v>
      </c>
      <c r="E109" s="110">
        <v>3</v>
      </c>
      <c r="F109" s="110">
        <v>3</v>
      </c>
      <c r="G109" s="110">
        <v>3</v>
      </c>
      <c r="H109" s="110">
        <v>3</v>
      </c>
      <c r="I109" s="110">
        <v>3</v>
      </c>
      <c r="J109" s="149">
        <v>3</v>
      </c>
      <c r="K109" s="125">
        <v>4</v>
      </c>
      <c r="L109" s="126">
        <v>5</v>
      </c>
      <c r="M109" s="126">
        <v>5</v>
      </c>
      <c r="N109" s="125">
        <v>5</v>
      </c>
      <c r="O109" s="149"/>
      <c r="P109" s="149"/>
      <c r="Q109" s="110">
        <f t="shared" si="9"/>
        <v>3.6363636363636362</v>
      </c>
      <c r="R109" s="107"/>
      <c r="S109" s="107"/>
      <c r="T109" s="107">
        <f t="shared" si="8"/>
        <v>8</v>
      </c>
    </row>
    <row r="110" spans="1:20" ht="14.25">
      <c r="A110" s="117" t="s">
        <v>448</v>
      </c>
      <c r="B110" s="117">
        <v>0</v>
      </c>
      <c r="C110" s="146">
        <v>8</v>
      </c>
      <c r="D110" s="110">
        <v>7</v>
      </c>
      <c r="E110" s="110">
        <v>8</v>
      </c>
      <c r="F110" s="110">
        <v>8</v>
      </c>
      <c r="G110" s="110">
        <v>9</v>
      </c>
      <c r="H110" s="110">
        <v>8</v>
      </c>
      <c r="I110" s="110">
        <v>8</v>
      </c>
      <c r="J110" s="149">
        <v>8</v>
      </c>
      <c r="K110" s="125">
        <v>8</v>
      </c>
      <c r="L110" s="126">
        <v>8</v>
      </c>
      <c r="M110" s="126">
        <v>8</v>
      </c>
      <c r="N110" s="125">
        <v>8</v>
      </c>
      <c r="O110" s="149"/>
      <c r="P110" s="149"/>
      <c r="Q110" s="110">
        <f t="shared" si="9"/>
        <v>8</v>
      </c>
      <c r="R110" s="107"/>
      <c r="S110" s="107"/>
      <c r="T110" s="107">
        <f t="shared" si="8"/>
        <v>8.8181818181818183</v>
      </c>
    </row>
    <row r="111" spans="1:20" ht="14.25">
      <c r="A111" s="142" t="s">
        <v>449</v>
      </c>
      <c r="B111" s="142"/>
      <c r="C111" s="145">
        <v>6</v>
      </c>
      <c r="D111" s="110">
        <v>8</v>
      </c>
      <c r="E111" s="110">
        <v>9</v>
      </c>
      <c r="F111" s="110">
        <v>9</v>
      </c>
      <c r="G111" s="110">
        <v>9</v>
      </c>
      <c r="H111" s="110">
        <v>10</v>
      </c>
      <c r="I111" s="110">
        <v>10</v>
      </c>
      <c r="J111" s="149">
        <v>8</v>
      </c>
      <c r="K111" s="125">
        <v>9</v>
      </c>
      <c r="L111" s="126">
        <v>9</v>
      </c>
      <c r="M111" s="126">
        <v>9</v>
      </c>
      <c r="N111" s="125">
        <v>7</v>
      </c>
      <c r="O111" s="149"/>
      <c r="P111" s="149"/>
      <c r="Q111" s="110">
        <f t="shared" si="9"/>
        <v>8.8181818181818183</v>
      </c>
      <c r="R111" s="107"/>
      <c r="S111" s="107"/>
      <c r="T111" s="107">
        <f t="shared" si="8"/>
        <v>6.7272727272727275</v>
      </c>
    </row>
    <row r="112" spans="1:20" ht="14.25">
      <c r="A112" s="117" t="s">
        <v>450</v>
      </c>
      <c r="B112" s="117">
        <v>0</v>
      </c>
      <c r="C112" s="117">
        <v>11</v>
      </c>
      <c r="D112" s="110">
        <v>9</v>
      </c>
      <c r="E112" s="110">
        <v>7</v>
      </c>
      <c r="F112" s="110">
        <v>7</v>
      </c>
      <c r="G112" s="110">
        <v>7</v>
      </c>
      <c r="H112" s="110">
        <v>6</v>
      </c>
      <c r="I112" s="110">
        <v>6</v>
      </c>
      <c r="J112" s="149">
        <v>6</v>
      </c>
      <c r="K112" s="125">
        <v>6</v>
      </c>
      <c r="L112" s="126">
        <v>7</v>
      </c>
      <c r="M112" s="126">
        <v>7</v>
      </c>
      <c r="N112" s="125">
        <v>6</v>
      </c>
      <c r="O112" s="149"/>
      <c r="P112" s="149"/>
      <c r="Q112" s="110">
        <f t="shared" si="9"/>
        <v>6.7272727272727275</v>
      </c>
      <c r="R112" s="107"/>
      <c r="S112" s="107"/>
      <c r="T112" s="107">
        <f t="shared" si="8"/>
        <v>12.545454545454545</v>
      </c>
    </row>
    <row r="113" spans="1:20" ht="14.25">
      <c r="A113" s="117" t="s">
        <v>451</v>
      </c>
      <c r="B113" s="117">
        <v>0</v>
      </c>
      <c r="C113" s="117">
        <v>11</v>
      </c>
      <c r="D113" s="110">
        <v>15</v>
      </c>
      <c r="E113" s="110">
        <v>14</v>
      </c>
      <c r="F113" s="110">
        <v>14</v>
      </c>
      <c r="G113" s="110">
        <v>14</v>
      </c>
      <c r="H113" s="110">
        <v>16</v>
      </c>
      <c r="I113" s="110">
        <v>16</v>
      </c>
      <c r="J113" s="149">
        <v>12</v>
      </c>
      <c r="K113" s="125">
        <v>13</v>
      </c>
      <c r="L113" s="126">
        <v>9</v>
      </c>
      <c r="M113" s="126">
        <v>8</v>
      </c>
      <c r="N113" s="125">
        <v>7</v>
      </c>
      <c r="O113" s="149"/>
      <c r="P113" s="149"/>
      <c r="Q113" s="110">
        <f t="shared" si="9"/>
        <v>12.545454545454545</v>
      </c>
      <c r="R113" s="107"/>
      <c r="S113" s="107"/>
      <c r="T113" s="107">
        <f t="shared" si="8"/>
        <v>12.818181818181818</v>
      </c>
    </row>
    <row r="114" spans="1:20" ht="14.25">
      <c r="A114" s="117" t="s">
        <v>452</v>
      </c>
      <c r="B114" s="117">
        <v>0</v>
      </c>
      <c r="C114" s="117">
        <v>7</v>
      </c>
      <c r="D114" s="110">
        <v>14</v>
      </c>
      <c r="E114" s="110">
        <v>14</v>
      </c>
      <c r="F114" s="110">
        <v>14</v>
      </c>
      <c r="G114" s="110">
        <v>14</v>
      </c>
      <c r="H114" s="110">
        <v>13</v>
      </c>
      <c r="I114" s="110">
        <v>13</v>
      </c>
      <c r="J114" s="149">
        <v>11</v>
      </c>
      <c r="K114" s="125">
        <v>11</v>
      </c>
      <c r="L114" s="126">
        <v>12</v>
      </c>
      <c r="M114" s="126">
        <v>12</v>
      </c>
      <c r="N114" s="125">
        <v>13</v>
      </c>
      <c r="O114" s="149"/>
      <c r="P114" s="149"/>
      <c r="Q114" s="110">
        <f t="shared" si="9"/>
        <v>12.818181818181818</v>
      </c>
      <c r="R114" s="107"/>
      <c r="S114" s="107"/>
      <c r="T114" s="107">
        <f t="shared" si="8"/>
        <v>6.1818181818181817</v>
      </c>
    </row>
    <row r="115" spans="1:20" ht="14.25">
      <c r="A115" s="117" t="s">
        <v>453</v>
      </c>
      <c r="B115" s="117">
        <v>0</v>
      </c>
      <c r="C115" s="117">
        <v>4</v>
      </c>
      <c r="D115" s="110">
        <v>6</v>
      </c>
      <c r="E115" s="110">
        <v>7</v>
      </c>
      <c r="F115" s="110">
        <v>7</v>
      </c>
      <c r="G115" s="110">
        <v>7</v>
      </c>
      <c r="H115" s="110">
        <v>5</v>
      </c>
      <c r="I115" s="110">
        <v>4</v>
      </c>
      <c r="J115" s="149">
        <v>4</v>
      </c>
      <c r="K115" s="125">
        <v>6</v>
      </c>
      <c r="L115" s="126">
        <v>6</v>
      </c>
      <c r="M115" s="126">
        <v>8</v>
      </c>
      <c r="N115" s="125">
        <v>8</v>
      </c>
      <c r="O115" s="149"/>
      <c r="P115" s="149"/>
      <c r="Q115" s="110">
        <f t="shared" si="9"/>
        <v>6.1818181818181817</v>
      </c>
      <c r="R115" s="107"/>
      <c r="S115" s="107"/>
      <c r="T115" s="107">
        <f t="shared" si="8"/>
        <v>6.0909090909090908</v>
      </c>
    </row>
    <row r="116" spans="1:20" ht="14.25">
      <c r="A116" s="147" t="s">
        <v>454</v>
      </c>
      <c r="B116" s="147">
        <v>0</v>
      </c>
      <c r="C116" s="147">
        <v>4</v>
      </c>
      <c r="D116" s="110">
        <v>6</v>
      </c>
      <c r="E116" s="110">
        <v>8</v>
      </c>
      <c r="F116" s="110">
        <v>8</v>
      </c>
      <c r="G116" s="110">
        <v>8</v>
      </c>
      <c r="H116" s="110">
        <v>6</v>
      </c>
      <c r="I116" s="110">
        <v>5</v>
      </c>
      <c r="J116" s="149">
        <v>4</v>
      </c>
      <c r="K116" s="125">
        <v>4</v>
      </c>
      <c r="L116" s="126">
        <v>6</v>
      </c>
      <c r="M116" s="126">
        <v>6</v>
      </c>
      <c r="N116" s="125">
        <v>6</v>
      </c>
      <c r="O116" s="149"/>
      <c r="P116" s="149"/>
      <c r="Q116" s="110">
        <f t="shared" si="9"/>
        <v>6.0909090909090908</v>
      </c>
      <c r="R116" s="107"/>
      <c r="S116" s="107"/>
      <c r="T116" s="107">
        <f t="shared" si="8"/>
        <v>9.545454545454545</v>
      </c>
    </row>
    <row r="117" spans="1:20" ht="14.25">
      <c r="A117" s="117" t="s">
        <v>455</v>
      </c>
      <c r="B117" s="117">
        <v>0</v>
      </c>
      <c r="C117" s="117">
        <v>9</v>
      </c>
      <c r="D117" s="110">
        <v>11</v>
      </c>
      <c r="E117" s="110">
        <v>11</v>
      </c>
      <c r="F117" s="110">
        <v>11</v>
      </c>
      <c r="G117" s="110">
        <v>9</v>
      </c>
      <c r="H117" s="110">
        <v>9</v>
      </c>
      <c r="I117" s="110">
        <v>9</v>
      </c>
      <c r="J117" s="149">
        <v>9</v>
      </c>
      <c r="K117" s="125">
        <v>9</v>
      </c>
      <c r="L117" s="126">
        <v>9</v>
      </c>
      <c r="M117" s="126">
        <v>9</v>
      </c>
      <c r="N117" s="125">
        <v>9</v>
      </c>
      <c r="O117" s="149"/>
      <c r="P117" s="149"/>
      <c r="Q117" s="110">
        <f t="shared" si="9"/>
        <v>9.545454545454545</v>
      </c>
      <c r="R117" s="107"/>
      <c r="S117" s="107"/>
      <c r="T117" s="107">
        <f t="shared" si="8"/>
        <v>7.6363636363636367</v>
      </c>
    </row>
    <row r="118" spans="1:20" ht="14.25">
      <c r="A118" s="147" t="s">
        <v>456</v>
      </c>
      <c r="B118" s="147">
        <v>0</v>
      </c>
      <c r="C118" s="147">
        <v>5</v>
      </c>
      <c r="D118" s="110">
        <v>11</v>
      </c>
      <c r="E118" s="110">
        <v>9</v>
      </c>
      <c r="F118" s="110">
        <v>9</v>
      </c>
      <c r="G118" s="110">
        <v>7</v>
      </c>
      <c r="H118" s="110">
        <v>7</v>
      </c>
      <c r="I118" s="110">
        <v>7</v>
      </c>
      <c r="J118" s="149">
        <v>7</v>
      </c>
      <c r="K118" s="125">
        <v>5</v>
      </c>
      <c r="L118" s="126">
        <v>7</v>
      </c>
      <c r="M118" s="126">
        <v>7</v>
      </c>
      <c r="N118" s="125">
        <v>8</v>
      </c>
      <c r="O118" s="149"/>
      <c r="P118" s="149"/>
      <c r="Q118" s="110">
        <f t="shared" si="9"/>
        <v>7.6363636363636367</v>
      </c>
      <c r="R118" s="107"/>
      <c r="S118" s="107"/>
      <c r="T118" s="107">
        <f t="shared" si="8"/>
        <v>11.909090909090908</v>
      </c>
    </row>
    <row r="119" spans="1:20" ht="14.25">
      <c r="A119" s="117" t="s">
        <v>457</v>
      </c>
      <c r="B119" s="117">
        <v>0</v>
      </c>
      <c r="C119" s="117">
        <v>12</v>
      </c>
      <c r="D119" s="110">
        <v>12</v>
      </c>
      <c r="E119" s="110">
        <v>11</v>
      </c>
      <c r="F119" s="110">
        <v>11</v>
      </c>
      <c r="G119" s="110">
        <v>11</v>
      </c>
      <c r="H119" s="110">
        <v>12</v>
      </c>
      <c r="I119" s="110">
        <v>12</v>
      </c>
      <c r="J119" s="149">
        <v>13</v>
      </c>
      <c r="K119" s="125">
        <v>13</v>
      </c>
      <c r="L119" s="126">
        <v>12</v>
      </c>
      <c r="M119" s="126">
        <v>12</v>
      </c>
      <c r="N119" s="125">
        <v>12</v>
      </c>
      <c r="O119" s="149"/>
      <c r="P119" s="149"/>
      <c r="Q119" s="110">
        <f t="shared" si="9"/>
        <v>11.909090909090908</v>
      </c>
      <c r="R119" s="107"/>
      <c r="S119" s="107"/>
      <c r="T119" s="107">
        <f t="shared" si="8"/>
        <v>12</v>
      </c>
    </row>
    <row r="120" spans="1:20" ht="14.25">
      <c r="A120" s="142" t="s">
        <v>458</v>
      </c>
      <c r="B120" s="142">
        <v>0</v>
      </c>
      <c r="C120" s="142">
        <v>12</v>
      </c>
      <c r="D120" s="110">
        <v>15</v>
      </c>
      <c r="E120" s="110">
        <v>14</v>
      </c>
      <c r="F120" s="110">
        <v>14</v>
      </c>
      <c r="G120" s="110">
        <v>12</v>
      </c>
      <c r="H120" s="110">
        <v>12</v>
      </c>
      <c r="I120" s="110">
        <v>11</v>
      </c>
      <c r="J120" s="149">
        <v>11</v>
      </c>
      <c r="K120" s="125">
        <v>10</v>
      </c>
      <c r="L120" s="126">
        <v>11</v>
      </c>
      <c r="M120" s="126">
        <v>11</v>
      </c>
      <c r="N120" s="125">
        <v>11</v>
      </c>
      <c r="O120" s="149"/>
      <c r="P120" s="149"/>
      <c r="Q120" s="110">
        <f t="shared" si="9"/>
        <v>12</v>
      </c>
      <c r="R120" s="107"/>
      <c r="S120" s="107"/>
      <c r="T120" s="107">
        <f t="shared" si="8"/>
        <v>8.454545454545455</v>
      </c>
    </row>
    <row r="121" spans="1:20" ht="14.25">
      <c r="A121" s="117" t="s">
        <v>459</v>
      </c>
      <c r="B121" s="117">
        <v>0</v>
      </c>
      <c r="C121" s="117">
        <v>9</v>
      </c>
      <c r="D121" s="110">
        <v>12</v>
      </c>
      <c r="E121" s="110">
        <v>11</v>
      </c>
      <c r="F121" s="110">
        <v>11</v>
      </c>
      <c r="G121" s="110">
        <v>11</v>
      </c>
      <c r="H121" s="110">
        <v>11</v>
      </c>
      <c r="I121" s="110">
        <v>7</v>
      </c>
      <c r="J121" s="149">
        <v>6</v>
      </c>
      <c r="K121" s="125">
        <v>6</v>
      </c>
      <c r="L121" s="126">
        <v>6</v>
      </c>
      <c r="M121" s="126">
        <v>6</v>
      </c>
      <c r="N121" s="125">
        <v>6</v>
      </c>
      <c r="O121" s="149"/>
      <c r="P121" s="149"/>
      <c r="Q121" s="110">
        <f t="shared" si="9"/>
        <v>8.454545454545455</v>
      </c>
      <c r="R121" s="107"/>
      <c r="S121" s="107"/>
      <c r="T121" s="107">
        <f t="shared" si="8"/>
        <v>10.909090909090908</v>
      </c>
    </row>
    <row r="122" spans="1:20" ht="14.25">
      <c r="A122" s="117" t="s">
        <v>460</v>
      </c>
      <c r="B122" s="117">
        <v>0</v>
      </c>
      <c r="C122" s="117">
        <v>10</v>
      </c>
      <c r="D122" s="110">
        <v>11</v>
      </c>
      <c r="E122" s="110">
        <v>12</v>
      </c>
      <c r="F122" s="110">
        <v>12</v>
      </c>
      <c r="G122" s="110">
        <v>12</v>
      </c>
      <c r="H122" s="110">
        <v>11</v>
      </c>
      <c r="I122" s="110">
        <v>11</v>
      </c>
      <c r="J122" s="149">
        <v>10</v>
      </c>
      <c r="K122" s="125">
        <v>10</v>
      </c>
      <c r="L122" s="126">
        <v>10</v>
      </c>
      <c r="M122" s="126">
        <v>10</v>
      </c>
      <c r="N122" s="125">
        <v>11</v>
      </c>
      <c r="O122" s="149"/>
      <c r="P122" s="149"/>
      <c r="Q122" s="110">
        <f t="shared" si="9"/>
        <v>10.909090909090908</v>
      </c>
      <c r="R122" s="107"/>
      <c r="S122" s="107"/>
      <c r="T122" s="107">
        <f t="shared" si="8"/>
        <v>8.454545454545455</v>
      </c>
    </row>
    <row r="123" spans="1:20" ht="14.25">
      <c r="A123" s="117" t="s">
        <v>461</v>
      </c>
      <c r="B123" s="117">
        <v>0</v>
      </c>
      <c r="C123" s="117">
        <v>2</v>
      </c>
      <c r="D123" s="110">
        <v>7</v>
      </c>
      <c r="E123" s="110">
        <v>9</v>
      </c>
      <c r="F123" s="110">
        <v>9</v>
      </c>
      <c r="G123" s="110">
        <v>9</v>
      </c>
      <c r="H123" s="110">
        <v>8</v>
      </c>
      <c r="I123" s="110">
        <v>9</v>
      </c>
      <c r="J123" s="149">
        <v>9</v>
      </c>
      <c r="K123" s="125">
        <v>9</v>
      </c>
      <c r="L123" s="126">
        <v>9</v>
      </c>
      <c r="M123" s="126">
        <v>8</v>
      </c>
      <c r="N123" s="125">
        <v>7</v>
      </c>
      <c r="O123" s="149"/>
      <c r="P123" s="149"/>
      <c r="Q123" s="110">
        <f t="shared" si="9"/>
        <v>8.454545454545455</v>
      </c>
      <c r="R123" s="107"/>
      <c r="S123" s="107"/>
      <c r="T123" s="107">
        <f t="shared" si="8"/>
        <v>9.9090909090909083</v>
      </c>
    </row>
    <row r="124" spans="1:20" ht="14.25">
      <c r="A124" s="117" t="s">
        <v>462</v>
      </c>
      <c r="B124" s="117">
        <v>0</v>
      </c>
      <c r="C124" s="117">
        <v>5</v>
      </c>
      <c r="D124" s="110">
        <v>6</v>
      </c>
      <c r="E124" s="110">
        <v>9</v>
      </c>
      <c r="F124" s="110">
        <v>9</v>
      </c>
      <c r="G124" s="110">
        <v>9</v>
      </c>
      <c r="H124" s="110">
        <v>10</v>
      </c>
      <c r="I124" s="110">
        <v>10</v>
      </c>
      <c r="J124" s="149">
        <v>12</v>
      </c>
      <c r="K124" s="125">
        <v>11</v>
      </c>
      <c r="L124" s="126">
        <v>11</v>
      </c>
      <c r="M124" s="126">
        <v>11</v>
      </c>
      <c r="N124" s="125">
        <v>11</v>
      </c>
      <c r="O124" s="149"/>
      <c r="P124" s="149"/>
      <c r="Q124" s="110">
        <f t="shared" si="9"/>
        <v>9.9090909090909083</v>
      </c>
      <c r="R124" s="107"/>
      <c r="S124" s="107"/>
      <c r="T124" s="107">
        <f t="shared" si="8"/>
        <v>13</v>
      </c>
    </row>
    <row r="125" spans="1:20" ht="14.25">
      <c r="A125" s="117" t="s">
        <v>463</v>
      </c>
      <c r="B125" s="117">
        <v>0</v>
      </c>
      <c r="C125" s="117">
        <v>11</v>
      </c>
      <c r="D125" s="110">
        <v>12</v>
      </c>
      <c r="E125" s="110">
        <v>11</v>
      </c>
      <c r="F125" s="110">
        <v>11</v>
      </c>
      <c r="G125" s="110">
        <v>12</v>
      </c>
      <c r="H125" s="110">
        <v>13</v>
      </c>
      <c r="I125" s="110">
        <v>13</v>
      </c>
      <c r="J125" s="149">
        <v>14</v>
      </c>
      <c r="K125" s="125">
        <v>14</v>
      </c>
      <c r="L125" s="126">
        <v>13</v>
      </c>
      <c r="M125" s="126">
        <v>15</v>
      </c>
      <c r="N125" s="125">
        <v>15</v>
      </c>
      <c r="O125" s="149"/>
      <c r="P125" s="149"/>
      <c r="Q125" s="110">
        <f t="shared" si="9"/>
        <v>13</v>
      </c>
      <c r="R125" s="107"/>
      <c r="S125" s="107"/>
      <c r="T125" s="107">
        <f t="shared" si="8"/>
        <v>8.0909090909090917</v>
      </c>
    </row>
    <row r="126" spans="1:20" ht="14.25">
      <c r="A126" s="117" t="s">
        <v>464</v>
      </c>
      <c r="B126" s="117">
        <v>0</v>
      </c>
      <c r="C126" s="117">
        <v>6</v>
      </c>
      <c r="D126" s="110">
        <v>9</v>
      </c>
      <c r="E126" s="110">
        <v>8</v>
      </c>
      <c r="F126" s="110">
        <v>8</v>
      </c>
      <c r="G126" s="110">
        <v>8</v>
      </c>
      <c r="H126" s="110">
        <v>8</v>
      </c>
      <c r="I126" s="110">
        <v>8</v>
      </c>
      <c r="J126" s="149">
        <v>8</v>
      </c>
      <c r="K126" s="125">
        <v>8</v>
      </c>
      <c r="L126" s="126">
        <v>8</v>
      </c>
      <c r="M126" s="126">
        <v>8</v>
      </c>
      <c r="N126" s="125">
        <v>8</v>
      </c>
      <c r="O126" s="149"/>
      <c r="P126" s="149"/>
      <c r="Q126" s="110">
        <f t="shared" si="9"/>
        <v>8.0909090909090917</v>
      </c>
      <c r="R126" s="107"/>
      <c r="S126" s="107"/>
      <c r="T126" s="107">
        <f t="shared" si="8"/>
        <v>6.8181818181818183</v>
      </c>
    </row>
    <row r="127" spans="1:20" ht="14.25">
      <c r="A127" s="142" t="s">
        <v>465</v>
      </c>
      <c r="B127" s="142">
        <v>0</v>
      </c>
      <c r="C127" s="142">
        <v>8</v>
      </c>
      <c r="D127" s="110">
        <v>7</v>
      </c>
      <c r="E127" s="110">
        <v>7</v>
      </c>
      <c r="F127" s="110">
        <v>7</v>
      </c>
      <c r="G127" s="110">
        <v>7</v>
      </c>
      <c r="H127" s="110">
        <v>6</v>
      </c>
      <c r="I127" s="110">
        <v>6</v>
      </c>
      <c r="J127" s="149">
        <v>6</v>
      </c>
      <c r="K127" s="125">
        <v>7</v>
      </c>
      <c r="L127" s="126">
        <v>7</v>
      </c>
      <c r="M127" s="126">
        <v>7</v>
      </c>
      <c r="N127" s="125">
        <v>8</v>
      </c>
      <c r="O127" s="149"/>
      <c r="P127" s="149"/>
      <c r="Q127" s="110">
        <f t="shared" si="9"/>
        <v>6.8181818181818183</v>
      </c>
      <c r="R127" s="107"/>
      <c r="S127" s="107"/>
      <c r="T127" s="107">
        <f t="shared" si="8"/>
        <v>9.9090909090909083</v>
      </c>
    </row>
    <row r="128" spans="1:20" ht="14.25">
      <c r="A128" s="117" t="s">
        <v>466</v>
      </c>
      <c r="B128" s="117">
        <v>0</v>
      </c>
      <c r="C128" s="117">
        <v>9</v>
      </c>
      <c r="D128" s="110">
        <v>10</v>
      </c>
      <c r="E128" s="110">
        <v>10</v>
      </c>
      <c r="F128" s="110">
        <v>10</v>
      </c>
      <c r="G128" s="110">
        <v>10</v>
      </c>
      <c r="H128" s="110">
        <v>10</v>
      </c>
      <c r="I128" s="110">
        <v>10</v>
      </c>
      <c r="J128" s="149">
        <v>10</v>
      </c>
      <c r="K128" s="125">
        <v>9</v>
      </c>
      <c r="L128" s="126">
        <v>10</v>
      </c>
      <c r="M128" s="126">
        <v>10</v>
      </c>
      <c r="N128" s="125">
        <v>10</v>
      </c>
      <c r="O128" s="149"/>
      <c r="P128" s="149"/>
      <c r="Q128" s="110">
        <f t="shared" si="9"/>
        <v>9.9090909090909083</v>
      </c>
      <c r="R128" s="107"/>
      <c r="S128" s="107"/>
      <c r="T128" s="107">
        <f t="shared" si="8"/>
        <v>6.8181818181818183</v>
      </c>
    </row>
    <row r="129" spans="1:20" ht="14.25">
      <c r="A129" s="117" t="s">
        <v>467</v>
      </c>
      <c r="B129" s="117">
        <v>0</v>
      </c>
      <c r="C129" s="117">
        <v>11</v>
      </c>
      <c r="D129" s="110">
        <v>11</v>
      </c>
      <c r="E129" s="110">
        <v>9</v>
      </c>
      <c r="F129" s="110">
        <v>9</v>
      </c>
      <c r="G129" s="110">
        <v>8</v>
      </c>
      <c r="H129" s="110">
        <v>8</v>
      </c>
      <c r="I129" s="110">
        <v>5</v>
      </c>
      <c r="J129" s="149">
        <v>5</v>
      </c>
      <c r="K129" s="125">
        <v>5</v>
      </c>
      <c r="L129" s="126">
        <v>5</v>
      </c>
      <c r="M129" s="126">
        <v>5</v>
      </c>
      <c r="N129" s="125">
        <v>5</v>
      </c>
      <c r="O129" s="149"/>
      <c r="P129" s="149"/>
      <c r="Q129" s="110">
        <f t="shared" si="9"/>
        <v>6.8181818181818183</v>
      </c>
      <c r="R129" s="107"/>
      <c r="S129" s="107"/>
      <c r="T129" s="107">
        <f t="shared" si="8"/>
        <v>6</v>
      </c>
    </row>
    <row r="130" spans="1:20" ht="14.25">
      <c r="A130" s="117" t="s">
        <v>468</v>
      </c>
      <c r="B130" s="117">
        <v>0</v>
      </c>
      <c r="C130" s="117">
        <v>5</v>
      </c>
      <c r="D130" s="110">
        <v>6</v>
      </c>
      <c r="E130" s="110">
        <v>6</v>
      </c>
      <c r="F130" s="110">
        <v>6</v>
      </c>
      <c r="G130" s="110">
        <v>6</v>
      </c>
      <c r="H130" s="110">
        <v>6</v>
      </c>
      <c r="I130" s="110">
        <v>8</v>
      </c>
      <c r="J130" s="149">
        <v>6</v>
      </c>
      <c r="K130" s="125">
        <v>5</v>
      </c>
      <c r="L130" s="126">
        <v>5</v>
      </c>
      <c r="M130" s="126">
        <v>6</v>
      </c>
      <c r="N130" s="125">
        <v>6</v>
      </c>
      <c r="O130" s="149"/>
      <c r="P130" s="149"/>
      <c r="Q130" s="110">
        <f t="shared" si="9"/>
        <v>6</v>
      </c>
      <c r="R130" s="107"/>
      <c r="S130" s="107"/>
      <c r="T130" s="107">
        <f t="shared" si="8"/>
        <v>10.727272727272727</v>
      </c>
    </row>
    <row r="131" spans="1:20" ht="14.25">
      <c r="A131" s="117" t="s">
        <v>1398</v>
      </c>
      <c r="B131" s="117">
        <v>0</v>
      </c>
      <c r="C131" s="117">
        <v>4</v>
      </c>
      <c r="D131" s="110">
        <v>12</v>
      </c>
      <c r="E131" s="110">
        <v>11</v>
      </c>
      <c r="F131" s="110">
        <v>11</v>
      </c>
      <c r="G131" s="110">
        <v>11</v>
      </c>
      <c r="H131" s="110">
        <v>11</v>
      </c>
      <c r="I131" s="110">
        <v>11</v>
      </c>
      <c r="J131" s="149">
        <v>10</v>
      </c>
      <c r="K131" s="125">
        <v>10</v>
      </c>
      <c r="L131" s="126">
        <v>10</v>
      </c>
      <c r="M131" s="126">
        <v>10</v>
      </c>
      <c r="N131" s="125">
        <v>11</v>
      </c>
      <c r="O131" s="149"/>
      <c r="P131" s="149"/>
      <c r="Q131" s="110">
        <f t="shared" si="9"/>
        <v>10.727272727272727</v>
      </c>
      <c r="R131" s="107"/>
      <c r="S131" s="107"/>
      <c r="T131" s="107">
        <f t="shared" ref="T131:T137" si="10">Q132-R132</f>
        <v>7.6363636363636367</v>
      </c>
    </row>
    <row r="132" spans="1:20" ht="14.25">
      <c r="A132" s="142" t="s">
        <v>469</v>
      </c>
      <c r="B132" s="142"/>
      <c r="C132" s="145">
        <v>2</v>
      </c>
      <c r="D132" s="110">
        <v>7</v>
      </c>
      <c r="E132" s="110">
        <v>8</v>
      </c>
      <c r="F132" s="110">
        <v>8</v>
      </c>
      <c r="G132" s="110">
        <v>8</v>
      </c>
      <c r="H132" s="110">
        <v>8</v>
      </c>
      <c r="I132" s="110">
        <v>9</v>
      </c>
      <c r="J132" s="149">
        <v>8</v>
      </c>
      <c r="K132" s="125">
        <v>8</v>
      </c>
      <c r="L132" s="126">
        <v>7</v>
      </c>
      <c r="M132" s="126">
        <v>7</v>
      </c>
      <c r="N132" s="125">
        <v>6</v>
      </c>
      <c r="O132" s="149"/>
      <c r="P132" s="149"/>
      <c r="Q132" s="110">
        <f t="shared" si="9"/>
        <v>7.6363636363636367</v>
      </c>
      <c r="R132" s="107"/>
      <c r="S132" s="107"/>
      <c r="T132" s="107">
        <f t="shared" si="10"/>
        <v>4.2</v>
      </c>
    </row>
    <row r="133" spans="1:20" ht="14.25">
      <c r="A133" s="141" t="s">
        <v>470</v>
      </c>
      <c r="B133" s="142"/>
      <c r="C133" s="145"/>
      <c r="D133" s="110"/>
      <c r="E133" s="110">
        <v>1</v>
      </c>
      <c r="F133" s="110">
        <v>1</v>
      </c>
      <c r="G133" s="110">
        <v>1</v>
      </c>
      <c r="H133" s="110">
        <v>3</v>
      </c>
      <c r="I133" s="110">
        <v>4</v>
      </c>
      <c r="J133" s="149">
        <v>6</v>
      </c>
      <c r="K133" s="125">
        <v>6</v>
      </c>
      <c r="L133" s="126">
        <v>6</v>
      </c>
      <c r="M133" s="126">
        <v>7</v>
      </c>
      <c r="N133" s="125">
        <v>7</v>
      </c>
      <c r="O133" s="149"/>
      <c r="P133" s="149"/>
      <c r="Q133" s="110">
        <f t="shared" si="9"/>
        <v>4.2</v>
      </c>
      <c r="R133" s="107"/>
      <c r="S133" s="107"/>
      <c r="T133" s="107">
        <f t="shared" si="10"/>
        <v>4.166666666666667</v>
      </c>
    </row>
    <row r="134" spans="1:20" ht="14.25">
      <c r="A134" s="141" t="s">
        <v>471</v>
      </c>
      <c r="B134" s="142"/>
      <c r="C134" s="145"/>
      <c r="D134" s="110"/>
      <c r="E134" s="110"/>
      <c r="F134" s="110"/>
      <c r="G134" s="110"/>
      <c r="H134" s="110"/>
      <c r="I134" s="110">
        <v>2</v>
      </c>
      <c r="J134" s="149">
        <v>3</v>
      </c>
      <c r="K134" s="125">
        <v>5</v>
      </c>
      <c r="L134" s="126">
        <v>4</v>
      </c>
      <c r="M134" s="126">
        <v>5</v>
      </c>
      <c r="N134" s="125">
        <v>6</v>
      </c>
      <c r="O134" s="149"/>
      <c r="P134" s="149"/>
      <c r="Q134" s="110">
        <f t="shared" si="9"/>
        <v>4.166666666666667</v>
      </c>
      <c r="R134" s="107"/>
      <c r="S134" s="107"/>
      <c r="T134" s="107">
        <f t="shared" si="10"/>
        <v>4</v>
      </c>
    </row>
    <row r="135" spans="1:20" ht="14.25">
      <c r="A135" s="141" t="s">
        <v>472</v>
      </c>
      <c r="B135" s="142"/>
      <c r="C135" s="145"/>
      <c r="D135" s="110"/>
      <c r="E135" s="110"/>
      <c r="F135" s="110"/>
      <c r="G135" s="110"/>
      <c r="H135" s="110"/>
      <c r="I135" s="110"/>
      <c r="J135" s="149">
        <v>4</v>
      </c>
      <c r="K135" s="125">
        <v>4</v>
      </c>
      <c r="L135" s="126">
        <v>4</v>
      </c>
      <c r="M135" s="126">
        <v>4</v>
      </c>
      <c r="N135" s="125">
        <v>4</v>
      </c>
      <c r="O135" s="149"/>
      <c r="P135" s="149"/>
      <c r="Q135" s="110">
        <f t="shared" si="9"/>
        <v>4</v>
      </c>
      <c r="R135" s="107"/>
      <c r="S135" s="107"/>
      <c r="T135" s="107">
        <f t="shared" si="10"/>
        <v>9.1666666666666661</v>
      </c>
    </row>
    <row r="136" spans="1:20" ht="14.25">
      <c r="A136" s="150" t="s">
        <v>473</v>
      </c>
      <c r="B136" s="142"/>
      <c r="C136" s="145"/>
      <c r="D136" s="110"/>
      <c r="E136" s="110"/>
      <c r="F136" s="110"/>
      <c r="G136" s="110"/>
      <c r="H136" s="110"/>
      <c r="I136" s="110">
        <v>8</v>
      </c>
      <c r="J136" s="149">
        <v>9</v>
      </c>
      <c r="K136" s="125">
        <v>10</v>
      </c>
      <c r="L136" s="126">
        <v>10</v>
      </c>
      <c r="M136" s="126">
        <v>9</v>
      </c>
      <c r="N136" s="125">
        <v>9</v>
      </c>
      <c r="O136" s="149"/>
      <c r="P136" s="149"/>
      <c r="Q136" s="110">
        <f t="shared" si="9"/>
        <v>9.1666666666666661</v>
      </c>
      <c r="R136" s="107"/>
      <c r="S136" s="107"/>
      <c r="T136" s="107">
        <f t="shared" si="10"/>
        <v>1098.1818181818182</v>
      </c>
    </row>
    <row r="137" spans="1:20">
      <c r="A137" s="111" t="s">
        <v>474</v>
      </c>
      <c r="B137" s="111">
        <v>884</v>
      </c>
      <c r="C137" s="111">
        <v>1043</v>
      </c>
      <c r="D137" s="113">
        <f>SUM(D67:D136)</f>
        <v>1103</v>
      </c>
      <c r="E137" s="113">
        <f>SUM(E67:E136)</f>
        <v>1108</v>
      </c>
      <c r="F137" s="113">
        <f>SUM(F67:F136)</f>
        <v>1108</v>
      </c>
      <c r="G137" s="113">
        <f>SUM(G67:G136)</f>
        <v>1092</v>
      </c>
      <c r="H137" s="113">
        <f>SUM(H67:H136)</f>
        <v>1096</v>
      </c>
      <c r="I137" s="113">
        <f t="shared" ref="I137:J137" si="11">SUM(I67:I136)</f>
        <v>1096</v>
      </c>
      <c r="J137" s="113">
        <f t="shared" si="11"/>
        <v>1087</v>
      </c>
      <c r="K137" s="113">
        <f>SUM(K67:K136)</f>
        <v>1096</v>
      </c>
      <c r="L137" s="113">
        <f>SUM(L67:L136)</f>
        <v>1091</v>
      </c>
      <c r="M137" s="113">
        <f>SUM(M67:M136)</f>
        <v>1099</v>
      </c>
      <c r="N137" s="113">
        <f>SUM(N67:N136)</f>
        <v>1104</v>
      </c>
      <c r="O137" s="124"/>
      <c r="P137" s="124"/>
      <c r="Q137" s="110">
        <f t="shared" si="9"/>
        <v>1098.1818181818182</v>
      </c>
      <c r="R137" s="107"/>
      <c r="S137" s="107"/>
      <c r="T137" s="107">
        <f t="shared" si="10"/>
        <v>1816.8867965367965</v>
      </c>
    </row>
    <row r="138" spans="1:20">
      <c r="A138" s="111" t="s">
        <v>475</v>
      </c>
      <c r="B138" s="111">
        <v>1346</v>
      </c>
      <c r="C138" s="111">
        <v>1602</v>
      </c>
      <c r="D138" s="113">
        <f>D137+D66</f>
        <v>1835</v>
      </c>
      <c r="E138" s="113">
        <f t="shared" ref="E138:I138" si="12">E137+E66</f>
        <v>1832</v>
      </c>
      <c r="F138" s="113">
        <f t="shared" si="12"/>
        <v>1832</v>
      </c>
      <c r="G138" s="113">
        <f t="shared" si="12"/>
        <v>1817</v>
      </c>
      <c r="H138" s="113">
        <f t="shared" si="12"/>
        <v>1814</v>
      </c>
      <c r="I138" s="113">
        <f t="shared" si="12"/>
        <v>1813</v>
      </c>
      <c r="J138" s="124">
        <v>1798</v>
      </c>
      <c r="K138" s="124">
        <f>K137+K66</f>
        <v>1806</v>
      </c>
      <c r="L138" s="124">
        <f>L137+L66</f>
        <v>1791</v>
      </c>
      <c r="M138" s="113">
        <f>M137+M66</f>
        <v>1795</v>
      </c>
      <c r="N138" s="113">
        <f>N137+N66</f>
        <v>1802</v>
      </c>
      <c r="O138" s="124"/>
      <c r="P138" s="124"/>
      <c r="Q138" s="110">
        <f>Q66+Q137</f>
        <v>1816.8867965367965</v>
      </c>
      <c r="R138" s="107"/>
      <c r="S138" s="107"/>
      <c r="T138" s="107"/>
    </row>
    <row r="139" spans="1:20">
      <c r="A139" s="111" t="s">
        <v>476</v>
      </c>
      <c r="B139" s="111">
        <f>VLOOKUP(A139,'[4]三、人力资源状况统计表汇总'!$A:$E,5,0)</f>
        <v>1</v>
      </c>
      <c r="C139" s="111"/>
      <c r="D139" s="110"/>
      <c r="E139" s="151"/>
      <c r="F139" s="113"/>
      <c r="G139" s="113"/>
      <c r="H139" s="113"/>
      <c r="I139" s="113"/>
      <c r="J139" s="113"/>
      <c r="K139" s="113"/>
      <c r="L139" s="113"/>
      <c r="M139" s="113"/>
      <c r="N139" s="113"/>
      <c r="O139" s="113"/>
      <c r="P139" s="113"/>
      <c r="Q139" s="113"/>
      <c r="R139" s="107"/>
      <c r="S139" s="107"/>
      <c r="T139" s="107"/>
    </row>
    <row r="140" spans="1:20">
      <c r="A140" s="406" t="s">
        <v>477</v>
      </c>
      <c r="B140" s="406"/>
      <c r="C140" s="406"/>
      <c r="D140" s="406"/>
      <c r="E140" s="406"/>
      <c r="F140" s="152"/>
      <c r="G140" s="152"/>
      <c r="H140" s="152"/>
      <c r="I140" s="152"/>
      <c r="J140" s="152"/>
      <c r="K140" s="152"/>
      <c r="L140" s="152"/>
      <c r="M140" s="152"/>
      <c r="N140" s="152"/>
      <c r="O140" s="152"/>
      <c r="P140" s="152"/>
      <c r="Q140" s="152"/>
      <c r="R140" s="107"/>
      <c r="S140" s="107"/>
      <c r="T140" s="107"/>
    </row>
    <row r="141" spans="1:20">
      <c r="A141" s="153" t="s">
        <v>478</v>
      </c>
      <c r="B141" s="154">
        <f t="shared" ref="B141:Q141" si="13">B137+B38+B39+B40+B30+B61+B62+B63+B64+B48+B49+B50+B26</f>
        <v>961</v>
      </c>
      <c r="C141" s="154">
        <f t="shared" si="13"/>
        <v>1152</v>
      </c>
      <c r="D141" s="154">
        <f t="shared" si="13"/>
        <v>1242</v>
      </c>
      <c r="E141" s="154">
        <f t="shared" si="13"/>
        <v>1243</v>
      </c>
      <c r="F141" s="154">
        <f t="shared" si="13"/>
        <v>1243</v>
      </c>
      <c r="G141" s="154">
        <f t="shared" si="13"/>
        <v>1225</v>
      </c>
      <c r="H141" s="154">
        <f t="shared" si="13"/>
        <v>1229</v>
      </c>
      <c r="I141" s="154">
        <f t="shared" si="13"/>
        <v>1229</v>
      </c>
      <c r="J141" s="154">
        <f t="shared" si="13"/>
        <v>1218</v>
      </c>
      <c r="K141" s="154">
        <f t="shared" si="13"/>
        <v>1224</v>
      </c>
      <c r="L141" s="154">
        <f t="shared" si="13"/>
        <v>1214</v>
      </c>
      <c r="M141" s="154">
        <f t="shared" si="13"/>
        <v>1219</v>
      </c>
      <c r="N141" s="154">
        <f t="shared" si="13"/>
        <v>1221</v>
      </c>
      <c r="O141" s="154"/>
      <c r="P141" s="154"/>
      <c r="Q141" s="154">
        <f t="shared" si="13"/>
        <v>1227.2277056277057</v>
      </c>
      <c r="R141" s="107"/>
      <c r="S141" s="107"/>
      <c r="T141" s="107"/>
    </row>
    <row r="142" spans="1:20">
      <c r="A142" s="153" t="s">
        <v>479</v>
      </c>
      <c r="B142" s="154">
        <f t="shared" ref="B142:Q142" si="14">SUM(B42:B47)</f>
        <v>81</v>
      </c>
      <c r="C142" s="154">
        <f t="shared" si="14"/>
        <v>120</v>
      </c>
      <c r="D142" s="154">
        <f t="shared" si="14"/>
        <v>139</v>
      </c>
      <c r="E142" s="154">
        <f t="shared" si="14"/>
        <v>140</v>
      </c>
      <c r="F142" s="154">
        <f t="shared" si="14"/>
        <v>140</v>
      </c>
      <c r="G142" s="154">
        <f t="shared" si="14"/>
        <v>141</v>
      </c>
      <c r="H142" s="154">
        <f t="shared" si="14"/>
        <v>140</v>
      </c>
      <c r="I142" s="154">
        <f t="shared" si="14"/>
        <v>143</v>
      </c>
      <c r="J142" s="154">
        <f t="shared" si="14"/>
        <v>136</v>
      </c>
      <c r="K142" s="154">
        <f t="shared" si="14"/>
        <v>132</v>
      </c>
      <c r="L142" s="154">
        <f t="shared" si="14"/>
        <v>128</v>
      </c>
      <c r="M142" s="154">
        <f t="shared" si="14"/>
        <v>131</v>
      </c>
      <c r="N142" s="154">
        <f t="shared" si="14"/>
        <v>131</v>
      </c>
      <c r="O142" s="154"/>
      <c r="P142" s="154"/>
      <c r="Q142" s="154">
        <f t="shared" si="14"/>
        <v>136.45454545454544</v>
      </c>
      <c r="R142" s="107"/>
      <c r="S142" s="107"/>
      <c r="T142" s="107"/>
    </row>
    <row r="143" spans="1:20">
      <c r="A143" s="153" t="s">
        <v>480</v>
      </c>
      <c r="B143" s="154">
        <f t="shared" ref="B143:Q143" si="15">B52+B51+B57</f>
        <v>25</v>
      </c>
      <c r="C143" s="154">
        <f t="shared" si="15"/>
        <v>22</v>
      </c>
      <c r="D143" s="154">
        <f t="shared" si="15"/>
        <v>39</v>
      </c>
      <c r="E143" s="154">
        <f t="shared" si="15"/>
        <v>36</v>
      </c>
      <c r="F143" s="154">
        <f t="shared" si="15"/>
        <v>36</v>
      </c>
      <c r="G143" s="154">
        <f t="shared" si="15"/>
        <v>36</v>
      </c>
      <c r="H143" s="154">
        <f t="shared" si="15"/>
        <v>35</v>
      </c>
      <c r="I143" s="154">
        <f t="shared" si="15"/>
        <v>39</v>
      </c>
      <c r="J143" s="154">
        <f t="shared" si="15"/>
        <v>40</v>
      </c>
      <c r="K143" s="154">
        <f t="shared" si="15"/>
        <v>39</v>
      </c>
      <c r="L143" s="154">
        <f t="shared" si="15"/>
        <v>37</v>
      </c>
      <c r="M143" s="154">
        <f t="shared" si="15"/>
        <v>37</v>
      </c>
      <c r="N143" s="154">
        <f t="shared" si="15"/>
        <v>37</v>
      </c>
      <c r="O143" s="154"/>
      <c r="P143" s="154"/>
      <c r="Q143" s="154">
        <f t="shared" si="15"/>
        <v>37.36363636363636</v>
      </c>
      <c r="R143" s="107"/>
      <c r="S143" s="107"/>
      <c r="T143" s="107"/>
    </row>
    <row r="144" spans="1:20">
      <c r="A144" s="153" t="s">
        <v>481</v>
      </c>
      <c r="B144" s="154">
        <f t="shared" ref="B144:Q144" si="16">B55+B56+B59+B53</f>
        <v>19</v>
      </c>
      <c r="C144" s="154">
        <f t="shared" si="16"/>
        <v>24</v>
      </c>
      <c r="D144" s="154">
        <f t="shared" si="16"/>
        <v>27</v>
      </c>
      <c r="E144" s="154">
        <f t="shared" si="16"/>
        <v>27</v>
      </c>
      <c r="F144" s="154">
        <f t="shared" si="16"/>
        <v>27</v>
      </c>
      <c r="G144" s="154">
        <f t="shared" si="16"/>
        <v>27</v>
      </c>
      <c r="H144" s="154">
        <f t="shared" si="16"/>
        <v>27</v>
      </c>
      <c r="I144" s="154">
        <f t="shared" si="16"/>
        <v>27</v>
      </c>
      <c r="J144" s="154">
        <f t="shared" si="16"/>
        <v>29</v>
      </c>
      <c r="K144" s="154">
        <f t="shared" si="16"/>
        <v>33</v>
      </c>
      <c r="L144" s="154">
        <f t="shared" si="16"/>
        <v>33</v>
      </c>
      <c r="M144" s="154">
        <f t="shared" si="16"/>
        <v>33</v>
      </c>
      <c r="N144" s="154">
        <f t="shared" si="16"/>
        <v>33</v>
      </c>
      <c r="O144" s="154"/>
      <c r="P144" s="154"/>
      <c r="Q144" s="154">
        <f t="shared" si="16"/>
        <v>29.363636363636363</v>
      </c>
      <c r="R144" s="107"/>
      <c r="S144" s="107"/>
      <c r="T144" s="107"/>
    </row>
    <row r="145" spans="1:20">
      <c r="A145" s="155" t="s">
        <v>482</v>
      </c>
      <c r="B145" s="154">
        <f t="shared" ref="B145:Q145" si="17">B60+B58</f>
        <v>8</v>
      </c>
      <c r="C145" s="154">
        <f t="shared" si="17"/>
        <v>15</v>
      </c>
      <c r="D145" s="154">
        <f t="shared" si="17"/>
        <v>18</v>
      </c>
      <c r="E145" s="154">
        <f t="shared" si="17"/>
        <v>19</v>
      </c>
      <c r="F145" s="154">
        <f t="shared" si="17"/>
        <v>19</v>
      </c>
      <c r="G145" s="154">
        <f t="shared" si="17"/>
        <v>19</v>
      </c>
      <c r="H145" s="154">
        <f t="shared" si="17"/>
        <v>19</v>
      </c>
      <c r="I145" s="154">
        <f t="shared" si="17"/>
        <v>18</v>
      </c>
      <c r="J145" s="154">
        <f t="shared" si="17"/>
        <v>18</v>
      </c>
      <c r="K145" s="154">
        <f t="shared" si="17"/>
        <v>16</v>
      </c>
      <c r="L145" s="154">
        <f t="shared" si="17"/>
        <v>16</v>
      </c>
      <c r="M145" s="154">
        <f t="shared" si="17"/>
        <v>16</v>
      </c>
      <c r="N145" s="154">
        <f t="shared" si="17"/>
        <v>16</v>
      </c>
      <c r="O145" s="154"/>
      <c r="P145" s="154"/>
      <c r="Q145" s="154">
        <f t="shared" si="17"/>
        <v>17.636363636363637</v>
      </c>
      <c r="R145" s="107"/>
      <c r="S145" s="107"/>
      <c r="T145" s="107"/>
    </row>
    <row r="146" spans="1:20">
      <c r="A146" s="153" t="s">
        <v>483</v>
      </c>
      <c r="B146" s="154">
        <f t="shared" ref="B146:Q146" si="18">B138-B141-B142-B143-B144-B145</f>
        <v>252</v>
      </c>
      <c r="C146" s="154">
        <f t="shared" si="18"/>
        <v>269</v>
      </c>
      <c r="D146" s="154">
        <f t="shared" si="18"/>
        <v>370</v>
      </c>
      <c r="E146" s="154">
        <f t="shared" si="18"/>
        <v>367</v>
      </c>
      <c r="F146" s="154">
        <f t="shared" si="18"/>
        <v>367</v>
      </c>
      <c r="G146" s="154">
        <f t="shared" si="18"/>
        <v>369</v>
      </c>
      <c r="H146" s="154">
        <f t="shared" si="18"/>
        <v>364</v>
      </c>
      <c r="I146" s="154">
        <f t="shared" si="18"/>
        <v>357</v>
      </c>
      <c r="J146" s="154">
        <f t="shared" si="18"/>
        <v>357</v>
      </c>
      <c r="K146" s="154">
        <f t="shared" si="18"/>
        <v>362</v>
      </c>
      <c r="L146" s="154">
        <f t="shared" si="18"/>
        <v>363</v>
      </c>
      <c r="M146" s="154">
        <f t="shared" si="18"/>
        <v>359</v>
      </c>
      <c r="N146" s="154">
        <f t="shared" si="18"/>
        <v>364</v>
      </c>
      <c r="O146" s="154"/>
      <c r="P146" s="154"/>
      <c r="Q146" s="154">
        <f t="shared" si="18"/>
        <v>368.84090909090895</v>
      </c>
      <c r="R146" s="107"/>
      <c r="S146" s="107"/>
    </row>
    <row r="148" spans="1:20">
      <c r="D148" s="338"/>
    </row>
    <row r="149" spans="1:20">
      <c r="D149" s="338">
        <f>SUM(D67:D136)</f>
        <v>1103</v>
      </c>
      <c r="E149" s="338">
        <f t="shared" ref="E149:F149" si="19">SUM(E67:E136)</f>
        <v>1108</v>
      </c>
      <c r="F149" s="338">
        <f t="shared" si="19"/>
        <v>1108</v>
      </c>
      <c r="G149" s="338"/>
      <c r="H149" s="338"/>
      <c r="I149" s="338"/>
      <c r="J149" s="338"/>
      <c r="K149" s="338"/>
    </row>
    <row r="150" spans="1:20">
      <c r="L150" s="376">
        <f>L138-L137</f>
        <v>700</v>
      </c>
    </row>
  </sheetData>
  <autoFilter ref="A5:V5"/>
  <mergeCells count="16">
    <mergeCell ref="A1:E1"/>
    <mergeCell ref="A2:E2"/>
    <mergeCell ref="A3:E3"/>
    <mergeCell ref="E4:Q4"/>
    <mergeCell ref="A140:E140"/>
    <mergeCell ref="A4:A5"/>
    <mergeCell ref="A38:A39"/>
    <mergeCell ref="B4:B5"/>
    <mergeCell ref="B55:B56"/>
    <mergeCell ref="C4:C5"/>
    <mergeCell ref="C55:C56"/>
    <mergeCell ref="D4:D5"/>
    <mergeCell ref="K38:K39"/>
    <mergeCell ref="L38:L39"/>
    <mergeCell ref="M38:M39"/>
    <mergeCell ref="N38:N39"/>
  </mergeCells>
  <phoneticPr fontId="52" type="noConversion"/>
  <pageMargins left="0.69930555555555596" right="0.69930555555555596" top="0.75" bottom="0.75" header="0.3" footer="0.3"/>
  <ignoredErrors>
    <ignoredError sqref="J37 Q39:Q40"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35"/>
  <sheetViews>
    <sheetView showGridLines="0" workbookViewId="0">
      <pane xSplit="1" ySplit="2" topLeftCell="B27" activePane="bottomRight" state="frozen"/>
      <selection pane="topRight"/>
      <selection pane="bottomLeft"/>
      <selection pane="bottomRight" activeCell="G113" sqref="G113"/>
    </sheetView>
  </sheetViews>
  <sheetFormatPr defaultColWidth="11.125" defaultRowHeight="12"/>
  <cols>
    <col min="1" max="1" width="17" style="94" bestFit="1" customWidth="1"/>
    <col min="2" max="2" width="16.375" style="95" bestFit="1" customWidth="1"/>
    <col min="3" max="3" width="15.25" style="95" bestFit="1" customWidth="1"/>
    <col min="4" max="4" width="17.25" style="95" bestFit="1" customWidth="1"/>
    <col min="5" max="9" width="14.25" style="95" bestFit="1" customWidth="1"/>
    <col min="10" max="11" width="12.375" style="95" bestFit="1" customWidth="1"/>
    <col min="12" max="16" width="14.25" style="95" bestFit="1" customWidth="1"/>
    <col min="17" max="17" width="15.25" style="95" bestFit="1" customWidth="1"/>
    <col min="18" max="19" width="15.125" style="95" customWidth="1"/>
    <col min="20" max="20" width="12.375" style="95" bestFit="1" customWidth="1"/>
    <col min="21" max="21" width="14.25" style="95" bestFit="1" customWidth="1"/>
    <col min="22" max="24" width="14.125" style="95" customWidth="1"/>
    <col min="25" max="25" width="15.375" style="95" bestFit="1" customWidth="1"/>
    <col min="26" max="26" width="16.375" style="340" bestFit="1" customWidth="1"/>
    <col min="27" max="27" width="15.375" style="340" bestFit="1" customWidth="1"/>
    <col min="28" max="28" width="14.375" style="340" bestFit="1" customWidth="1"/>
    <col min="29" max="30" width="14.125" style="340" bestFit="1" customWidth="1"/>
    <col min="31" max="31" width="14.375" style="95" bestFit="1" customWidth="1"/>
    <col min="32" max="32" width="16.125" style="340" bestFit="1" customWidth="1"/>
    <col min="33" max="33" width="14.375" style="95" bestFit="1" customWidth="1"/>
    <col min="34" max="34" width="14.25" style="95" customWidth="1"/>
    <col min="35" max="37" width="14.375" style="95" bestFit="1" customWidth="1"/>
    <col min="38" max="38" width="14.125" style="95" customWidth="1"/>
    <col min="39" max="39" width="17.125" style="95" bestFit="1" customWidth="1"/>
    <col min="40" max="41" width="15.375" style="95" bestFit="1" customWidth="1"/>
    <col min="42" max="50" width="15.25" style="95" customWidth="1"/>
    <col min="51" max="51" width="14.375" style="95" bestFit="1" customWidth="1"/>
    <col min="52" max="52" width="14.125" style="95" bestFit="1" customWidth="1"/>
    <col min="53" max="53" width="15.375" style="95" bestFit="1" customWidth="1"/>
    <col min="54" max="54" width="15.125" style="95" bestFit="1" customWidth="1"/>
    <col min="55" max="55" width="16.25" style="95" bestFit="1" customWidth="1"/>
    <col min="56" max="56" width="14.375" style="95" bestFit="1" customWidth="1"/>
    <col min="57" max="57" width="14.25" style="95" customWidth="1"/>
    <col min="58" max="58" width="16.375" style="95" bestFit="1" customWidth="1"/>
    <col min="59" max="59" width="18" style="341" bestFit="1" customWidth="1"/>
    <col min="60" max="60" width="16.375" style="342" bestFit="1" customWidth="1"/>
    <col min="61" max="65" width="15.375" style="95" bestFit="1" customWidth="1"/>
    <col min="66" max="66" width="15.25" style="95" bestFit="1" customWidth="1"/>
    <col min="67" max="67" width="14.375" style="95" bestFit="1" customWidth="1"/>
    <col min="68" max="68" width="15.375" style="95" bestFit="1" customWidth="1"/>
    <col min="69" max="70" width="17.125" style="95" bestFit="1" customWidth="1"/>
    <col min="71" max="71" width="15.375" style="95" bestFit="1" customWidth="1"/>
    <col min="72" max="72" width="14.375" style="95" bestFit="1" customWidth="1"/>
    <col min="73" max="74" width="15.375" style="95" bestFit="1" customWidth="1"/>
    <col min="75" max="81" width="14.375" style="95" bestFit="1" customWidth="1"/>
    <col min="82" max="83" width="15.375" style="95" bestFit="1" customWidth="1"/>
    <col min="84" max="89" width="14.375" style="95" bestFit="1" customWidth="1"/>
    <col min="90" max="90" width="15.375" style="95" bestFit="1" customWidth="1"/>
    <col min="91" max="91" width="12.5" style="95" bestFit="1" customWidth="1"/>
    <col min="92" max="94" width="14.375" style="95" bestFit="1" customWidth="1"/>
    <col min="95" max="95" width="15.375" style="95" bestFit="1" customWidth="1"/>
    <col min="96" max="97" width="14.375" style="95" bestFit="1" customWidth="1"/>
    <col min="98" max="98" width="17.125" style="95" bestFit="1" customWidth="1"/>
    <col min="99" max="102" width="12.5" style="95" bestFit="1" customWidth="1"/>
    <col min="103" max="103" width="13.25" style="95" bestFit="1" customWidth="1"/>
    <col min="104" max="110" width="12.5" style="95" bestFit="1" customWidth="1"/>
    <col min="111" max="111" width="13.625" style="95" bestFit="1" customWidth="1"/>
    <col min="112" max="112" width="12.5" style="95" bestFit="1" customWidth="1"/>
    <col min="113" max="113" width="13.625" style="95" bestFit="1" customWidth="1"/>
    <col min="114" max="119" width="12.5" style="95" bestFit="1" customWidth="1"/>
    <col min="120" max="120" width="14.25" style="95" bestFit="1" customWidth="1"/>
    <col min="121" max="121" width="15.375" style="95" bestFit="1" customWidth="1"/>
    <col min="122" max="130" width="13.25" style="95" bestFit="1" customWidth="1"/>
    <col min="131" max="131" width="16.125" style="95" bestFit="1" customWidth="1"/>
    <col min="132" max="132" width="14.125" style="95" bestFit="1" customWidth="1"/>
    <col min="133" max="133" width="5.875" style="95" bestFit="1" customWidth="1"/>
    <col min="134" max="134" width="16.25" style="95" bestFit="1" customWidth="1"/>
    <col min="135" max="135" width="15.25" style="95" bestFit="1" customWidth="1"/>
    <col min="136" max="136" width="8.25" style="95" bestFit="1" customWidth="1"/>
    <col min="137" max="137" width="14.25" style="95" bestFit="1" customWidth="1"/>
    <col min="138" max="138" width="15.25" style="95" bestFit="1" customWidth="1"/>
    <col min="139" max="140" width="14.25" style="95" bestFit="1" customWidth="1"/>
    <col min="141" max="16384" width="11.125" style="95"/>
  </cols>
  <sheetData>
    <row r="1" spans="1:140" ht="17.25" customHeight="1" thickBot="1">
      <c r="A1" s="96">
        <v>43434</v>
      </c>
      <c r="B1" s="95" t="s">
        <v>484</v>
      </c>
      <c r="ED1" s="418" t="s">
        <v>967</v>
      </c>
      <c r="EE1" s="418"/>
      <c r="EF1" s="418"/>
      <c r="EG1" s="418"/>
      <c r="EH1" s="418"/>
      <c r="EI1" s="418"/>
    </row>
    <row r="2" spans="1:140">
      <c r="A2" s="97"/>
      <c r="B2" s="98" t="s">
        <v>485</v>
      </c>
      <c r="C2" s="99" t="s">
        <v>362</v>
      </c>
      <c r="D2" s="99" t="s">
        <v>486</v>
      </c>
      <c r="E2" s="100" t="s">
        <v>364</v>
      </c>
      <c r="F2" s="100" t="s">
        <v>365</v>
      </c>
      <c r="G2" s="100" t="s">
        <v>373</v>
      </c>
      <c r="H2" s="100" t="s">
        <v>374</v>
      </c>
      <c r="I2" s="100" t="s">
        <v>370</v>
      </c>
      <c r="J2" s="100" t="s">
        <v>366</v>
      </c>
      <c r="K2" s="100" t="s">
        <v>367</v>
      </c>
      <c r="L2" s="100" t="s">
        <v>487</v>
      </c>
      <c r="M2" s="100" t="s">
        <v>376</v>
      </c>
      <c r="N2" s="100" t="s">
        <v>369</v>
      </c>
      <c r="O2" s="100" t="s">
        <v>379</v>
      </c>
      <c r="P2" s="100" t="s">
        <v>380</v>
      </c>
      <c r="Q2" s="100" t="s">
        <v>384</v>
      </c>
      <c r="R2" s="100" t="s">
        <v>381</v>
      </c>
      <c r="S2" s="100" t="s">
        <v>371</v>
      </c>
      <c r="T2" s="100" t="s">
        <v>488</v>
      </c>
      <c r="U2" s="100" t="s">
        <v>489</v>
      </c>
      <c r="V2" s="100" t="s">
        <v>968</v>
      </c>
      <c r="W2" s="100" t="s">
        <v>490</v>
      </c>
      <c r="X2" s="100" t="s">
        <v>394</v>
      </c>
      <c r="Y2" s="100" t="s">
        <v>162</v>
      </c>
      <c r="Z2" s="343" t="s">
        <v>164</v>
      </c>
      <c r="AA2" s="340" t="s">
        <v>969</v>
      </c>
      <c r="AB2" s="343" t="s">
        <v>166</v>
      </c>
      <c r="AC2" s="343" t="s">
        <v>167</v>
      </c>
      <c r="AD2" s="343" t="s">
        <v>168</v>
      </c>
      <c r="AE2" s="100" t="s">
        <v>29</v>
      </c>
      <c r="AF2" s="343" t="s">
        <v>5</v>
      </c>
      <c r="AG2" s="100" t="s">
        <v>19</v>
      </c>
      <c r="AH2" s="100" t="s">
        <v>12</v>
      </c>
      <c r="AI2" s="100" t="s">
        <v>13</v>
      </c>
      <c r="AJ2" s="100" t="s">
        <v>10</v>
      </c>
      <c r="AK2" s="100" t="s">
        <v>18</v>
      </c>
      <c r="AL2" s="100" t="s">
        <v>17</v>
      </c>
      <c r="AM2" s="100" t="s">
        <v>15</v>
      </c>
      <c r="AN2" s="100" t="s">
        <v>27</v>
      </c>
      <c r="AO2" s="100" t="s">
        <v>21</v>
      </c>
      <c r="AP2" s="100" t="s">
        <v>22</v>
      </c>
      <c r="AQ2" s="100" t="s">
        <v>23</v>
      </c>
      <c r="AR2" s="100" t="s">
        <v>24</v>
      </c>
      <c r="AS2" s="100" t="s">
        <v>25</v>
      </c>
      <c r="AT2" s="100" t="s">
        <v>26</v>
      </c>
      <c r="AU2" s="100" t="s">
        <v>169</v>
      </c>
      <c r="AV2" s="100" t="s">
        <v>9</v>
      </c>
      <c r="AW2" s="100" t="s">
        <v>6</v>
      </c>
      <c r="AX2" s="100" t="s">
        <v>8</v>
      </c>
      <c r="AY2" s="100" t="s">
        <v>14</v>
      </c>
      <c r="AZ2" s="100" t="s">
        <v>491</v>
      </c>
      <c r="BA2" s="100" t="s">
        <v>492</v>
      </c>
      <c r="BB2" s="100" t="s">
        <v>385</v>
      </c>
      <c r="BC2" s="100" t="s">
        <v>493</v>
      </c>
      <c r="BD2" s="100" t="s">
        <v>392</v>
      </c>
      <c r="BE2" s="100" t="s">
        <v>393</v>
      </c>
      <c r="BF2" s="100" t="s">
        <v>28</v>
      </c>
      <c r="BG2" s="344" t="s">
        <v>382</v>
      </c>
      <c r="BH2" s="345" t="s">
        <v>494</v>
      </c>
      <c r="BI2" s="100" t="s">
        <v>495</v>
      </c>
      <c r="BJ2" s="100" t="s">
        <v>496</v>
      </c>
      <c r="BK2" s="100" t="s">
        <v>497</v>
      </c>
      <c r="BL2" s="100" t="s">
        <v>498</v>
      </c>
      <c r="BM2" s="100" t="s">
        <v>499</v>
      </c>
      <c r="BN2" s="100" t="s">
        <v>500</v>
      </c>
      <c r="BO2" s="100" t="s">
        <v>501</v>
      </c>
      <c r="BP2" s="100" t="s">
        <v>502</v>
      </c>
      <c r="BQ2" s="100" t="s">
        <v>503</v>
      </c>
      <c r="BR2" s="100" t="s">
        <v>504</v>
      </c>
      <c r="BS2" s="100" t="s">
        <v>505</v>
      </c>
      <c r="BT2" s="100" t="s">
        <v>506</v>
      </c>
      <c r="BU2" s="100" t="s">
        <v>507</v>
      </c>
      <c r="BV2" s="100" t="s">
        <v>508</v>
      </c>
      <c r="BW2" s="100" t="s">
        <v>509</v>
      </c>
      <c r="BX2" s="100" t="s">
        <v>510</v>
      </c>
      <c r="BY2" s="100" t="s">
        <v>511</v>
      </c>
      <c r="BZ2" s="100" t="s">
        <v>512</v>
      </c>
      <c r="CA2" s="100" t="s">
        <v>513</v>
      </c>
      <c r="CB2" s="100" t="s">
        <v>514</v>
      </c>
      <c r="CC2" s="100" t="s">
        <v>515</v>
      </c>
      <c r="CD2" s="100" t="s">
        <v>516</v>
      </c>
      <c r="CE2" s="100" t="s">
        <v>970</v>
      </c>
      <c r="CF2" s="100" t="s">
        <v>518</v>
      </c>
      <c r="CG2" s="100" t="s">
        <v>519</v>
      </c>
      <c r="CH2" s="100" t="s">
        <v>520</v>
      </c>
      <c r="CI2" s="100" t="s">
        <v>521</v>
      </c>
      <c r="CJ2" s="100" t="s">
        <v>522</v>
      </c>
      <c r="CK2" s="100" t="s">
        <v>523</v>
      </c>
      <c r="CL2" s="100" t="s">
        <v>524</v>
      </c>
      <c r="CM2" s="100" t="s">
        <v>525</v>
      </c>
      <c r="CN2" s="100" t="s">
        <v>526</v>
      </c>
      <c r="CO2" s="100" t="s">
        <v>527</v>
      </c>
      <c r="CP2" s="100" t="s">
        <v>528</v>
      </c>
      <c r="CQ2" s="100" t="s">
        <v>529</v>
      </c>
      <c r="CR2" s="100" t="s">
        <v>530</v>
      </c>
      <c r="CS2" s="100" t="s">
        <v>531</v>
      </c>
      <c r="CT2" s="100" t="s">
        <v>532</v>
      </c>
      <c r="CU2" s="100" t="s">
        <v>533</v>
      </c>
      <c r="CV2" s="100" t="s">
        <v>534</v>
      </c>
      <c r="CW2" s="100" t="s">
        <v>535</v>
      </c>
      <c r="CX2" s="100" t="s">
        <v>536</v>
      </c>
      <c r="CY2" s="100" t="s">
        <v>537</v>
      </c>
      <c r="CZ2" s="100" t="s">
        <v>538</v>
      </c>
      <c r="DA2" s="100" t="s">
        <v>539</v>
      </c>
      <c r="DB2" s="100" t="s">
        <v>540</v>
      </c>
      <c r="DC2" s="100" t="s">
        <v>541</v>
      </c>
      <c r="DD2" s="100" t="s">
        <v>542</v>
      </c>
      <c r="DE2" s="100" t="s">
        <v>543</v>
      </c>
      <c r="DF2" s="100" t="s">
        <v>544</v>
      </c>
      <c r="DG2" s="100" t="s">
        <v>545</v>
      </c>
      <c r="DH2" s="100" t="s">
        <v>546</v>
      </c>
      <c r="DI2" s="100" t="s">
        <v>547</v>
      </c>
      <c r="DJ2" s="100" t="s">
        <v>548</v>
      </c>
      <c r="DK2" s="100" t="s">
        <v>549</v>
      </c>
      <c r="DL2" s="100" t="s">
        <v>550</v>
      </c>
      <c r="DM2" s="100" t="s">
        <v>551</v>
      </c>
      <c r="DN2" s="100" t="s">
        <v>552</v>
      </c>
      <c r="DO2" s="100" t="s">
        <v>553</v>
      </c>
      <c r="DP2" s="100" t="s">
        <v>554</v>
      </c>
      <c r="DQ2" s="100" t="s">
        <v>555</v>
      </c>
      <c r="DR2" s="104" t="s">
        <v>556</v>
      </c>
      <c r="DS2" s="104" t="s">
        <v>557</v>
      </c>
      <c r="DT2" s="104" t="s">
        <v>558</v>
      </c>
      <c r="DU2" s="104" t="s">
        <v>559</v>
      </c>
      <c r="DV2" s="104" t="s">
        <v>560</v>
      </c>
      <c r="DW2" s="104" t="s">
        <v>561</v>
      </c>
      <c r="DX2" s="104" t="s">
        <v>562</v>
      </c>
      <c r="DY2" s="104" t="s">
        <v>971</v>
      </c>
      <c r="DZ2" s="104" t="s">
        <v>564</v>
      </c>
      <c r="EA2" s="95" t="s">
        <v>1402</v>
      </c>
      <c r="ED2" s="95" t="s">
        <v>972</v>
      </c>
      <c r="EE2" s="95" t="s">
        <v>973</v>
      </c>
      <c r="EF2" s="95" t="s">
        <v>974</v>
      </c>
      <c r="EG2" s="95" t="s">
        <v>975</v>
      </c>
      <c r="EH2" s="95" t="s">
        <v>976</v>
      </c>
      <c r="EI2" s="95" t="s">
        <v>977</v>
      </c>
      <c r="EJ2" s="95" t="s">
        <v>978</v>
      </c>
    </row>
    <row r="3" spans="1:140">
      <c r="A3" s="346" t="s">
        <v>111</v>
      </c>
      <c r="B3" s="347">
        <v>199671540.88</v>
      </c>
      <c r="C3" s="347">
        <v>11322041.929999996</v>
      </c>
      <c r="D3" s="347">
        <v>-1561.1700000017881</v>
      </c>
      <c r="E3" s="347">
        <v>1298812.51</v>
      </c>
      <c r="F3" s="347">
        <v>3536099</v>
      </c>
      <c r="G3" s="347">
        <v>4203221.38</v>
      </c>
      <c r="H3" s="347">
        <v>1220065.1299999999</v>
      </c>
      <c r="I3" s="347">
        <v>2448222.81</v>
      </c>
      <c r="J3" s="347">
        <v>0</v>
      </c>
      <c r="K3" s="347">
        <v>628540.07000000007</v>
      </c>
      <c r="L3" s="347">
        <v>2047726.65</v>
      </c>
      <c r="M3" s="347">
        <v>2615155.8299999996</v>
      </c>
      <c r="N3" s="347">
        <v>2212061.83</v>
      </c>
      <c r="O3" s="347">
        <v>4220083.12</v>
      </c>
      <c r="P3" s="347">
        <v>3379544.9499999997</v>
      </c>
      <c r="Q3" s="347">
        <v>7334256.1399999997</v>
      </c>
      <c r="R3" s="347">
        <v>2313991.2599999998</v>
      </c>
      <c r="S3" s="347">
        <v>805646.95999999985</v>
      </c>
      <c r="T3" s="347">
        <v>0</v>
      </c>
      <c r="U3" s="347">
        <v>0</v>
      </c>
      <c r="V3" s="347">
        <v>155894.26</v>
      </c>
      <c r="W3" s="347">
        <v>293402.51</v>
      </c>
      <c r="X3" s="347">
        <v>380150</v>
      </c>
      <c r="Y3" s="347">
        <v>0</v>
      </c>
      <c r="Z3" s="348">
        <v>13792542.91</v>
      </c>
      <c r="AA3" s="348">
        <v>27469437.039999999</v>
      </c>
      <c r="AB3" s="348">
        <v>8438260.1999999993</v>
      </c>
      <c r="AC3" s="348">
        <v>2912938.91</v>
      </c>
      <c r="AD3" s="348">
        <v>2421493</v>
      </c>
      <c r="AE3" s="347">
        <v>0</v>
      </c>
      <c r="AF3" s="348">
        <v>94223513.650000006</v>
      </c>
      <c r="AG3" s="347">
        <v>1564511.75</v>
      </c>
      <c r="AH3" s="347">
        <v>1285918.1000000001</v>
      </c>
      <c r="AI3" s="347">
        <v>1600504.96</v>
      </c>
      <c r="AJ3" s="347">
        <v>4137338.81</v>
      </c>
      <c r="AK3" s="347">
        <v>2392319.42</v>
      </c>
      <c r="AL3" s="347">
        <v>1992844.6</v>
      </c>
      <c r="AM3" s="347">
        <v>819105.27</v>
      </c>
      <c r="AN3" s="347">
        <v>4257386.13</v>
      </c>
      <c r="AO3" s="347">
        <v>7085455.4100000001</v>
      </c>
      <c r="AP3" s="347">
        <v>7958150.0499999998</v>
      </c>
      <c r="AQ3" s="347">
        <v>3527712.52</v>
      </c>
      <c r="AR3" s="347">
        <v>1412088.99</v>
      </c>
      <c r="AS3" s="347">
        <v>2098649.0099999998</v>
      </c>
      <c r="AT3" s="347">
        <v>1129994.93</v>
      </c>
      <c r="AU3" s="347">
        <v>0</v>
      </c>
      <c r="AV3" s="347">
        <v>1744360</v>
      </c>
      <c r="AW3" s="347">
        <v>2544567.37</v>
      </c>
      <c r="AX3" s="347">
        <v>2597165.63</v>
      </c>
      <c r="AY3" s="347">
        <v>1552167.2</v>
      </c>
      <c r="AZ3" s="347">
        <v>2556594.91</v>
      </c>
      <c r="BA3" s="347">
        <v>356344</v>
      </c>
      <c r="BB3" s="347">
        <v>4074848.23</v>
      </c>
      <c r="BC3" s="347">
        <v>1862985.34</v>
      </c>
      <c r="BD3" s="347">
        <v>2723603.11</v>
      </c>
      <c r="BE3" s="347">
        <v>2643551.9300000002</v>
      </c>
      <c r="BF3" s="347">
        <v>5529464.5700000003</v>
      </c>
      <c r="BG3" s="349">
        <v>5819116.6399999997</v>
      </c>
      <c r="BH3" s="350">
        <v>71569943.829999998</v>
      </c>
      <c r="BI3" s="347">
        <v>3048145.25</v>
      </c>
      <c r="BJ3" s="347">
        <v>3103361.46</v>
      </c>
      <c r="BK3" s="347">
        <v>3416087.94</v>
      </c>
      <c r="BL3" s="347">
        <v>2712585.24</v>
      </c>
      <c r="BM3" s="347">
        <v>2619259.31</v>
      </c>
      <c r="BN3" s="347">
        <v>2852421.95</v>
      </c>
      <c r="BO3" s="347">
        <v>1193888.79</v>
      </c>
      <c r="BP3" s="347">
        <v>2979626.94</v>
      </c>
      <c r="BQ3" s="347">
        <v>1690082.09</v>
      </c>
      <c r="BR3" s="347">
        <v>1569928.84</v>
      </c>
      <c r="BS3" s="347">
        <v>3028669.33</v>
      </c>
      <c r="BT3" s="347">
        <v>1678028.09</v>
      </c>
      <c r="BU3" s="347">
        <v>2511850.2999999998</v>
      </c>
      <c r="BV3" s="347">
        <v>1297366.99</v>
      </c>
      <c r="BW3" s="347">
        <v>1263106.8999999999</v>
      </c>
      <c r="BX3" s="347">
        <v>1414927.78</v>
      </c>
      <c r="BY3" s="347">
        <v>1452752.49</v>
      </c>
      <c r="BZ3" s="347">
        <v>1507441.22</v>
      </c>
      <c r="CA3" s="347">
        <v>1058563.3999999999</v>
      </c>
      <c r="CB3" s="347">
        <v>1033708.18</v>
      </c>
      <c r="CC3" s="347">
        <v>1311260.1000000001</v>
      </c>
      <c r="CD3" s="347">
        <v>1652513.85</v>
      </c>
      <c r="CE3" s="347">
        <v>772806.37</v>
      </c>
      <c r="CF3" s="347">
        <v>779361.39</v>
      </c>
      <c r="CG3" s="347">
        <v>797300.46</v>
      </c>
      <c r="CH3" s="347">
        <v>785410.32</v>
      </c>
      <c r="CI3" s="347">
        <v>772960.16</v>
      </c>
      <c r="CJ3" s="347">
        <v>918077.78</v>
      </c>
      <c r="CK3" s="347">
        <v>693099</v>
      </c>
      <c r="CL3" s="347">
        <v>1278396.8</v>
      </c>
      <c r="CM3" s="347">
        <v>512690.68</v>
      </c>
      <c r="CN3" s="347">
        <v>714109.2</v>
      </c>
      <c r="CO3" s="347">
        <v>287032.62</v>
      </c>
      <c r="CP3" s="347">
        <v>452639.5</v>
      </c>
      <c r="CQ3" s="347">
        <v>574555.59</v>
      </c>
      <c r="CR3" s="347">
        <v>903473.4</v>
      </c>
      <c r="CS3" s="347">
        <v>1112669.1299999999</v>
      </c>
      <c r="CT3" s="347">
        <v>393355.02</v>
      </c>
      <c r="CU3" s="347">
        <v>420836.11</v>
      </c>
      <c r="CV3" s="347">
        <v>275078.36</v>
      </c>
      <c r="CW3" s="347">
        <v>511678.57</v>
      </c>
      <c r="CX3" s="347">
        <v>301260.40999999997</v>
      </c>
      <c r="CY3" s="347">
        <v>468886.9</v>
      </c>
      <c r="CZ3" s="347">
        <v>503193.89</v>
      </c>
      <c r="DA3" s="347">
        <v>670789.25</v>
      </c>
      <c r="DB3" s="347">
        <v>505098.61</v>
      </c>
      <c r="DC3" s="347">
        <v>594889.61</v>
      </c>
      <c r="DD3" s="347">
        <v>628391.96</v>
      </c>
      <c r="DE3" s="347">
        <v>622921.34</v>
      </c>
      <c r="DF3" s="347">
        <v>398519.08</v>
      </c>
      <c r="DG3" s="347">
        <v>551148.56999999995</v>
      </c>
      <c r="DH3" s="347">
        <v>431356.93</v>
      </c>
      <c r="DI3" s="347">
        <v>423097.11</v>
      </c>
      <c r="DJ3" s="347">
        <v>447586.34</v>
      </c>
      <c r="DK3" s="347">
        <v>392417.16</v>
      </c>
      <c r="DL3" s="347">
        <v>342723.19</v>
      </c>
      <c r="DM3" s="347">
        <v>524836.76</v>
      </c>
      <c r="DN3" s="347">
        <v>377412.52</v>
      </c>
      <c r="DO3" s="347">
        <v>582764.93000000005</v>
      </c>
      <c r="DP3" s="347">
        <v>480813.67</v>
      </c>
      <c r="DQ3" s="347">
        <v>1026903.73</v>
      </c>
      <c r="DR3" s="347">
        <v>861589.49</v>
      </c>
      <c r="DS3" s="347">
        <v>582843.16</v>
      </c>
      <c r="DT3" s="347">
        <v>434646</v>
      </c>
      <c r="DU3" s="347">
        <v>842649.08</v>
      </c>
      <c r="DV3" s="347">
        <v>564891.85</v>
      </c>
      <c r="DW3" s="347">
        <v>211998.34</v>
      </c>
      <c r="DX3" s="347">
        <v>116433.60000000001</v>
      </c>
      <c r="DY3" s="347">
        <v>114091.5</v>
      </c>
      <c r="DZ3" s="347">
        <v>214681.95</v>
      </c>
      <c r="EA3" s="347">
        <v>0</v>
      </c>
      <c r="EB3" s="347"/>
      <c r="EC3" s="347"/>
      <c r="ED3" s="95">
        <f t="shared" ref="ED3:ED66" si="0">SUM(C3:AF3)-B3</f>
        <v>0</v>
      </c>
      <c r="EE3" s="95">
        <f>SUM(BB3:BH3)-AF3</f>
        <v>0</v>
      </c>
      <c r="EF3" s="95">
        <f>SUM(BI3:DZ3)-BH3</f>
        <v>0</v>
      </c>
      <c r="EG3" s="95">
        <f t="shared" ref="EG3:EG34" si="1">SUM(AG3:AM3)-Z3</f>
        <v>0</v>
      </c>
      <c r="EH3" s="95">
        <f t="shared" ref="EH3:EH66" si="2">AC3-AZ3-BA3</f>
        <v>0</v>
      </c>
      <c r="EI3" s="95">
        <f t="shared" ref="EI3:EI66" si="3">SUM(AN3:AU3)-AA3</f>
        <v>0</v>
      </c>
      <c r="EJ3" s="95">
        <f t="shared" ref="EJ3:EJ66" si="4">SUM(AV3:AY3)-AB3</f>
        <v>0</v>
      </c>
    </row>
    <row r="4" spans="1:140">
      <c r="A4" s="346" t="s">
        <v>112</v>
      </c>
      <c r="B4" s="347">
        <v>3105320.3</v>
      </c>
      <c r="C4" s="347">
        <v>55341.100000000006</v>
      </c>
      <c r="D4" s="347">
        <v>0</v>
      </c>
      <c r="E4" s="347">
        <v>24953.759999999998</v>
      </c>
      <c r="F4" s="347">
        <v>57000.109999999993</v>
      </c>
      <c r="G4" s="347">
        <v>147635.55000000002</v>
      </c>
      <c r="H4" s="347">
        <v>13267.65</v>
      </c>
      <c r="I4" s="347">
        <v>50723</v>
      </c>
      <c r="J4" s="347">
        <v>0</v>
      </c>
      <c r="K4" s="347">
        <v>9635.35</v>
      </c>
      <c r="L4" s="347">
        <v>77817.63</v>
      </c>
      <c r="M4" s="347">
        <v>61701.62</v>
      </c>
      <c r="N4" s="347">
        <v>51215.75</v>
      </c>
      <c r="O4" s="347">
        <v>96619.67</v>
      </c>
      <c r="P4" s="347">
        <v>67262</v>
      </c>
      <c r="Q4" s="347">
        <v>79425.3</v>
      </c>
      <c r="R4" s="347">
        <v>47084.68</v>
      </c>
      <c r="S4" s="347">
        <v>22348</v>
      </c>
      <c r="T4" s="347">
        <v>0</v>
      </c>
      <c r="U4" s="347">
        <v>1435</v>
      </c>
      <c r="V4" s="347">
        <v>5909.49</v>
      </c>
      <c r="W4" s="347">
        <v>1586.41</v>
      </c>
      <c r="X4" s="347">
        <v>6335</v>
      </c>
      <c r="Y4" s="347">
        <v>0</v>
      </c>
      <c r="Z4" s="348">
        <v>35668.57</v>
      </c>
      <c r="AA4" s="348">
        <v>479512.81</v>
      </c>
      <c r="AB4" s="348">
        <v>157499</v>
      </c>
      <c r="AC4" s="348">
        <v>18598.13</v>
      </c>
      <c r="AD4" s="348">
        <v>14989.84</v>
      </c>
      <c r="AE4" s="347">
        <v>0</v>
      </c>
      <c r="AF4" s="348">
        <v>1521754.88</v>
      </c>
      <c r="AG4" s="347">
        <v>4040</v>
      </c>
      <c r="AH4" s="347">
        <v>5608.39</v>
      </c>
      <c r="AI4" s="347">
        <v>2607.77</v>
      </c>
      <c r="AJ4" s="347">
        <v>14280</v>
      </c>
      <c r="AK4" s="347">
        <v>-878.78</v>
      </c>
      <c r="AL4" s="347">
        <v>6160</v>
      </c>
      <c r="AM4" s="347">
        <v>3851.19</v>
      </c>
      <c r="AN4" s="347">
        <v>150895.89000000001</v>
      </c>
      <c r="AO4" s="347">
        <v>198105.78</v>
      </c>
      <c r="AP4" s="347">
        <v>57949</v>
      </c>
      <c r="AQ4" s="347">
        <v>36664.089999999997</v>
      </c>
      <c r="AR4" s="347">
        <v>28101.66</v>
      </c>
      <c r="AS4" s="347">
        <v>6399.25</v>
      </c>
      <c r="AT4" s="347">
        <v>1397.14</v>
      </c>
      <c r="AU4" s="347">
        <v>0</v>
      </c>
      <c r="AV4" s="347">
        <v>7877.88</v>
      </c>
      <c r="AW4" s="347">
        <v>75452.600000000006</v>
      </c>
      <c r="AX4" s="347">
        <v>69187.27</v>
      </c>
      <c r="AY4" s="347">
        <v>4981.25</v>
      </c>
      <c r="AZ4" s="347">
        <v>15073.13</v>
      </c>
      <c r="BA4" s="347">
        <v>3525</v>
      </c>
      <c r="BB4" s="347">
        <v>95635</v>
      </c>
      <c r="BC4" s="347">
        <v>40448.97</v>
      </c>
      <c r="BD4" s="347">
        <v>64095</v>
      </c>
      <c r="BE4" s="347">
        <v>38760.519999999997</v>
      </c>
      <c r="BF4" s="347">
        <v>97274.05</v>
      </c>
      <c r="BG4" s="349">
        <v>43694.400000000001</v>
      </c>
      <c r="BH4" s="350">
        <v>1141846.94</v>
      </c>
      <c r="BI4" s="347">
        <v>36201.949999999997</v>
      </c>
      <c r="BJ4" s="347">
        <v>60826.68</v>
      </c>
      <c r="BK4" s="347">
        <v>53009.57</v>
      </c>
      <c r="BL4" s="347">
        <v>44571.44</v>
      </c>
      <c r="BM4" s="347">
        <v>23791.75</v>
      </c>
      <c r="BN4" s="347">
        <v>67802</v>
      </c>
      <c r="BO4" s="347">
        <v>13244.67</v>
      </c>
      <c r="BP4" s="347">
        <v>64825</v>
      </c>
      <c r="BQ4" s="347">
        <v>6378.24</v>
      </c>
      <c r="BR4" s="347">
        <v>8145</v>
      </c>
      <c r="BS4" s="347">
        <v>27202.6</v>
      </c>
      <c r="BT4" s="347">
        <v>33791.480000000003</v>
      </c>
      <c r="BU4" s="347">
        <v>41711.300000000003</v>
      </c>
      <c r="BV4" s="347">
        <v>18745.89</v>
      </c>
      <c r="BW4" s="347">
        <v>16716.990000000002</v>
      </c>
      <c r="BX4" s="347">
        <v>31865.79</v>
      </c>
      <c r="BY4" s="347">
        <v>31055.06</v>
      </c>
      <c r="BZ4" s="347">
        <v>34406.17</v>
      </c>
      <c r="CA4" s="347">
        <v>22295</v>
      </c>
      <c r="CB4" s="347">
        <v>24304.080000000002</v>
      </c>
      <c r="CC4" s="347">
        <v>27332.59</v>
      </c>
      <c r="CD4" s="347">
        <v>36420</v>
      </c>
      <c r="CE4" s="347">
        <v>11254.83</v>
      </c>
      <c r="CF4" s="347">
        <v>10257.370000000001</v>
      </c>
      <c r="CG4" s="347">
        <v>17244.919999999998</v>
      </c>
      <c r="CH4" s="347">
        <v>15484.65</v>
      </c>
      <c r="CI4" s="347">
        <v>18990</v>
      </c>
      <c r="CJ4" s="347">
        <v>26858.61</v>
      </c>
      <c r="CK4" s="347">
        <v>11139.95</v>
      </c>
      <c r="CL4" s="347">
        <v>34445</v>
      </c>
      <c r="CM4" s="347">
        <v>13477.34</v>
      </c>
      <c r="CN4" s="347">
        <v>6445.79</v>
      </c>
      <c r="CO4" s="347">
        <v>7657.21</v>
      </c>
      <c r="CP4" s="347">
        <v>14240</v>
      </c>
      <c r="CQ4" s="347">
        <v>9019.27</v>
      </c>
      <c r="CR4" s="347">
        <v>10871.51</v>
      </c>
      <c r="CS4" s="347">
        <v>15301.4</v>
      </c>
      <c r="CT4" s="347">
        <v>3711.92</v>
      </c>
      <c r="CU4" s="347">
        <v>4010.52</v>
      </c>
      <c r="CV4" s="347">
        <v>2488.0700000000002</v>
      </c>
      <c r="CW4" s="347">
        <v>5233.74</v>
      </c>
      <c r="CX4" s="347">
        <v>4787.3500000000004</v>
      </c>
      <c r="CY4" s="347">
        <v>5506.56</v>
      </c>
      <c r="CZ4" s="347">
        <v>9083.67</v>
      </c>
      <c r="DA4" s="347">
        <v>14000.15</v>
      </c>
      <c r="DB4" s="347">
        <v>4418.63</v>
      </c>
      <c r="DC4" s="347">
        <v>7190.19</v>
      </c>
      <c r="DD4" s="347">
        <v>11262.22</v>
      </c>
      <c r="DE4" s="347">
        <v>5392.51</v>
      </c>
      <c r="DF4" s="347">
        <v>1922.49</v>
      </c>
      <c r="DG4" s="347">
        <v>4876.74</v>
      </c>
      <c r="DH4" s="347">
        <v>2979.76</v>
      </c>
      <c r="DI4" s="347">
        <v>6945</v>
      </c>
      <c r="DJ4" s="347">
        <v>8545</v>
      </c>
      <c r="DK4" s="347">
        <v>4897.3900000000003</v>
      </c>
      <c r="DL4" s="347">
        <v>3249.39</v>
      </c>
      <c r="DM4" s="347">
        <v>5391.05</v>
      </c>
      <c r="DN4" s="347">
        <v>3273.45</v>
      </c>
      <c r="DO4" s="347">
        <v>7680.74</v>
      </c>
      <c r="DP4" s="347">
        <v>8250</v>
      </c>
      <c r="DQ4" s="347">
        <v>18164.330000000002</v>
      </c>
      <c r="DR4" s="347">
        <v>13137.76</v>
      </c>
      <c r="DS4" s="347">
        <v>4130.26</v>
      </c>
      <c r="DT4" s="347">
        <v>7560.11</v>
      </c>
      <c r="DU4" s="347">
        <v>3437.77</v>
      </c>
      <c r="DV4" s="347">
        <v>5482.7</v>
      </c>
      <c r="DW4" s="347">
        <v>1562.42</v>
      </c>
      <c r="DX4" s="347">
        <v>0</v>
      </c>
      <c r="DY4" s="347">
        <v>0</v>
      </c>
      <c r="DZ4" s="347">
        <v>5943.95</v>
      </c>
      <c r="EA4" s="347">
        <v>0</v>
      </c>
      <c r="EB4" s="347"/>
      <c r="EC4" s="347"/>
      <c r="ED4" s="95">
        <f t="shared" si="0"/>
        <v>0</v>
      </c>
      <c r="EE4" s="95">
        <f t="shared" ref="EE4:EE67" si="5">SUM(BB4:BH4)-AF4</f>
        <v>0</v>
      </c>
      <c r="EF4" s="95">
        <f t="shared" ref="EF4:EF67" si="6">SUM(BI4:DZ4)-BH4</f>
        <v>0</v>
      </c>
      <c r="EG4" s="95">
        <f t="shared" si="1"/>
        <v>0</v>
      </c>
      <c r="EH4" s="95">
        <f t="shared" si="2"/>
        <v>0</v>
      </c>
      <c r="EI4" s="95">
        <f t="shared" si="3"/>
        <v>0</v>
      </c>
      <c r="EJ4" s="95">
        <f t="shared" si="4"/>
        <v>0</v>
      </c>
    </row>
    <row r="5" spans="1:140">
      <c r="A5" s="346" t="s">
        <v>113</v>
      </c>
      <c r="B5" s="347">
        <v>5341138.3599999994</v>
      </c>
      <c r="C5" s="347">
        <v>226852.56</v>
      </c>
      <c r="D5" s="347">
        <v>-66006</v>
      </c>
      <c r="E5" s="347">
        <v>26990.25</v>
      </c>
      <c r="F5" s="347">
        <v>72616.37999999999</v>
      </c>
      <c r="G5" s="347">
        <v>85571.62000000001</v>
      </c>
      <c r="H5" s="347">
        <v>24921.3</v>
      </c>
      <c r="I5" s="347">
        <v>49789.719999999994</v>
      </c>
      <c r="J5" s="347">
        <v>0</v>
      </c>
      <c r="K5" s="347">
        <v>12818.799999999997</v>
      </c>
      <c r="L5" s="347">
        <v>41402.54</v>
      </c>
      <c r="M5" s="347">
        <v>52924.71</v>
      </c>
      <c r="N5" s="347">
        <v>45070.84</v>
      </c>
      <c r="O5" s="347">
        <v>85971.26</v>
      </c>
      <c r="P5" s="347">
        <v>73749.34</v>
      </c>
      <c r="Q5" s="347">
        <v>150481.18</v>
      </c>
      <c r="R5" s="347">
        <v>42199.789999999994</v>
      </c>
      <c r="S5" s="347">
        <v>16286.979999999998</v>
      </c>
      <c r="T5" s="347">
        <v>0</v>
      </c>
      <c r="U5" s="347">
        <v>0</v>
      </c>
      <c r="V5" s="347">
        <v>3117.89</v>
      </c>
      <c r="W5" s="347">
        <v>5933.66</v>
      </c>
      <c r="X5" s="347">
        <v>7636.6</v>
      </c>
      <c r="Y5" s="347">
        <v>0</v>
      </c>
      <c r="Z5" s="348">
        <v>275850.92</v>
      </c>
      <c r="AA5" s="348">
        <v>934415.16</v>
      </c>
      <c r="AB5" s="348">
        <v>209958.25</v>
      </c>
      <c r="AC5" s="348">
        <v>59342.84</v>
      </c>
      <c r="AD5" s="348">
        <v>49660.24</v>
      </c>
      <c r="AE5" s="347">
        <v>0</v>
      </c>
      <c r="AF5" s="348">
        <v>2853581.53</v>
      </c>
      <c r="AG5" s="347">
        <v>31290.26</v>
      </c>
      <c r="AH5" s="347">
        <v>25718.36</v>
      </c>
      <c r="AI5" s="347">
        <v>32010.13</v>
      </c>
      <c r="AJ5" s="347">
        <v>82746.77</v>
      </c>
      <c r="AK5" s="347">
        <v>47846.400000000001</v>
      </c>
      <c r="AL5" s="347">
        <v>39856.89</v>
      </c>
      <c r="AM5" s="347">
        <v>16382.11</v>
      </c>
      <c r="AN5" s="347">
        <v>85147.7</v>
      </c>
      <c r="AO5" s="347">
        <v>414427.11</v>
      </c>
      <c r="AP5" s="347">
        <v>162208.29999999999</v>
      </c>
      <c r="AQ5" s="347">
        <v>95395.37</v>
      </c>
      <c r="AR5" s="347">
        <v>29143.5</v>
      </c>
      <c r="AS5" s="347">
        <v>81483.149999999994</v>
      </c>
      <c r="AT5" s="347">
        <v>66610.03</v>
      </c>
      <c r="AU5" s="347">
        <v>0</v>
      </c>
      <c r="AV5" s="347">
        <v>35515.949999999997</v>
      </c>
      <c r="AW5" s="347">
        <v>64612.61</v>
      </c>
      <c r="AX5" s="347">
        <v>52798.51</v>
      </c>
      <c r="AY5" s="347">
        <v>57031.18</v>
      </c>
      <c r="AZ5" s="347">
        <v>52064.76</v>
      </c>
      <c r="BA5" s="347">
        <v>7278.08</v>
      </c>
      <c r="BB5" s="347">
        <v>83288.679999999993</v>
      </c>
      <c r="BC5" s="347">
        <v>41102.910000000003</v>
      </c>
      <c r="BD5" s="347">
        <v>55037.599999999999</v>
      </c>
      <c r="BE5" s="347">
        <v>57788.62</v>
      </c>
      <c r="BF5" s="347">
        <v>115311.73</v>
      </c>
      <c r="BG5" s="349">
        <v>124059.98</v>
      </c>
      <c r="BH5" s="350">
        <v>2376992.0099999998</v>
      </c>
      <c r="BI5" s="347">
        <v>107341.2</v>
      </c>
      <c r="BJ5" s="347">
        <v>135197.10999999999</v>
      </c>
      <c r="BK5" s="347">
        <v>122183.35</v>
      </c>
      <c r="BL5" s="347">
        <v>100869.96</v>
      </c>
      <c r="BM5" s="347">
        <v>96468.49</v>
      </c>
      <c r="BN5" s="347">
        <v>94128.78</v>
      </c>
      <c r="BO5" s="347">
        <v>40028.25</v>
      </c>
      <c r="BP5" s="347">
        <v>102499.25</v>
      </c>
      <c r="BQ5" s="347">
        <v>52085.09</v>
      </c>
      <c r="BR5" s="347">
        <v>39994.03</v>
      </c>
      <c r="BS5" s="347">
        <v>108053.48</v>
      </c>
      <c r="BT5" s="347">
        <v>51365.99</v>
      </c>
      <c r="BU5" s="347">
        <v>84644.160000000003</v>
      </c>
      <c r="BV5" s="347">
        <v>32222.880000000001</v>
      </c>
      <c r="BW5" s="347">
        <v>34859.980000000003</v>
      </c>
      <c r="BX5" s="347">
        <v>44007.1</v>
      </c>
      <c r="BY5" s="347">
        <v>43096.4</v>
      </c>
      <c r="BZ5" s="347">
        <v>47976.639999999999</v>
      </c>
      <c r="CA5" s="347">
        <v>29622.67</v>
      </c>
      <c r="CB5" s="347">
        <v>34564.78</v>
      </c>
      <c r="CC5" s="347">
        <v>40199.379999999997</v>
      </c>
      <c r="CD5" s="347">
        <v>48117.14</v>
      </c>
      <c r="CE5" s="347">
        <v>36713.99</v>
      </c>
      <c r="CF5" s="347">
        <v>21225.81</v>
      </c>
      <c r="CG5" s="347">
        <v>29684.45</v>
      </c>
      <c r="CH5" s="347">
        <v>28958.63</v>
      </c>
      <c r="CI5" s="347">
        <v>22223.35</v>
      </c>
      <c r="CJ5" s="347">
        <v>29136.43</v>
      </c>
      <c r="CK5" s="347">
        <v>20442.5</v>
      </c>
      <c r="CL5" s="347">
        <v>55017.08</v>
      </c>
      <c r="CM5" s="347">
        <v>12988.98</v>
      </c>
      <c r="CN5" s="347">
        <v>20774.34</v>
      </c>
      <c r="CO5" s="347">
        <v>8627.5499999999993</v>
      </c>
      <c r="CP5" s="347">
        <v>16284.61</v>
      </c>
      <c r="CQ5" s="347">
        <v>14564.92</v>
      </c>
      <c r="CR5" s="347">
        <v>23171.47</v>
      </c>
      <c r="CS5" s="347">
        <v>48667.22</v>
      </c>
      <c r="CT5" s="347">
        <v>10041.530000000001</v>
      </c>
      <c r="CU5" s="347">
        <v>9919.57</v>
      </c>
      <c r="CV5" s="347">
        <v>6612.3</v>
      </c>
      <c r="CW5" s="347">
        <v>12623.88</v>
      </c>
      <c r="CX5" s="347">
        <v>7245.01</v>
      </c>
      <c r="CY5" s="347">
        <v>10448.459999999999</v>
      </c>
      <c r="CZ5" s="347">
        <v>14637.17</v>
      </c>
      <c r="DA5" s="347">
        <v>18093.93</v>
      </c>
      <c r="DB5" s="347">
        <v>13875.5</v>
      </c>
      <c r="DC5" s="347">
        <v>14250.55</v>
      </c>
      <c r="DD5" s="347">
        <v>16505.43</v>
      </c>
      <c r="DE5" s="347">
        <v>15555.34</v>
      </c>
      <c r="DF5" s="347">
        <v>9746</v>
      </c>
      <c r="DG5" s="347">
        <v>22462.61</v>
      </c>
      <c r="DH5" s="347">
        <v>17642.330000000002</v>
      </c>
      <c r="DI5" s="347">
        <v>25465.85</v>
      </c>
      <c r="DJ5" s="347">
        <v>13171.57</v>
      </c>
      <c r="DK5" s="347">
        <v>8986.06</v>
      </c>
      <c r="DL5" s="347">
        <v>7624.75</v>
      </c>
      <c r="DM5" s="347">
        <v>18933.919999999998</v>
      </c>
      <c r="DN5" s="347">
        <v>8144.41</v>
      </c>
      <c r="DO5" s="347">
        <v>14861.4</v>
      </c>
      <c r="DP5" s="347">
        <v>15669.64</v>
      </c>
      <c r="DQ5" s="347">
        <v>62318.62</v>
      </c>
      <c r="DR5" s="347">
        <v>27947.71</v>
      </c>
      <c r="DS5" s="347">
        <v>13034.04</v>
      </c>
      <c r="DT5" s="347">
        <v>11078.36</v>
      </c>
      <c r="DU5" s="347">
        <v>40752.910000000003</v>
      </c>
      <c r="DV5" s="347">
        <v>13521.69</v>
      </c>
      <c r="DW5" s="347">
        <v>5613.51</v>
      </c>
      <c r="DX5" s="347">
        <v>4025.94</v>
      </c>
      <c r="DY5" s="347">
        <v>3186.17</v>
      </c>
      <c r="DZ5" s="347">
        <v>4988.41</v>
      </c>
      <c r="EA5" s="347">
        <v>0</v>
      </c>
      <c r="EB5" s="347"/>
      <c r="EC5" s="347"/>
      <c r="ED5" s="95">
        <f t="shared" si="0"/>
        <v>0</v>
      </c>
      <c r="EE5" s="95">
        <f t="shared" si="5"/>
        <v>0</v>
      </c>
      <c r="EF5" s="95">
        <f t="shared" si="6"/>
        <v>0</v>
      </c>
      <c r="EG5" s="95">
        <f t="shared" si="1"/>
        <v>0</v>
      </c>
      <c r="EH5" s="95">
        <f t="shared" si="2"/>
        <v>0</v>
      </c>
      <c r="EI5" s="95">
        <f t="shared" si="3"/>
        <v>0</v>
      </c>
      <c r="EJ5" s="95">
        <f t="shared" si="4"/>
        <v>0</v>
      </c>
    </row>
    <row r="6" spans="1:140">
      <c r="A6" s="346" t="s">
        <v>114</v>
      </c>
      <c r="B6" s="347">
        <v>947700.60000000009</v>
      </c>
      <c r="C6" s="347">
        <v>0</v>
      </c>
      <c r="D6" s="347">
        <v>0</v>
      </c>
      <c r="E6" s="347">
        <v>0</v>
      </c>
      <c r="F6" s="347">
        <v>3600</v>
      </c>
      <c r="G6" s="347">
        <v>0</v>
      </c>
      <c r="H6" s="347">
        <v>0</v>
      </c>
      <c r="I6" s="347">
        <v>0</v>
      </c>
      <c r="J6" s="347">
        <v>0</v>
      </c>
      <c r="K6" s="347">
        <v>0</v>
      </c>
      <c r="L6" s="347">
        <v>0</v>
      </c>
      <c r="M6" s="347">
        <v>0</v>
      </c>
      <c r="N6" s="347">
        <v>0</v>
      </c>
      <c r="O6" s="347">
        <v>0</v>
      </c>
      <c r="P6" s="347">
        <v>0</v>
      </c>
      <c r="Q6" s="347">
        <v>0</v>
      </c>
      <c r="R6" s="347">
        <v>0</v>
      </c>
      <c r="S6" s="347">
        <v>0</v>
      </c>
      <c r="T6" s="347">
        <v>0</v>
      </c>
      <c r="U6" s="347">
        <v>0</v>
      </c>
      <c r="V6" s="347">
        <v>0</v>
      </c>
      <c r="W6" s="347">
        <v>0</v>
      </c>
      <c r="X6" s="347">
        <v>0</v>
      </c>
      <c r="Y6" s="347">
        <v>0</v>
      </c>
      <c r="Z6" s="348">
        <v>75715.72</v>
      </c>
      <c r="AA6" s="348">
        <v>177317.46</v>
      </c>
      <c r="AB6" s="348">
        <v>36451.74</v>
      </c>
      <c r="AC6" s="348">
        <v>6702.58</v>
      </c>
      <c r="AD6" s="348">
        <v>9281.92</v>
      </c>
      <c r="AE6" s="347">
        <v>0</v>
      </c>
      <c r="AF6" s="348">
        <v>638631.18000000005</v>
      </c>
      <c r="AG6" s="347">
        <v>10616.66</v>
      </c>
      <c r="AH6" s="347">
        <v>4051.04</v>
      </c>
      <c r="AI6" s="347">
        <v>25557.119999999999</v>
      </c>
      <c r="AJ6" s="347">
        <v>5337.13</v>
      </c>
      <c r="AK6" s="347">
        <v>0</v>
      </c>
      <c r="AL6" s="347">
        <v>3615.53</v>
      </c>
      <c r="AM6" s="347">
        <v>26538.240000000002</v>
      </c>
      <c r="AN6" s="347">
        <v>56673.06</v>
      </c>
      <c r="AO6" s="347">
        <v>59235.77</v>
      </c>
      <c r="AP6" s="347">
        <v>19640.21</v>
      </c>
      <c r="AQ6" s="347">
        <v>15141.7</v>
      </c>
      <c r="AR6" s="347">
        <v>15509.21</v>
      </c>
      <c r="AS6" s="347">
        <v>6775.4</v>
      </c>
      <c r="AT6" s="347">
        <v>4342.1099999999997</v>
      </c>
      <c r="AU6" s="347">
        <v>0</v>
      </c>
      <c r="AV6" s="347">
        <v>2793.62</v>
      </c>
      <c r="AW6" s="347">
        <v>22821.23</v>
      </c>
      <c r="AX6" s="347">
        <v>7721.89</v>
      </c>
      <c r="AY6" s="347">
        <v>3115</v>
      </c>
      <c r="AZ6" s="347">
        <v>6702.58</v>
      </c>
      <c r="BA6" s="347">
        <v>0</v>
      </c>
      <c r="BB6" s="347">
        <v>42157.81</v>
      </c>
      <c r="BC6" s="347">
        <v>1022.5</v>
      </c>
      <c r="BD6" s="347">
        <v>4208.3999999999996</v>
      </c>
      <c r="BE6" s="347">
        <v>11811.15</v>
      </c>
      <c r="BF6" s="347">
        <v>43749.120000000003</v>
      </c>
      <c r="BG6" s="349">
        <v>4729.21</v>
      </c>
      <c r="BH6" s="350">
        <v>530952.99</v>
      </c>
      <c r="BI6" s="347">
        <v>18640.64</v>
      </c>
      <c r="BJ6" s="347">
        <v>16129.06</v>
      </c>
      <c r="BK6" s="347">
        <v>10720.13</v>
      </c>
      <c r="BL6" s="347">
        <v>1027.21</v>
      </c>
      <c r="BM6" s="347">
        <v>31540.02</v>
      </c>
      <c r="BN6" s="347">
        <v>5113.3500000000004</v>
      </c>
      <c r="BO6" s="347">
        <v>9635</v>
      </c>
      <c r="BP6" s="347">
        <v>21485.11</v>
      </c>
      <c r="BQ6" s="347">
        <v>19877.95</v>
      </c>
      <c r="BR6" s="347">
        <v>12220</v>
      </c>
      <c r="BS6" s="347">
        <v>15818.61</v>
      </c>
      <c r="BT6" s="347">
        <v>14278.53</v>
      </c>
      <c r="BU6" s="347">
        <v>7865.4</v>
      </c>
      <c r="BV6" s="347">
        <v>17241.22</v>
      </c>
      <c r="BW6" s="347">
        <v>2482.6</v>
      </c>
      <c r="BX6" s="347">
        <v>16598.53</v>
      </c>
      <c r="BY6" s="347">
        <v>29295.38</v>
      </c>
      <c r="BZ6" s="347">
        <v>5556.02</v>
      </c>
      <c r="CA6" s="347">
        <v>1808.6</v>
      </c>
      <c r="CB6" s="347">
        <v>3223.68</v>
      </c>
      <c r="CC6" s="347">
        <v>2925.14</v>
      </c>
      <c r="CD6" s="347">
        <v>3940.63</v>
      </c>
      <c r="CE6" s="347">
        <v>1178</v>
      </c>
      <c r="CF6" s="347">
        <v>4299.4399999999996</v>
      </c>
      <c r="CG6" s="347">
        <v>18356.150000000001</v>
      </c>
      <c r="CH6" s="347">
        <v>1440.34</v>
      </c>
      <c r="CI6" s="347">
        <v>1854.3</v>
      </c>
      <c r="CJ6" s="347">
        <v>4597.68</v>
      </c>
      <c r="CK6" s="347">
        <v>376</v>
      </c>
      <c r="CL6" s="347">
        <v>1415.91</v>
      </c>
      <c r="CM6" s="347">
        <v>858.6</v>
      </c>
      <c r="CN6" s="347">
        <v>1027.21</v>
      </c>
      <c r="CO6" s="347">
        <v>3049.5</v>
      </c>
      <c r="CP6" s="347">
        <v>2666.66</v>
      </c>
      <c r="CQ6" s="347">
        <v>3509.91</v>
      </c>
      <c r="CR6" s="347">
        <v>6350</v>
      </c>
      <c r="CS6" s="347">
        <v>8207.7999999999993</v>
      </c>
      <c r="CT6" s="347">
        <v>2387.85</v>
      </c>
      <c r="CU6" s="347">
        <v>7737.01</v>
      </c>
      <c r="CV6" s="347">
        <v>4541.62</v>
      </c>
      <c r="CW6" s="347">
        <v>30026.91</v>
      </c>
      <c r="CX6" s="347">
        <v>973.6</v>
      </c>
      <c r="CY6" s="347">
        <v>5742.32</v>
      </c>
      <c r="CZ6" s="347">
        <v>12701</v>
      </c>
      <c r="DA6" s="347">
        <v>7457.67</v>
      </c>
      <c r="DB6" s="347">
        <v>1587</v>
      </c>
      <c r="DC6" s="347">
        <v>10019.91</v>
      </c>
      <c r="DD6" s="347">
        <v>8332.84</v>
      </c>
      <c r="DE6" s="347">
        <v>8636.36</v>
      </c>
      <c r="DF6" s="347">
        <v>6790.23</v>
      </c>
      <c r="DG6" s="347">
        <v>13820.83</v>
      </c>
      <c r="DH6" s="347">
        <v>822.75</v>
      </c>
      <c r="DI6" s="347">
        <v>3514.7</v>
      </c>
      <c r="DJ6" s="347">
        <v>673.03</v>
      </c>
      <c r="DK6" s="347">
        <v>2670</v>
      </c>
      <c r="DL6" s="347">
        <v>1159</v>
      </c>
      <c r="DM6" s="347">
        <v>3892.92</v>
      </c>
      <c r="DN6" s="347">
        <v>1109</v>
      </c>
      <c r="DO6" s="347">
        <v>3946.8</v>
      </c>
      <c r="DP6" s="347">
        <v>5730.01</v>
      </c>
      <c r="DQ6" s="347">
        <v>17513.259999999998</v>
      </c>
      <c r="DR6" s="347">
        <v>3902.5</v>
      </c>
      <c r="DS6" s="347">
        <v>9467.5</v>
      </c>
      <c r="DT6" s="347">
        <v>4198</v>
      </c>
      <c r="DU6" s="347">
        <v>14155.06</v>
      </c>
      <c r="DV6" s="347">
        <v>5630.5</v>
      </c>
      <c r="DW6" s="347">
        <v>3640</v>
      </c>
      <c r="DX6" s="347">
        <v>0</v>
      </c>
      <c r="DY6" s="347">
        <v>1562.5</v>
      </c>
      <c r="DZ6" s="347">
        <v>0</v>
      </c>
      <c r="EA6" s="347">
        <v>0</v>
      </c>
      <c r="EB6" s="347"/>
      <c r="EC6" s="347"/>
      <c r="ED6" s="95">
        <f t="shared" si="0"/>
        <v>0</v>
      </c>
      <c r="EE6" s="95">
        <f t="shared" si="5"/>
        <v>0</v>
      </c>
      <c r="EF6" s="95">
        <f t="shared" si="6"/>
        <v>0</v>
      </c>
      <c r="EG6" s="95">
        <f t="shared" si="1"/>
        <v>0</v>
      </c>
      <c r="EH6" s="95">
        <f t="shared" si="2"/>
        <v>0</v>
      </c>
      <c r="EI6" s="95">
        <f t="shared" si="3"/>
        <v>0</v>
      </c>
      <c r="EJ6" s="95">
        <f t="shared" si="4"/>
        <v>0</v>
      </c>
    </row>
    <row r="7" spans="1:140">
      <c r="A7" s="346" t="s">
        <v>115</v>
      </c>
      <c r="B7" s="347">
        <v>56196759.200000003</v>
      </c>
      <c r="C7" s="347">
        <v>1352340.7400000002</v>
      </c>
      <c r="D7" s="347">
        <v>-272052.93</v>
      </c>
      <c r="E7" s="347">
        <v>341640.79999999993</v>
      </c>
      <c r="F7" s="347">
        <v>938551.43</v>
      </c>
      <c r="G7" s="347">
        <v>1203446.8500000001</v>
      </c>
      <c r="H7" s="347">
        <v>304777.11000000004</v>
      </c>
      <c r="I7" s="347">
        <v>638189.25</v>
      </c>
      <c r="J7" s="347">
        <v>0</v>
      </c>
      <c r="K7" s="347">
        <v>198629.64</v>
      </c>
      <c r="L7" s="347">
        <v>633355.8899999999</v>
      </c>
      <c r="M7" s="347">
        <v>750143.24000000011</v>
      </c>
      <c r="N7" s="347">
        <v>600783.16</v>
      </c>
      <c r="O7" s="347">
        <v>1244429.3600000001</v>
      </c>
      <c r="P7" s="347">
        <v>942365.52</v>
      </c>
      <c r="Q7" s="347">
        <v>2267653.58</v>
      </c>
      <c r="R7" s="347">
        <v>599221.76000000001</v>
      </c>
      <c r="S7" s="347">
        <v>246738.67000000004</v>
      </c>
      <c r="T7" s="347">
        <v>-400.77</v>
      </c>
      <c r="U7" s="347">
        <v>0</v>
      </c>
      <c r="V7" s="347">
        <v>64715.599999999991</v>
      </c>
      <c r="W7" s="347">
        <v>86288.87</v>
      </c>
      <c r="X7" s="347">
        <v>100382.87999999999</v>
      </c>
      <c r="Y7" s="347">
        <v>0</v>
      </c>
      <c r="Z7" s="348">
        <v>3391129.74</v>
      </c>
      <c r="AA7" s="348">
        <v>7315861.2699999996</v>
      </c>
      <c r="AB7" s="348">
        <v>2248125.27</v>
      </c>
      <c r="AC7" s="348">
        <v>420380.06</v>
      </c>
      <c r="AD7" s="348">
        <v>561785.29</v>
      </c>
      <c r="AE7" s="347">
        <v>0</v>
      </c>
      <c r="AF7" s="348">
        <v>30018276.920000002</v>
      </c>
      <c r="AG7" s="347">
        <v>466763.6</v>
      </c>
      <c r="AH7" s="347">
        <v>293122.61</v>
      </c>
      <c r="AI7" s="347">
        <v>462866.57</v>
      </c>
      <c r="AJ7" s="347">
        <v>858894.58</v>
      </c>
      <c r="AK7" s="347">
        <v>586866.1</v>
      </c>
      <c r="AL7" s="347">
        <v>500003.93</v>
      </c>
      <c r="AM7" s="347">
        <v>222612.35</v>
      </c>
      <c r="AN7" s="347">
        <v>1098733.67</v>
      </c>
      <c r="AO7" s="347">
        <v>2048974.75</v>
      </c>
      <c r="AP7" s="347">
        <v>1636490.12</v>
      </c>
      <c r="AQ7" s="347">
        <v>1048780.93</v>
      </c>
      <c r="AR7" s="347">
        <v>384496.77</v>
      </c>
      <c r="AS7" s="347">
        <v>707859.87</v>
      </c>
      <c r="AT7" s="347">
        <v>390525.16</v>
      </c>
      <c r="AU7" s="347">
        <v>0</v>
      </c>
      <c r="AV7" s="347">
        <v>409349.02</v>
      </c>
      <c r="AW7" s="347">
        <v>755539.4</v>
      </c>
      <c r="AX7" s="347">
        <v>726439.27</v>
      </c>
      <c r="AY7" s="347">
        <v>356797.58</v>
      </c>
      <c r="AZ7" s="347">
        <v>332554.73</v>
      </c>
      <c r="BA7" s="347">
        <v>87825.33</v>
      </c>
      <c r="BB7" s="347">
        <v>1136405.99</v>
      </c>
      <c r="BC7" s="347">
        <v>459696.5</v>
      </c>
      <c r="BD7" s="347">
        <v>766455.34</v>
      </c>
      <c r="BE7" s="347">
        <v>733875.45</v>
      </c>
      <c r="BF7" s="347">
        <v>1660713.53</v>
      </c>
      <c r="BG7" s="349">
        <v>1684852.71</v>
      </c>
      <c r="BH7" s="350">
        <v>23576277.399999999</v>
      </c>
      <c r="BI7" s="347">
        <v>959882.54</v>
      </c>
      <c r="BJ7" s="347">
        <v>911777.14</v>
      </c>
      <c r="BK7" s="347">
        <v>957855.89</v>
      </c>
      <c r="BL7" s="347">
        <v>810073.26</v>
      </c>
      <c r="BM7" s="347">
        <v>971107.16</v>
      </c>
      <c r="BN7" s="347">
        <v>931052.01</v>
      </c>
      <c r="BO7" s="347">
        <v>290450.46000000002</v>
      </c>
      <c r="BP7" s="347">
        <v>1127699.68</v>
      </c>
      <c r="BQ7" s="347">
        <v>502312.54</v>
      </c>
      <c r="BR7" s="347">
        <v>461614.3</v>
      </c>
      <c r="BS7" s="347">
        <v>1589857.56</v>
      </c>
      <c r="BT7" s="347">
        <v>639040.71</v>
      </c>
      <c r="BU7" s="347">
        <v>710230.42</v>
      </c>
      <c r="BV7" s="347">
        <v>338520.97</v>
      </c>
      <c r="BW7" s="347">
        <v>425163.34</v>
      </c>
      <c r="BX7" s="347">
        <v>426806.48</v>
      </c>
      <c r="BY7" s="347">
        <v>421516.02</v>
      </c>
      <c r="BZ7" s="347">
        <v>448034.01</v>
      </c>
      <c r="CA7" s="347">
        <v>260240.27</v>
      </c>
      <c r="CB7" s="347">
        <v>278015.06</v>
      </c>
      <c r="CC7" s="347">
        <v>457774.37</v>
      </c>
      <c r="CD7" s="347">
        <v>578487.18999999994</v>
      </c>
      <c r="CE7" s="347">
        <v>244554.8</v>
      </c>
      <c r="CF7" s="347">
        <v>203705.68</v>
      </c>
      <c r="CG7" s="347">
        <v>231754.46</v>
      </c>
      <c r="CH7" s="347">
        <v>248088.55</v>
      </c>
      <c r="CI7" s="347">
        <v>240207.02</v>
      </c>
      <c r="CJ7" s="347">
        <v>340828.57</v>
      </c>
      <c r="CK7" s="347">
        <v>214146.09</v>
      </c>
      <c r="CL7" s="347">
        <v>382669.99</v>
      </c>
      <c r="CM7" s="347">
        <v>176733.16</v>
      </c>
      <c r="CN7" s="347">
        <v>188357.09</v>
      </c>
      <c r="CO7" s="347">
        <v>83024.7</v>
      </c>
      <c r="CP7" s="347">
        <v>162123.13</v>
      </c>
      <c r="CQ7" s="347">
        <v>160274.95000000001</v>
      </c>
      <c r="CR7" s="347">
        <v>553968.9</v>
      </c>
      <c r="CS7" s="347">
        <v>323313.3</v>
      </c>
      <c r="CT7" s="347">
        <v>115307.16</v>
      </c>
      <c r="CU7" s="347">
        <v>150999.32</v>
      </c>
      <c r="CV7" s="347">
        <v>67558.55</v>
      </c>
      <c r="CW7" s="347">
        <v>200158.18</v>
      </c>
      <c r="CX7" s="347">
        <v>74867.34</v>
      </c>
      <c r="CY7" s="347">
        <v>147490.01999999999</v>
      </c>
      <c r="CZ7" s="347">
        <v>133314.32</v>
      </c>
      <c r="DA7" s="347">
        <v>272469.43</v>
      </c>
      <c r="DB7" s="347">
        <v>154379.97</v>
      </c>
      <c r="DC7" s="347">
        <v>262189.61</v>
      </c>
      <c r="DD7" s="347">
        <v>207071.37</v>
      </c>
      <c r="DE7" s="347">
        <v>196678.47</v>
      </c>
      <c r="DF7" s="347">
        <v>110685.16</v>
      </c>
      <c r="DG7" s="347">
        <v>224500.14</v>
      </c>
      <c r="DH7" s="347">
        <v>138371.12</v>
      </c>
      <c r="DI7" s="347">
        <v>170128.93</v>
      </c>
      <c r="DJ7" s="347">
        <v>96028.28</v>
      </c>
      <c r="DK7" s="347">
        <v>88039.94</v>
      </c>
      <c r="DL7" s="347">
        <v>123300.13</v>
      </c>
      <c r="DM7" s="347">
        <v>281545.94</v>
      </c>
      <c r="DN7" s="347">
        <v>113374.59</v>
      </c>
      <c r="DO7" s="347">
        <v>234698.42</v>
      </c>
      <c r="DP7" s="347">
        <v>191543.07</v>
      </c>
      <c r="DQ7" s="347">
        <v>303554.81</v>
      </c>
      <c r="DR7" s="347">
        <v>233085.7</v>
      </c>
      <c r="DS7" s="347">
        <v>126473.52</v>
      </c>
      <c r="DT7" s="347">
        <v>151844.09</v>
      </c>
      <c r="DU7" s="347">
        <v>340259.55</v>
      </c>
      <c r="DV7" s="347">
        <v>183524.64</v>
      </c>
      <c r="DW7" s="347">
        <v>75785.03</v>
      </c>
      <c r="DX7" s="347">
        <v>51395.9</v>
      </c>
      <c r="DY7" s="347">
        <v>41809.89</v>
      </c>
      <c r="DZ7" s="347">
        <v>62583.040000000001</v>
      </c>
      <c r="EA7" s="347">
        <v>0</v>
      </c>
      <c r="EB7" s="347"/>
      <c r="EC7" s="347"/>
      <c r="ED7" s="95">
        <f t="shared" si="0"/>
        <v>0</v>
      </c>
      <c r="EE7" s="95">
        <f t="shared" si="5"/>
        <v>0</v>
      </c>
      <c r="EF7" s="95">
        <f t="shared" si="6"/>
        <v>0</v>
      </c>
      <c r="EG7" s="95">
        <f t="shared" si="1"/>
        <v>0</v>
      </c>
      <c r="EH7" s="95">
        <f t="shared" si="2"/>
        <v>0</v>
      </c>
      <c r="EI7" s="95">
        <f t="shared" si="3"/>
        <v>0</v>
      </c>
      <c r="EJ7" s="95">
        <f t="shared" si="4"/>
        <v>0</v>
      </c>
    </row>
    <row r="8" spans="1:140">
      <c r="A8" s="346" t="s">
        <v>116</v>
      </c>
      <c r="B8" s="347">
        <v>525000</v>
      </c>
      <c r="C8" s="347">
        <v>225000</v>
      </c>
      <c r="D8" s="347">
        <v>0</v>
      </c>
      <c r="E8" s="347">
        <v>0</v>
      </c>
      <c r="F8" s="347">
        <v>0</v>
      </c>
      <c r="G8" s="347">
        <v>0</v>
      </c>
      <c r="H8" s="347">
        <v>0</v>
      </c>
      <c r="I8" s="347">
        <v>0</v>
      </c>
      <c r="J8" s="347">
        <v>0</v>
      </c>
      <c r="K8" s="347">
        <v>0</v>
      </c>
      <c r="L8" s="347">
        <v>0</v>
      </c>
      <c r="M8" s="347">
        <v>0</v>
      </c>
      <c r="N8" s="347">
        <v>0</v>
      </c>
      <c r="O8" s="347">
        <v>0</v>
      </c>
      <c r="P8" s="347">
        <v>0</v>
      </c>
      <c r="Q8" s="347">
        <v>0</v>
      </c>
      <c r="R8" s="347">
        <v>0</v>
      </c>
      <c r="S8" s="347">
        <v>0</v>
      </c>
      <c r="T8" s="347">
        <v>0</v>
      </c>
      <c r="U8" s="347">
        <v>0</v>
      </c>
      <c r="V8" s="347">
        <v>0</v>
      </c>
      <c r="W8" s="347">
        <v>0</v>
      </c>
      <c r="X8" s="347">
        <v>0</v>
      </c>
      <c r="Y8" s="347">
        <v>0</v>
      </c>
      <c r="Z8" s="348">
        <v>0</v>
      </c>
      <c r="AA8" s="348">
        <v>0</v>
      </c>
      <c r="AB8" s="348">
        <v>0</v>
      </c>
      <c r="AC8" s="348">
        <v>0</v>
      </c>
      <c r="AD8" s="348">
        <v>0</v>
      </c>
      <c r="AE8" s="347">
        <v>0</v>
      </c>
      <c r="AF8" s="348">
        <v>300000</v>
      </c>
      <c r="AG8" s="347">
        <v>0</v>
      </c>
      <c r="AH8" s="347">
        <v>0</v>
      </c>
      <c r="AI8" s="347">
        <v>0</v>
      </c>
      <c r="AJ8" s="347">
        <v>0</v>
      </c>
      <c r="AK8" s="347">
        <v>0</v>
      </c>
      <c r="AL8" s="347">
        <v>0</v>
      </c>
      <c r="AM8" s="347">
        <v>0</v>
      </c>
      <c r="AN8" s="347">
        <v>0</v>
      </c>
      <c r="AO8" s="347">
        <v>0</v>
      </c>
      <c r="AP8" s="347">
        <v>0</v>
      </c>
      <c r="AQ8" s="347">
        <v>0</v>
      </c>
      <c r="AR8" s="347">
        <v>0</v>
      </c>
      <c r="AS8" s="347">
        <v>0</v>
      </c>
      <c r="AT8" s="347">
        <v>0</v>
      </c>
      <c r="AU8" s="347">
        <v>0</v>
      </c>
      <c r="AV8" s="347">
        <v>0</v>
      </c>
      <c r="AW8" s="347">
        <v>0</v>
      </c>
      <c r="AX8" s="347">
        <v>0</v>
      </c>
      <c r="AY8" s="347">
        <v>0</v>
      </c>
      <c r="AZ8" s="347">
        <v>0</v>
      </c>
      <c r="BA8" s="347">
        <v>0</v>
      </c>
      <c r="BB8" s="347">
        <v>0</v>
      </c>
      <c r="BC8" s="347">
        <v>0</v>
      </c>
      <c r="BD8" s="347">
        <v>0</v>
      </c>
      <c r="BE8" s="347">
        <v>0</v>
      </c>
      <c r="BF8" s="347">
        <v>0</v>
      </c>
      <c r="BG8" s="349">
        <v>0</v>
      </c>
      <c r="BH8" s="350">
        <v>300000</v>
      </c>
      <c r="BI8" s="347">
        <v>0</v>
      </c>
      <c r="BJ8" s="347">
        <v>0</v>
      </c>
      <c r="BK8" s="347">
        <v>0</v>
      </c>
      <c r="BL8" s="347">
        <v>0</v>
      </c>
      <c r="BM8" s="347">
        <v>0</v>
      </c>
      <c r="BN8" s="347">
        <v>100000</v>
      </c>
      <c r="BO8" s="347">
        <v>0</v>
      </c>
      <c r="BP8" s="347">
        <v>0</v>
      </c>
      <c r="BQ8" s="347">
        <v>0</v>
      </c>
      <c r="BR8" s="347">
        <v>0</v>
      </c>
      <c r="BS8" s="347">
        <v>0</v>
      </c>
      <c r="BT8" s="347">
        <v>0</v>
      </c>
      <c r="BU8" s="347">
        <v>0</v>
      </c>
      <c r="BV8" s="347">
        <v>200000</v>
      </c>
      <c r="BW8" s="347">
        <v>0</v>
      </c>
      <c r="BX8" s="347">
        <v>0</v>
      </c>
      <c r="BY8" s="347">
        <v>0</v>
      </c>
      <c r="BZ8" s="347">
        <v>0</v>
      </c>
      <c r="CA8" s="347">
        <v>0</v>
      </c>
      <c r="CB8" s="347">
        <v>0</v>
      </c>
      <c r="CC8" s="347">
        <v>0</v>
      </c>
      <c r="CD8" s="347">
        <v>0</v>
      </c>
      <c r="CE8" s="347">
        <v>0</v>
      </c>
      <c r="CF8" s="347">
        <v>0</v>
      </c>
      <c r="CG8" s="347">
        <v>0</v>
      </c>
      <c r="CH8" s="347">
        <v>0</v>
      </c>
      <c r="CI8" s="347">
        <v>0</v>
      </c>
      <c r="CJ8" s="347">
        <v>0</v>
      </c>
      <c r="CK8" s="347">
        <v>0</v>
      </c>
      <c r="CL8" s="347">
        <v>0</v>
      </c>
      <c r="CM8" s="347">
        <v>0</v>
      </c>
      <c r="CN8" s="347">
        <v>0</v>
      </c>
      <c r="CO8" s="347">
        <v>0</v>
      </c>
      <c r="CP8" s="347">
        <v>0</v>
      </c>
      <c r="CQ8" s="347">
        <v>0</v>
      </c>
      <c r="CR8" s="347">
        <v>0</v>
      </c>
      <c r="CS8" s="347">
        <v>0</v>
      </c>
      <c r="CT8" s="347">
        <v>0</v>
      </c>
      <c r="CU8" s="347">
        <v>0</v>
      </c>
      <c r="CV8" s="347">
        <v>0</v>
      </c>
      <c r="CW8" s="347">
        <v>0</v>
      </c>
      <c r="CX8" s="347">
        <v>0</v>
      </c>
      <c r="CY8" s="347">
        <v>0</v>
      </c>
      <c r="CZ8" s="347">
        <v>0</v>
      </c>
      <c r="DA8" s="347">
        <v>0</v>
      </c>
      <c r="DB8" s="347">
        <v>0</v>
      </c>
      <c r="DC8" s="347">
        <v>0</v>
      </c>
      <c r="DD8" s="347">
        <v>0</v>
      </c>
      <c r="DE8" s="347">
        <v>0</v>
      </c>
      <c r="DF8" s="347">
        <v>0</v>
      </c>
      <c r="DG8" s="347">
        <v>0</v>
      </c>
      <c r="DH8" s="347">
        <v>0</v>
      </c>
      <c r="DI8" s="347">
        <v>0</v>
      </c>
      <c r="DJ8" s="347">
        <v>0</v>
      </c>
      <c r="DK8" s="347">
        <v>0</v>
      </c>
      <c r="DL8" s="347">
        <v>0</v>
      </c>
      <c r="DM8" s="347">
        <v>0</v>
      </c>
      <c r="DN8" s="347">
        <v>0</v>
      </c>
      <c r="DO8" s="347">
        <v>0</v>
      </c>
      <c r="DP8" s="347">
        <v>0</v>
      </c>
      <c r="DQ8" s="347">
        <v>0</v>
      </c>
      <c r="DR8" s="347">
        <v>0</v>
      </c>
      <c r="DS8" s="347">
        <v>0</v>
      </c>
      <c r="DT8" s="347">
        <v>0</v>
      </c>
      <c r="DU8" s="347">
        <v>0</v>
      </c>
      <c r="DV8" s="347">
        <v>0</v>
      </c>
      <c r="DW8" s="347">
        <v>0</v>
      </c>
      <c r="DX8" s="347">
        <v>0</v>
      </c>
      <c r="DY8" s="347">
        <v>0</v>
      </c>
      <c r="DZ8" s="347">
        <v>0</v>
      </c>
      <c r="EA8" s="347">
        <v>0</v>
      </c>
      <c r="EB8" s="347"/>
      <c r="EC8" s="347"/>
      <c r="ED8" s="95">
        <f t="shared" si="0"/>
        <v>0</v>
      </c>
      <c r="EE8" s="95">
        <f t="shared" si="5"/>
        <v>0</v>
      </c>
      <c r="EF8" s="95">
        <f t="shared" si="6"/>
        <v>0</v>
      </c>
      <c r="EG8" s="95">
        <f t="shared" si="1"/>
        <v>0</v>
      </c>
      <c r="EH8" s="95">
        <f t="shared" si="2"/>
        <v>0</v>
      </c>
      <c r="EI8" s="95">
        <f t="shared" si="3"/>
        <v>0</v>
      </c>
      <c r="EJ8" s="95">
        <f t="shared" si="4"/>
        <v>0</v>
      </c>
    </row>
    <row r="9" spans="1:140">
      <c r="A9" s="346" t="s">
        <v>117</v>
      </c>
      <c r="B9" s="347">
        <v>694322.39999999991</v>
      </c>
      <c r="C9" s="347">
        <v>5402.55</v>
      </c>
      <c r="D9" s="347">
        <v>53141.819999999992</v>
      </c>
      <c r="E9" s="347">
        <v>3810.8199999999997</v>
      </c>
      <c r="F9" s="347">
        <v>5386.38</v>
      </c>
      <c r="G9" s="347">
        <v>8095.74</v>
      </c>
      <c r="H9" s="347">
        <v>0</v>
      </c>
      <c r="I9" s="347">
        <v>8087.61</v>
      </c>
      <c r="J9" s="347">
        <v>0</v>
      </c>
      <c r="K9" s="347">
        <v>1125.79</v>
      </c>
      <c r="L9" s="347">
        <v>10788.9</v>
      </c>
      <c r="M9" s="347">
        <v>10805.15</v>
      </c>
      <c r="N9" s="347">
        <v>1125.79</v>
      </c>
      <c r="O9" s="347">
        <v>20629.62</v>
      </c>
      <c r="P9" s="347">
        <v>0</v>
      </c>
      <c r="Q9" s="347">
        <v>16207.73</v>
      </c>
      <c r="R9" s="347">
        <v>13498.31</v>
      </c>
      <c r="S9" s="347">
        <v>5386.32</v>
      </c>
      <c r="T9" s="347">
        <v>0</v>
      </c>
      <c r="U9" s="347">
        <v>0</v>
      </c>
      <c r="V9" s="347">
        <v>0</v>
      </c>
      <c r="W9" s="347">
        <v>0</v>
      </c>
      <c r="X9" s="347">
        <v>0</v>
      </c>
      <c r="Y9" s="347">
        <v>0</v>
      </c>
      <c r="Z9" s="348">
        <v>29231.96</v>
      </c>
      <c r="AA9" s="348">
        <v>55536.4</v>
      </c>
      <c r="AB9" s="348">
        <v>12141.06</v>
      </c>
      <c r="AC9" s="348">
        <v>6503.99</v>
      </c>
      <c r="AD9" s="348">
        <v>1747.86</v>
      </c>
      <c r="AE9" s="347">
        <v>0</v>
      </c>
      <c r="AF9" s="348">
        <v>425668.6</v>
      </c>
      <c r="AG9" s="347">
        <v>32382.959999999999</v>
      </c>
      <c r="AH9" s="347">
        <v>0</v>
      </c>
      <c r="AI9" s="347">
        <v>0</v>
      </c>
      <c r="AJ9" s="347">
        <v>-1575.5</v>
      </c>
      <c r="AK9" s="347">
        <v>-1575.5</v>
      </c>
      <c r="AL9" s="347">
        <v>0</v>
      </c>
      <c r="AM9" s="347">
        <v>0</v>
      </c>
      <c r="AN9" s="347">
        <v>2251.58</v>
      </c>
      <c r="AO9" s="347">
        <v>1793.74</v>
      </c>
      <c r="AP9" s="347">
        <v>32536.19</v>
      </c>
      <c r="AQ9" s="347">
        <v>6528.36</v>
      </c>
      <c r="AR9" s="347">
        <v>0</v>
      </c>
      <c r="AS9" s="347">
        <v>12426.53</v>
      </c>
      <c r="AT9" s="347">
        <v>0</v>
      </c>
      <c r="AU9" s="347">
        <v>0</v>
      </c>
      <c r="AV9" s="347">
        <v>1793.74</v>
      </c>
      <c r="AW9" s="347">
        <v>3827.08</v>
      </c>
      <c r="AX9" s="347">
        <v>3818.95</v>
      </c>
      <c r="AY9" s="347">
        <v>2701.29</v>
      </c>
      <c r="AZ9" s="347">
        <v>6503.99</v>
      </c>
      <c r="BA9" s="347">
        <v>0</v>
      </c>
      <c r="BB9" s="347">
        <v>23853.75</v>
      </c>
      <c r="BC9" s="347">
        <v>0</v>
      </c>
      <c r="BD9" s="347">
        <v>-4726.5</v>
      </c>
      <c r="BE9" s="347">
        <v>5386.32</v>
      </c>
      <c r="BF9" s="347">
        <v>21569.67</v>
      </c>
      <c r="BG9" s="349">
        <v>676.08</v>
      </c>
      <c r="BH9" s="350">
        <v>378909.28</v>
      </c>
      <c r="BI9" s="347">
        <v>4003.89</v>
      </c>
      <c r="BJ9" s="347">
        <v>-3717</v>
      </c>
      <c r="BK9" s="347">
        <v>13427.35</v>
      </c>
      <c r="BL9" s="347">
        <v>6353.85</v>
      </c>
      <c r="BM9" s="347">
        <v>-1858.5</v>
      </c>
      <c r="BN9" s="347">
        <v>24674.75</v>
      </c>
      <c r="BO9" s="347">
        <v>0</v>
      </c>
      <c r="BP9" s="347">
        <v>3176.92</v>
      </c>
      <c r="BQ9" s="347">
        <v>0</v>
      </c>
      <c r="BR9" s="347">
        <v>5926</v>
      </c>
      <c r="BS9" s="347">
        <v>168932.93</v>
      </c>
      <c r="BT9" s="347">
        <v>12707.69</v>
      </c>
      <c r="BU9" s="347">
        <v>9540.36</v>
      </c>
      <c r="BV9" s="347">
        <v>0</v>
      </c>
      <c r="BW9" s="347">
        <v>0</v>
      </c>
      <c r="BX9" s="347">
        <v>0</v>
      </c>
      <c r="BY9" s="347">
        <v>0</v>
      </c>
      <c r="BZ9" s="347">
        <v>0</v>
      </c>
      <c r="CA9" s="347">
        <v>0</v>
      </c>
      <c r="CB9" s="347">
        <v>0</v>
      </c>
      <c r="CC9" s="347">
        <v>0</v>
      </c>
      <c r="CD9" s="347">
        <v>0</v>
      </c>
      <c r="CE9" s="347">
        <v>0</v>
      </c>
      <c r="CF9" s="347">
        <v>1322.92</v>
      </c>
      <c r="CG9" s="347">
        <v>0</v>
      </c>
      <c r="CH9" s="347">
        <v>0</v>
      </c>
      <c r="CI9" s="347">
        <v>0</v>
      </c>
      <c r="CJ9" s="347">
        <v>0</v>
      </c>
      <c r="CK9" s="347">
        <v>0</v>
      </c>
      <c r="CL9" s="347">
        <v>-2969.1</v>
      </c>
      <c r="CM9" s="347">
        <v>0</v>
      </c>
      <c r="CN9" s="347">
        <v>0</v>
      </c>
      <c r="CO9" s="347">
        <v>0</v>
      </c>
      <c r="CP9" s="347">
        <v>3176.92</v>
      </c>
      <c r="CQ9" s="347">
        <v>0</v>
      </c>
      <c r="CR9" s="347">
        <v>9530.77</v>
      </c>
      <c r="CS9" s="347">
        <v>0</v>
      </c>
      <c r="CT9" s="347">
        <v>0</v>
      </c>
      <c r="CU9" s="347">
        <v>3176.92</v>
      </c>
      <c r="CV9" s="347">
        <v>3184.62</v>
      </c>
      <c r="CW9" s="347">
        <v>15894.2</v>
      </c>
      <c r="CX9" s="347">
        <v>3176.92</v>
      </c>
      <c r="CY9" s="347">
        <v>-1858.5</v>
      </c>
      <c r="CZ9" s="347">
        <v>3176.92</v>
      </c>
      <c r="DA9" s="347">
        <v>0</v>
      </c>
      <c r="DB9" s="347">
        <v>0</v>
      </c>
      <c r="DC9" s="347">
        <v>20389.55</v>
      </c>
      <c r="DD9" s="347">
        <v>0</v>
      </c>
      <c r="DE9" s="347">
        <v>0</v>
      </c>
      <c r="DF9" s="347">
        <v>0</v>
      </c>
      <c r="DG9" s="347">
        <v>33116.410000000003</v>
      </c>
      <c r="DH9" s="347">
        <v>0</v>
      </c>
      <c r="DI9" s="347">
        <v>3531</v>
      </c>
      <c r="DJ9" s="347">
        <v>0</v>
      </c>
      <c r="DK9" s="347">
        <v>9082.02</v>
      </c>
      <c r="DL9" s="347">
        <v>12709.59</v>
      </c>
      <c r="DM9" s="347">
        <v>0</v>
      </c>
      <c r="DN9" s="347">
        <v>0</v>
      </c>
      <c r="DO9" s="347">
        <v>0</v>
      </c>
      <c r="DP9" s="347">
        <v>12746.03</v>
      </c>
      <c r="DQ9" s="347">
        <v>6353.85</v>
      </c>
      <c r="DR9" s="347">
        <v>0</v>
      </c>
      <c r="DS9" s="347">
        <v>0</v>
      </c>
      <c r="DT9" s="347">
        <v>0</v>
      </c>
      <c r="DU9" s="347">
        <v>0</v>
      </c>
      <c r="DV9" s="347">
        <v>0</v>
      </c>
      <c r="DW9" s="347">
        <v>0</v>
      </c>
      <c r="DX9" s="347">
        <v>0</v>
      </c>
      <c r="DY9" s="347">
        <v>0</v>
      </c>
      <c r="DZ9" s="347">
        <v>0</v>
      </c>
      <c r="EA9" s="347">
        <v>0</v>
      </c>
      <c r="EB9" s="347"/>
      <c r="EC9" s="347"/>
      <c r="ED9" s="95">
        <f t="shared" si="0"/>
        <v>0</v>
      </c>
      <c r="EE9" s="95">
        <f t="shared" si="5"/>
        <v>0</v>
      </c>
      <c r="EF9" s="95">
        <f t="shared" si="6"/>
        <v>0</v>
      </c>
      <c r="EG9" s="95">
        <f t="shared" si="1"/>
        <v>0</v>
      </c>
      <c r="EH9" s="95">
        <f t="shared" si="2"/>
        <v>0</v>
      </c>
      <c r="EI9" s="95">
        <f t="shared" si="3"/>
        <v>0</v>
      </c>
      <c r="EJ9" s="95">
        <f t="shared" si="4"/>
        <v>0</v>
      </c>
    </row>
    <row r="10" spans="1:140">
      <c r="A10" s="346" t="s">
        <v>118</v>
      </c>
      <c r="B10" s="347">
        <v>3179411.53</v>
      </c>
      <c r="C10" s="347">
        <v>20586.71</v>
      </c>
      <c r="D10" s="347">
        <v>0</v>
      </c>
      <c r="E10" s="347">
        <v>33140</v>
      </c>
      <c r="F10" s="347">
        <v>73310</v>
      </c>
      <c r="G10" s="347">
        <v>92920</v>
      </c>
      <c r="H10" s="347">
        <v>26000</v>
      </c>
      <c r="I10" s="347">
        <v>30050</v>
      </c>
      <c r="J10" s="347">
        <v>0</v>
      </c>
      <c r="K10" s="347">
        <v>12400</v>
      </c>
      <c r="L10" s="347">
        <v>22400</v>
      </c>
      <c r="M10" s="347">
        <v>31080</v>
      </c>
      <c r="N10" s="347">
        <v>41480</v>
      </c>
      <c r="O10" s="347">
        <v>78880</v>
      </c>
      <c r="P10" s="347">
        <v>69760</v>
      </c>
      <c r="Q10" s="347">
        <v>201015.87</v>
      </c>
      <c r="R10" s="347">
        <v>34160</v>
      </c>
      <c r="S10" s="347">
        <v>8700</v>
      </c>
      <c r="T10" s="347">
        <v>0</v>
      </c>
      <c r="U10" s="347">
        <v>0</v>
      </c>
      <c r="V10" s="347">
        <v>0</v>
      </c>
      <c r="W10" s="347">
        <v>3280</v>
      </c>
      <c r="X10" s="347">
        <v>1680</v>
      </c>
      <c r="Y10" s="347">
        <v>0</v>
      </c>
      <c r="Z10" s="348">
        <v>0</v>
      </c>
      <c r="AA10" s="348">
        <v>19064.14</v>
      </c>
      <c r="AB10" s="348">
        <v>160497.24</v>
      </c>
      <c r="AC10" s="348">
        <v>51032.41</v>
      </c>
      <c r="AD10" s="348">
        <v>38027.589999999997</v>
      </c>
      <c r="AE10" s="347">
        <v>0</v>
      </c>
      <c r="AF10" s="348">
        <v>2129947.5699999998</v>
      </c>
      <c r="AG10" s="347">
        <v>0</v>
      </c>
      <c r="AH10" s="347">
        <v>0</v>
      </c>
      <c r="AI10" s="347">
        <v>0</v>
      </c>
      <c r="AJ10" s="347">
        <v>0</v>
      </c>
      <c r="AK10" s="347">
        <v>0</v>
      </c>
      <c r="AL10" s="347">
        <v>0</v>
      </c>
      <c r="AM10" s="347">
        <v>0</v>
      </c>
      <c r="AN10" s="347">
        <v>0</v>
      </c>
      <c r="AO10" s="347">
        <v>0</v>
      </c>
      <c r="AP10" s="347">
        <v>15424.14</v>
      </c>
      <c r="AQ10" s="347">
        <v>0</v>
      </c>
      <c r="AR10" s="347">
        <v>3640</v>
      </c>
      <c r="AS10" s="347">
        <v>0</v>
      </c>
      <c r="AT10" s="347">
        <v>0</v>
      </c>
      <c r="AU10" s="347">
        <v>0</v>
      </c>
      <c r="AV10" s="347">
        <v>31437.24</v>
      </c>
      <c r="AW10" s="347">
        <v>53980</v>
      </c>
      <c r="AX10" s="347">
        <v>42760</v>
      </c>
      <c r="AY10" s="347">
        <v>32320</v>
      </c>
      <c r="AZ10" s="347">
        <v>43472.41</v>
      </c>
      <c r="BA10" s="347">
        <v>7560</v>
      </c>
      <c r="BB10" s="347">
        <v>68472.41</v>
      </c>
      <c r="BC10" s="347">
        <v>45160</v>
      </c>
      <c r="BD10" s="347">
        <v>9560</v>
      </c>
      <c r="BE10" s="347">
        <v>62120</v>
      </c>
      <c r="BF10" s="347">
        <v>236120</v>
      </c>
      <c r="BG10" s="349">
        <v>170582.75</v>
      </c>
      <c r="BH10" s="350">
        <v>1537932.41</v>
      </c>
      <c r="BI10" s="347">
        <v>44860</v>
      </c>
      <c r="BJ10" s="347">
        <v>32340</v>
      </c>
      <c r="BK10" s="347">
        <v>41580</v>
      </c>
      <c r="BL10" s="347">
        <v>41160</v>
      </c>
      <c r="BM10" s="347">
        <v>32340</v>
      </c>
      <c r="BN10" s="347">
        <v>41260</v>
      </c>
      <c r="BO10" s="347">
        <v>23160</v>
      </c>
      <c r="BP10" s="347">
        <v>35700</v>
      </c>
      <c r="BQ10" s="347">
        <v>32140</v>
      </c>
      <c r="BR10" s="347">
        <v>31920</v>
      </c>
      <c r="BS10" s="347">
        <v>43360</v>
      </c>
      <c r="BT10" s="347">
        <v>40320</v>
      </c>
      <c r="BU10" s="347">
        <v>40740</v>
      </c>
      <c r="BV10" s="347">
        <v>27520</v>
      </c>
      <c r="BW10" s="347">
        <v>24800</v>
      </c>
      <c r="BX10" s="347">
        <v>28560</v>
      </c>
      <c r="BY10" s="347">
        <v>31920</v>
      </c>
      <c r="BZ10" s="347">
        <v>27720</v>
      </c>
      <c r="CA10" s="347">
        <v>22260</v>
      </c>
      <c r="CB10" s="347">
        <v>22680</v>
      </c>
      <c r="CC10" s="347">
        <v>31920</v>
      </c>
      <c r="CD10" s="347">
        <v>33480</v>
      </c>
      <c r="CE10" s="347">
        <v>18340</v>
      </c>
      <c r="CF10" s="347">
        <v>16480</v>
      </c>
      <c r="CG10" s="347">
        <v>18060</v>
      </c>
      <c r="CH10" s="347">
        <v>18060</v>
      </c>
      <c r="CI10" s="347">
        <v>18060</v>
      </c>
      <c r="CJ10" s="347">
        <v>18060</v>
      </c>
      <c r="CK10" s="347">
        <v>19740</v>
      </c>
      <c r="CL10" s="347">
        <v>17740</v>
      </c>
      <c r="CM10" s="347">
        <v>18060</v>
      </c>
      <c r="CN10" s="347">
        <v>18060</v>
      </c>
      <c r="CO10" s="347">
        <v>9240</v>
      </c>
      <c r="CP10" s="347">
        <v>13860</v>
      </c>
      <c r="CQ10" s="347">
        <v>18040</v>
      </c>
      <c r="CR10" s="347">
        <v>28460</v>
      </c>
      <c r="CS10" s="347">
        <v>22540</v>
      </c>
      <c r="CT10" s="347">
        <v>18160</v>
      </c>
      <c r="CU10" s="347">
        <v>18180</v>
      </c>
      <c r="CV10" s="347">
        <v>14280</v>
      </c>
      <c r="CW10" s="347">
        <v>16120</v>
      </c>
      <c r="CX10" s="347">
        <v>14420</v>
      </c>
      <c r="CY10" s="347">
        <v>18060</v>
      </c>
      <c r="CZ10" s="347">
        <v>15135.17</v>
      </c>
      <c r="DA10" s="347">
        <v>20900</v>
      </c>
      <c r="DB10" s="347">
        <v>18240</v>
      </c>
      <c r="DC10" s="347">
        <v>18320</v>
      </c>
      <c r="DD10" s="347">
        <v>19420</v>
      </c>
      <c r="DE10" s="347">
        <v>18380</v>
      </c>
      <c r="DF10" s="347">
        <v>14280</v>
      </c>
      <c r="DG10" s="347">
        <v>18140</v>
      </c>
      <c r="DH10" s="347">
        <v>15540</v>
      </c>
      <c r="DI10" s="347">
        <v>18060</v>
      </c>
      <c r="DJ10" s="347">
        <v>13860</v>
      </c>
      <c r="DK10" s="347">
        <v>14417.24</v>
      </c>
      <c r="DL10" s="347">
        <v>13860</v>
      </c>
      <c r="DM10" s="347">
        <v>18480</v>
      </c>
      <c r="DN10" s="347">
        <v>14860</v>
      </c>
      <c r="DO10" s="347">
        <v>18060</v>
      </c>
      <c r="DP10" s="347">
        <v>15540</v>
      </c>
      <c r="DQ10" s="347">
        <v>31920</v>
      </c>
      <c r="DR10" s="347">
        <v>23100</v>
      </c>
      <c r="DS10" s="347">
        <v>13860</v>
      </c>
      <c r="DT10" s="347">
        <v>13600</v>
      </c>
      <c r="DU10" s="347">
        <v>17940</v>
      </c>
      <c r="DV10" s="347">
        <v>17720</v>
      </c>
      <c r="DW10" s="347">
        <v>8120</v>
      </c>
      <c r="DX10" s="347">
        <v>6980</v>
      </c>
      <c r="DY10" s="347">
        <v>6300</v>
      </c>
      <c r="DZ10" s="347">
        <v>9140</v>
      </c>
      <c r="EA10" s="347">
        <v>0</v>
      </c>
      <c r="EB10" s="347"/>
      <c r="EC10" s="347"/>
      <c r="ED10" s="95">
        <f t="shared" si="0"/>
        <v>0</v>
      </c>
      <c r="EE10" s="95">
        <f t="shared" si="5"/>
        <v>0</v>
      </c>
      <c r="EF10" s="95">
        <f t="shared" si="6"/>
        <v>0</v>
      </c>
      <c r="EG10" s="95">
        <f t="shared" si="1"/>
        <v>0</v>
      </c>
      <c r="EH10" s="95">
        <f t="shared" si="2"/>
        <v>0</v>
      </c>
      <c r="EI10" s="95">
        <f t="shared" si="3"/>
        <v>0</v>
      </c>
      <c r="EJ10" s="95">
        <f t="shared" si="4"/>
        <v>0</v>
      </c>
    </row>
    <row r="11" spans="1:140">
      <c r="A11" s="346" t="s">
        <v>119</v>
      </c>
      <c r="B11" s="347">
        <v>3976013.35</v>
      </c>
      <c r="C11" s="347">
        <v>0</v>
      </c>
      <c r="D11" s="347">
        <v>0</v>
      </c>
      <c r="E11" s="347">
        <v>0</v>
      </c>
      <c r="F11" s="347">
        <v>351715.24000000005</v>
      </c>
      <c r="G11" s="347">
        <v>0</v>
      </c>
      <c r="H11" s="347">
        <v>0</v>
      </c>
      <c r="I11" s="347">
        <v>76427.13</v>
      </c>
      <c r="J11" s="347">
        <v>0</v>
      </c>
      <c r="K11" s="347">
        <v>4500</v>
      </c>
      <c r="L11" s="347">
        <v>0</v>
      </c>
      <c r="M11" s="347">
        <v>0</v>
      </c>
      <c r="N11" s="347">
        <v>0</v>
      </c>
      <c r="O11" s="347">
        <v>1337.06</v>
      </c>
      <c r="P11" s="347">
        <v>0</v>
      </c>
      <c r="Q11" s="347">
        <v>1037944.2300000002</v>
      </c>
      <c r="R11" s="347">
        <v>0</v>
      </c>
      <c r="S11" s="347">
        <v>0</v>
      </c>
      <c r="T11" s="347">
        <v>0</v>
      </c>
      <c r="U11" s="347">
        <v>0</v>
      </c>
      <c r="V11" s="347">
        <v>0</v>
      </c>
      <c r="W11" s="347">
        <v>0</v>
      </c>
      <c r="X11" s="347">
        <v>0</v>
      </c>
      <c r="Y11" s="347">
        <v>0</v>
      </c>
      <c r="Z11" s="348">
        <v>496138.32</v>
      </c>
      <c r="AA11" s="348">
        <v>66478.17</v>
      </c>
      <c r="AB11" s="348">
        <v>0</v>
      </c>
      <c r="AC11" s="348">
        <v>0</v>
      </c>
      <c r="AD11" s="348">
        <v>0</v>
      </c>
      <c r="AE11" s="347">
        <v>0</v>
      </c>
      <c r="AF11" s="348">
        <v>1941473.2</v>
      </c>
      <c r="AG11" s="347">
        <v>496138.32</v>
      </c>
      <c r="AH11" s="347">
        <v>0</v>
      </c>
      <c r="AI11" s="347">
        <v>0</v>
      </c>
      <c r="AJ11" s="347">
        <v>0</v>
      </c>
      <c r="AK11" s="347">
        <v>0</v>
      </c>
      <c r="AL11" s="347">
        <v>0</v>
      </c>
      <c r="AM11" s="347">
        <v>0</v>
      </c>
      <c r="AN11" s="347">
        <v>58105.66</v>
      </c>
      <c r="AO11" s="347">
        <v>1002.79</v>
      </c>
      <c r="AP11" s="347">
        <v>1352.97</v>
      </c>
      <c r="AQ11" s="347">
        <v>0</v>
      </c>
      <c r="AR11" s="347">
        <v>0</v>
      </c>
      <c r="AS11" s="347">
        <v>4345.43</v>
      </c>
      <c r="AT11" s="347">
        <v>1671.32</v>
      </c>
      <c r="AU11" s="347">
        <v>0</v>
      </c>
      <c r="AV11" s="347">
        <v>0</v>
      </c>
      <c r="AW11" s="347">
        <v>0</v>
      </c>
      <c r="AX11" s="347">
        <v>0</v>
      </c>
      <c r="AY11" s="347">
        <v>0</v>
      </c>
      <c r="AZ11" s="347">
        <v>0</v>
      </c>
      <c r="BA11" s="347">
        <v>0</v>
      </c>
      <c r="BB11" s="347">
        <v>0</v>
      </c>
      <c r="BC11" s="347">
        <v>0</v>
      </c>
      <c r="BD11" s="347">
        <v>0</v>
      </c>
      <c r="BE11" s="347">
        <v>0</v>
      </c>
      <c r="BF11" s="347">
        <v>1941138.94</v>
      </c>
      <c r="BG11" s="349">
        <v>334.26</v>
      </c>
      <c r="BH11" s="350">
        <v>0</v>
      </c>
      <c r="BI11" s="347">
        <v>0</v>
      </c>
      <c r="BJ11" s="347">
        <v>0</v>
      </c>
      <c r="BK11" s="347">
        <v>0</v>
      </c>
      <c r="BL11" s="347">
        <v>0</v>
      </c>
      <c r="BM11" s="347">
        <v>0</v>
      </c>
      <c r="BN11" s="347">
        <v>0</v>
      </c>
      <c r="BO11" s="347">
        <v>0</v>
      </c>
      <c r="BP11" s="347">
        <v>0</v>
      </c>
      <c r="BQ11" s="347">
        <v>0</v>
      </c>
      <c r="BR11" s="347">
        <v>0</v>
      </c>
      <c r="BS11" s="347">
        <v>0</v>
      </c>
      <c r="BT11" s="347">
        <v>0</v>
      </c>
      <c r="BU11" s="347">
        <v>0</v>
      </c>
      <c r="BV11" s="347">
        <v>0</v>
      </c>
      <c r="BW11" s="347">
        <v>0</v>
      </c>
      <c r="BX11" s="347">
        <v>0</v>
      </c>
      <c r="BY11" s="347">
        <v>0</v>
      </c>
      <c r="BZ11" s="347">
        <v>0</v>
      </c>
      <c r="CA11" s="347">
        <v>0</v>
      </c>
      <c r="CB11" s="347">
        <v>0</v>
      </c>
      <c r="CC11" s="347">
        <v>0</v>
      </c>
      <c r="CD11" s="347">
        <v>0</v>
      </c>
      <c r="CE11" s="347">
        <v>0</v>
      </c>
      <c r="CF11" s="347">
        <v>0</v>
      </c>
      <c r="CG11" s="347">
        <v>0</v>
      </c>
      <c r="CH11" s="347">
        <v>0</v>
      </c>
      <c r="CI11" s="347">
        <v>0</v>
      </c>
      <c r="CJ11" s="347">
        <v>0</v>
      </c>
      <c r="CK11" s="347">
        <v>0</v>
      </c>
      <c r="CL11" s="347">
        <v>0</v>
      </c>
      <c r="CM11" s="347">
        <v>0</v>
      </c>
      <c r="CN11" s="347">
        <v>0</v>
      </c>
      <c r="CO11" s="347">
        <v>0</v>
      </c>
      <c r="CP11" s="347">
        <v>0</v>
      </c>
      <c r="CQ11" s="347">
        <v>0</v>
      </c>
      <c r="CR11" s="347">
        <v>0</v>
      </c>
      <c r="CS11" s="347">
        <v>0</v>
      </c>
      <c r="CT11" s="347">
        <v>0</v>
      </c>
      <c r="CU11" s="347">
        <v>0</v>
      </c>
      <c r="CV11" s="347">
        <v>0</v>
      </c>
      <c r="CW11" s="347">
        <v>0</v>
      </c>
      <c r="CX11" s="347">
        <v>0</v>
      </c>
      <c r="CY11" s="347">
        <v>0</v>
      </c>
      <c r="CZ11" s="347">
        <v>0</v>
      </c>
      <c r="DA11" s="347">
        <v>0</v>
      </c>
      <c r="DB11" s="347">
        <v>0</v>
      </c>
      <c r="DC11" s="347">
        <v>0</v>
      </c>
      <c r="DD11" s="347">
        <v>0</v>
      </c>
      <c r="DE11" s="347">
        <v>0</v>
      </c>
      <c r="DF11" s="347">
        <v>0</v>
      </c>
      <c r="DG11" s="347">
        <v>0</v>
      </c>
      <c r="DH11" s="347">
        <v>0</v>
      </c>
      <c r="DI11" s="347">
        <v>0</v>
      </c>
      <c r="DJ11" s="347">
        <v>0</v>
      </c>
      <c r="DK11" s="347">
        <v>0</v>
      </c>
      <c r="DL11" s="347">
        <v>0</v>
      </c>
      <c r="DM11" s="347">
        <v>0</v>
      </c>
      <c r="DN11" s="347">
        <v>0</v>
      </c>
      <c r="DO11" s="347">
        <v>0</v>
      </c>
      <c r="DP11" s="347">
        <v>0</v>
      </c>
      <c r="DQ11" s="347">
        <v>0</v>
      </c>
      <c r="DR11" s="347">
        <v>0</v>
      </c>
      <c r="DS11" s="347">
        <v>0</v>
      </c>
      <c r="DT11" s="347">
        <v>0</v>
      </c>
      <c r="DU11" s="347">
        <v>0</v>
      </c>
      <c r="DV11" s="347">
        <v>0</v>
      </c>
      <c r="DW11" s="347">
        <v>0</v>
      </c>
      <c r="DX11" s="347">
        <v>0</v>
      </c>
      <c r="DY11" s="347">
        <v>0</v>
      </c>
      <c r="DZ11" s="347">
        <v>0</v>
      </c>
      <c r="EA11" s="347">
        <v>0</v>
      </c>
      <c r="EB11" s="347"/>
      <c r="EC11" s="347"/>
      <c r="ED11" s="95">
        <f t="shared" si="0"/>
        <v>0</v>
      </c>
      <c r="EE11" s="95">
        <f t="shared" si="5"/>
        <v>0</v>
      </c>
      <c r="EF11" s="95">
        <f t="shared" si="6"/>
        <v>0</v>
      </c>
      <c r="EG11" s="95">
        <f t="shared" si="1"/>
        <v>0</v>
      </c>
      <c r="EH11" s="95">
        <f t="shared" si="2"/>
        <v>0</v>
      </c>
      <c r="EI11" s="95">
        <f t="shared" si="3"/>
        <v>0</v>
      </c>
      <c r="EJ11" s="95">
        <f t="shared" si="4"/>
        <v>0</v>
      </c>
    </row>
    <row r="12" spans="1:140">
      <c r="A12" s="346" t="s">
        <v>120</v>
      </c>
      <c r="B12" s="347">
        <v>26482000</v>
      </c>
      <c r="C12" s="347">
        <v>0</v>
      </c>
      <c r="D12" s="347">
        <v>26382000</v>
      </c>
      <c r="E12" s="347">
        <v>0</v>
      </c>
      <c r="F12" s="347">
        <v>0</v>
      </c>
      <c r="G12" s="347">
        <v>0</v>
      </c>
      <c r="H12" s="347">
        <v>0</v>
      </c>
      <c r="I12" s="347">
        <v>0</v>
      </c>
      <c r="J12" s="347">
        <v>0</v>
      </c>
      <c r="K12" s="347">
        <v>0</v>
      </c>
      <c r="L12" s="347">
        <v>0</v>
      </c>
      <c r="M12" s="347">
        <v>0</v>
      </c>
      <c r="N12" s="347">
        <v>0</v>
      </c>
      <c r="O12" s="347">
        <v>0</v>
      </c>
      <c r="P12" s="347">
        <v>0</v>
      </c>
      <c r="Q12" s="347">
        <v>0</v>
      </c>
      <c r="R12" s="347">
        <v>0</v>
      </c>
      <c r="S12" s="347">
        <v>0</v>
      </c>
      <c r="T12" s="347">
        <v>0</v>
      </c>
      <c r="U12" s="347">
        <v>0</v>
      </c>
      <c r="V12" s="347">
        <v>0</v>
      </c>
      <c r="W12" s="347">
        <v>0</v>
      </c>
      <c r="X12" s="347">
        <v>0</v>
      </c>
      <c r="Y12" s="347">
        <v>0</v>
      </c>
      <c r="Z12" s="348">
        <v>0</v>
      </c>
      <c r="AA12" s="348">
        <v>100000</v>
      </c>
      <c r="AB12" s="348">
        <v>0</v>
      </c>
      <c r="AC12" s="348">
        <v>0</v>
      </c>
      <c r="AD12" s="348">
        <v>0</v>
      </c>
      <c r="AE12" s="347">
        <v>0</v>
      </c>
      <c r="AF12" s="348">
        <v>0</v>
      </c>
      <c r="AG12" s="347">
        <v>0</v>
      </c>
      <c r="AH12" s="347">
        <v>0</v>
      </c>
      <c r="AI12" s="347">
        <v>0</v>
      </c>
      <c r="AJ12" s="347">
        <v>0</v>
      </c>
      <c r="AK12" s="347">
        <v>0</v>
      </c>
      <c r="AL12" s="347">
        <v>0</v>
      </c>
      <c r="AM12" s="347">
        <v>0</v>
      </c>
      <c r="AN12" s="347">
        <v>0</v>
      </c>
      <c r="AO12" s="347">
        <v>0</v>
      </c>
      <c r="AP12" s="347">
        <v>100000</v>
      </c>
      <c r="AQ12" s="347">
        <v>0</v>
      </c>
      <c r="AR12" s="347">
        <v>0</v>
      </c>
      <c r="AS12" s="347">
        <v>0</v>
      </c>
      <c r="AT12" s="347">
        <v>0</v>
      </c>
      <c r="AU12" s="347">
        <v>0</v>
      </c>
      <c r="AV12" s="347">
        <v>0</v>
      </c>
      <c r="AW12" s="347">
        <v>0</v>
      </c>
      <c r="AX12" s="347">
        <v>0</v>
      </c>
      <c r="AY12" s="347">
        <v>0</v>
      </c>
      <c r="AZ12" s="347">
        <v>0</v>
      </c>
      <c r="BA12" s="347">
        <v>0</v>
      </c>
      <c r="BB12" s="347">
        <v>0</v>
      </c>
      <c r="BC12" s="347">
        <v>0</v>
      </c>
      <c r="BD12" s="347">
        <v>0</v>
      </c>
      <c r="BE12" s="347">
        <v>0</v>
      </c>
      <c r="BF12" s="347">
        <v>0</v>
      </c>
      <c r="BG12" s="349">
        <v>0</v>
      </c>
      <c r="BH12" s="350">
        <v>0</v>
      </c>
      <c r="BI12" s="347">
        <v>0</v>
      </c>
      <c r="BJ12" s="347">
        <v>0</v>
      </c>
      <c r="BK12" s="347">
        <v>0</v>
      </c>
      <c r="BL12" s="347">
        <v>0</v>
      </c>
      <c r="BM12" s="347">
        <v>0</v>
      </c>
      <c r="BN12" s="347">
        <v>0</v>
      </c>
      <c r="BO12" s="347">
        <v>0</v>
      </c>
      <c r="BP12" s="347">
        <v>0</v>
      </c>
      <c r="BQ12" s="347">
        <v>0</v>
      </c>
      <c r="BR12" s="347">
        <v>0</v>
      </c>
      <c r="BS12" s="347">
        <v>0</v>
      </c>
      <c r="BT12" s="347">
        <v>0</v>
      </c>
      <c r="BU12" s="347">
        <v>0</v>
      </c>
      <c r="BV12" s="347">
        <v>0</v>
      </c>
      <c r="BW12" s="347">
        <v>0</v>
      </c>
      <c r="BX12" s="347">
        <v>0</v>
      </c>
      <c r="BY12" s="347">
        <v>0</v>
      </c>
      <c r="BZ12" s="347">
        <v>0</v>
      </c>
      <c r="CA12" s="347">
        <v>0</v>
      </c>
      <c r="CB12" s="347">
        <v>0</v>
      </c>
      <c r="CC12" s="347">
        <v>0</v>
      </c>
      <c r="CD12" s="347">
        <v>0</v>
      </c>
      <c r="CE12" s="347">
        <v>0</v>
      </c>
      <c r="CF12" s="347">
        <v>0</v>
      </c>
      <c r="CG12" s="347">
        <v>0</v>
      </c>
      <c r="CH12" s="347">
        <v>0</v>
      </c>
      <c r="CI12" s="347">
        <v>0</v>
      </c>
      <c r="CJ12" s="347">
        <v>0</v>
      </c>
      <c r="CK12" s="347">
        <v>0</v>
      </c>
      <c r="CL12" s="347">
        <v>0</v>
      </c>
      <c r="CM12" s="347">
        <v>0</v>
      </c>
      <c r="CN12" s="347">
        <v>0</v>
      </c>
      <c r="CO12" s="347">
        <v>0</v>
      </c>
      <c r="CP12" s="347">
        <v>0</v>
      </c>
      <c r="CQ12" s="347">
        <v>0</v>
      </c>
      <c r="CR12" s="347">
        <v>0</v>
      </c>
      <c r="CS12" s="347">
        <v>0</v>
      </c>
      <c r="CT12" s="347">
        <v>0</v>
      </c>
      <c r="CU12" s="347">
        <v>0</v>
      </c>
      <c r="CV12" s="347">
        <v>0</v>
      </c>
      <c r="CW12" s="347">
        <v>0</v>
      </c>
      <c r="CX12" s="347">
        <v>0</v>
      </c>
      <c r="CY12" s="347">
        <v>0</v>
      </c>
      <c r="CZ12" s="347">
        <v>0</v>
      </c>
      <c r="DA12" s="347">
        <v>0</v>
      </c>
      <c r="DB12" s="347">
        <v>0</v>
      </c>
      <c r="DC12" s="347">
        <v>0</v>
      </c>
      <c r="DD12" s="347">
        <v>0</v>
      </c>
      <c r="DE12" s="347">
        <v>0</v>
      </c>
      <c r="DF12" s="347">
        <v>0</v>
      </c>
      <c r="DG12" s="347">
        <v>0</v>
      </c>
      <c r="DH12" s="347">
        <v>0</v>
      </c>
      <c r="DI12" s="347">
        <v>0</v>
      </c>
      <c r="DJ12" s="347">
        <v>0</v>
      </c>
      <c r="DK12" s="347">
        <v>0</v>
      </c>
      <c r="DL12" s="347">
        <v>0</v>
      </c>
      <c r="DM12" s="347">
        <v>0</v>
      </c>
      <c r="DN12" s="347">
        <v>0</v>
      </c>
      <c r="DO12" s="347">
        <v>0</v>
      </c>
      <c r="DP12" s="347">
        <v>0</v>
      </c>
      <c r="DQ12" s="347">
        <v>0</v>
      </c>
      <c r="DR12" s="347">
        <v>0</v>
      </c>
      <c r="DS12" s="347">
        <v>0</v>
      </c>
      <c r="DT12" s="347">
        <v>0</v>
      </c>
      <c r="DU12" s="347">
        <v>0</v>
      </c>
      <c r="DV12" s="347">
        <v>0</v>
      </c>
      <c r="DW12" s="347">
        <v>0</v>
      </c>
      <c r="DX12" s="347">
        <v>0</v>
      </c>
      <c r="DY12" s="347">
        <v>0</v>
      </c>
      <c r="DZ12" s="347">
        <v>0</v>
      </c>
      <c r="EA12" s="347">
        <v>0</v>
      </c>
      <c r="EB12" s="347"/>
      <c r="EC12" s="347"/>
      <c r="ED12" s="95">
        <f t="shared" si="0"/>
        <v>0</v>
      </c>
      <c r="EE12" s="95">
        <f t="shared" si="5"/>
        <v>0</v>
      </c>
      <c r="EF12" s="95">
        <f t="shared" si="6"/>
        <v>0</v>
      </c>
      <c r="EG12" s="95">
        <f t="shared" si="1"/>
        <v>0</v>
      </c>
      <c r="EH12" s="95">
        <f t="shared" si="2"/>
        <v>0</v>
      </c>
      <c r="EI12" s="95">
        <f t="shared" si="3"/>
        <v>0</v>
      </c>
      <c r="EJ12" s="95">
        <f t="shared" si="4"/>
        <v>0</v>
      </c>
    </row>
    <row r="13" spans="1:140" s="353" customFormat="1">
      <c r="A13" s="351" t="s">
        <v>979</v>
      </c>
      <c r="B13" s="347">
        <v>300119206.62</v>
      </c>
      <c r="C13" s="347">
        <v>13207565.589999998</v>
      </c>
      <c r="D13" s="347">
        <v>26095521.719999999</v>
      </c>
      <c r="E13" s="347">
        <v>1729348.14</v>
      </c>
      <c r="F13" s="347">
        <v>5038278.54</v>
      </c>
      <c r="G13" s="347">
        <v>5740891.1400000006</v>
      </c>
      <c r="H13" s="347">
        <v>1589031.19</v>
      </c>
      <c r="I13" s="347">
        <v>3301489.52</v>
      </c>
      <c r="J13" s="347">
        <v>0</v>
      </c>
      <c r="K13" s="347">
        <v>867649.65000000014</v>
      </c>
      <c r="L13" s="347">
        <v>2833491.61</v>
      </c>
      <c r="M13" s="347">
        <v>3521810.55</v>
      </c>
      <c r="N13" s="347">
        <v>2951737.37</v>
      </c>
      <c r="O13" s="347">
        <v>5747950.0899999999</v>
      </c>
      <c r="P13" s="347">
        <v>4532681.8099999996</v>
      </c>
      <c r="Q13" s="347">
        <v>11086984.029999999</v>
      </c>
      <c r="R13" s="347">
        <v>3050155.8000000003</v>
      </c>
      <c r="S13" s="347">
        <v>1105106.93</v>
      </c>
      <c r="T13" s="347">
        <v>-400.77</v>
      </c>
      <c r="U13" s="347">
        <v>1435</v>
      </c>
      <c r="V13" s="347">
        <v>229637.24</v>
      </c>
      <c r="W13" s="347">
        <v>390491.44999999995</v>
      </c>
      <c r="X13" s="347">
        <v>496184.48</v>
      </c>
      <c r="Y13" s="347">
        <v>0</v>
      </c>
      <c r="Z13" s="348">
        <v>18096278.140000001</v>
      </c>
      <c r="AA13" s="348">
        <v>36617622.449999996</v>
      </c>
      <c r="AB13" s="348">
        <v>11262932.76</v>
      </c>
      <c r="AC13" s="348">
        <v>3475498.9200000004</v>
      </c>
      <c r="AD13" s="348">
        <v>3096985.7399999998</v>
      </c>
      <c r="AE13" s="347">
        <v>0</v>
      </c>
      <c r="AF13" s="348">
        <v>134052847.53</v>
      </c>
      <c r="AG13" s="347">
        <v>2605743.5499999998</v>
      </c>
      <c r="AH13" s="347">
        <v>1614418.5</v>
      </c>
      <c r="AI13" s="347">
        <v>2123546.5499999998</v>
      </c>
      <c r="AJ13" s="347">
        <v>5097021.79</v>
      </c>
      <c r="AK13" s="347">
        <v>3024577.64</v>
      </c>
      <c r="AL13" s="347">
        <v>2542480.9500000002</v>
      </c>
      <c r="AM13" s="347">
        <v>1088489.1599999999</v>
      </c>
      <c r="AN13" s="347">
        <v>5709193.6899999995</v>
      </c>
      <c r="AO13" s="347">
        <v>9808995.3499999996</v>
      </c>
      <c r="AP13" s="347">
        <v>9983750.9800000004</v>
      </c>
      <c r="AQ13" s="347">
        <v>4730222.9700000007</v>
      </c>
      <c r="AR13" s="347">
        <v>1872980.13</v>
      </c>
      <c r="AS13" s="347">
        <v>2917938.6399999997</v>
      </c>
      <c r="AT13" s="347">
        <v>1594540.69</v>
      </c>
      <c r="AU13" s="347">
        <v>0</v>
      </c>
      <c r="AV13" s="347">
        <v>2233127.4500000002</v>
      </c>
      <c r="AW13" s="347">
        <v>3520800.29</v>
      </c>
      <c r="AX13" s="347">
        <v>3499891.52</v>
      </c>
      <c r="AY13" s="347">
        <v>2009113.5</v>
      </c>
      <c r="AZ13" s="347">
        <v>3012966.5100000002</v>
      </c>
      <c r="BA13" s="347">
        <v>462532.41000000003</v>
      </c>
      <c r="BB13" s="347">
        <v>5524661.8700000001</v>
      </c>
      <c r="BC13" s="347">
        <v>2450416.2199999997</v>
      </c>
      <c r="BD13" s="347">
        <v>3618232.9499999997</v>
      </c>
      <c r="BE13" s="347">
        <v>3553293.9899999998</v>
      </c>
      <c r="BF13" s="347">
        <v>9645341.6100000013</v>
      </c>
      <c r="BG13" s="349">
        <v>7848046.0300000003</v>
      </c>
      <c r="BH13" s="350">
        <v>101412854.85999998</v>
      </c>
      <c r="BI13" s="347">
        <v>4219075.4700000007</v>
      </c>
      <c r="BJ13" s="347">
        <v>4255914.45</v>
      </c>
      <c r="BK13" s="347">
        <v>4614864.2299999995</v>
      </c>
      <c r="BL13" s="347">
        <v>3716640.9600000004</v>
      </c>
      <c r="BM13" s="347">
        <v>3772648.2300000004</v>
      </c>
      <c r="BN13" s="347">
        <v>4116452.84</v>
      </c>
      <c r="BO13" s="347">
        <v>1570407.17</v>
      </c>
      <c r="BP13" s="347">
        <v>4335012.8999999994</v>
      </c>
      <c r="BQ13" s="347">
        <v>2302875.91</v>
      </c>
      <c r="BR13" s="347">
        <v>2129748.17</v>
      </c>
      <c r="BS13" s="347">
        <v>4981894.51</v>
      </c>
      <c r="BT13" s="347">
        <v>2469532.4899999998</v>
      </c>
      <c r="BU13" s="347">
        <v>3406581.9399999995</v>
      </c>
      <c r="BV13" s="347">
        <v>1931617.9499999997</v>
      </c>
      <c r="BW13" s="347">
        <v>1767129.81</v>
      </c>
      <c r="BX13" s="347">
        <v>1962765.6800000002</v>
      </c>
      <c r="BY13" s="347">
        <v>2009635.3499999999</v>
      </c>
      <c r="BZ13" s="347">
        <v>2071134.0599999998</v>
      </c>
      <c r="CA13" s="347">
        <v>1394789.94</v>
      </c>
      <c r="CB13" s="347">
        <v>1396495.78</v>
      </c>
      <c r="CC13" s="347">
        <v>1871411.58</v>
      </c>
      <c r="CD13" s="347">
        <v>2352958.8099999996</v>
      </c>
      <c r="CE13" s="347">
        <v>1084847.99</v>
      </c>
      <c r="CF13" s="347">
        <v>1036652.61</v>
      </c>
      <c r="CG13" s="347">
        <v>1112400.44</v>
      </c>
      <c r="CH13" s="347">
        <v>1097442.49</v>
      </c>
      <c r="CI13" s="347">
        <v>1074294.83</v>
      </c>
      <c r="CJ13" s="347">
        <v>1337559.07</v>
      </c>
      <c r="CK13" s="347">
        <v>958943.53999999992</v>
      </c>
      <c r="CL13" s="347">
        <v>1766715.68</v>
      </c>
      <c r="CM13" s="347">
        <v>734808.76</v>
      </c>
      <c r="CN13" s="347">
        <v>948773.62999999989</v>
      </c>
      <c r="CO13" s="347">
        <v>398631.58</v>
      </c>
      <c r="CP13" s="347">
        <v>664990.81999999995</v>
      </c>
      <c r="CQ13" s="347">
        <v>779964.64000000013</v>
      </c>
      <c r="CR13" s="347">
        <v>1535826.05</v>
      </c>
      <c r="CS13" s="347">
        <v>1530698.8499999999</v>
      </c>
      <c r="CT13" s="347">
        <v>542963.48</v>
      </c>
      <c r="CU13" s="347">
        <v>614859.45000000007</v>
      </c>
      <c r="CV13" s="347">
        <v>373743.51999999996</v>
      </c>
      <c r="CW13" s="347">
        <v>791735.48</v>
      </c>
      <c r="CX13" s="347">
        <v>406730.62999999995</v>
      </c>
      <c r="CY13" s="347">
        <v>654275.76</v>
      </c>
      <c r="CZ13" s="347">
        <v>691242.14000000013</v>
      </c>
      <c r="DA13" s="347">
        <v>1003710.4300000002</v>
      </c>
      <c r="DB13" s="347">
        <v>697599.71</v>
      </c>
      <c r="DC13" s="347">
        <v>927249.42</v>
      </c>
      <c r="DD13" s="347">
        <v>890983.82</v>
      </c>
      <c r="DE13" s="347">
        <v>867564.0199999999</v>
      </c>
      <c r="DF13" s="347">
        <v>541942.96</v>
      </c>
      <c r="DG13" s="347">
        <v>868065.29999999993</v>
      </c>
      <c r="DH13" s="347">
        <v>606712.89</v>
      </c>
      <c r="DI13" s="347">
        <v>650742.59</v>
      </c>
      <c r="DJ13" s="347">
        <v>579864.22000000009</v>
      </c>
      <c r="DK13" s="347">
        <v>520509.81</v>
      </c>
      <c r="DL13" s="347">
        <v>504626.05000000005</v>
      </c>
      <c r="DM13" s="347">
        <v>853080.59000000008</v>
      </c>
      <c r="DN13" s="347">
        <v>518173.97</v>
      </c>
      <c r="DO13" s="347">
        <v>862012.29000000015</v>
      </c>
      <c r="DP13" s="347">
        <v>730292.42</v>
      </c>
      <c r="DQ13" s="347">
        <v>1466728.6</v>
      </c>
      <c r="DR13" s="347">
        <v>1162763.1599999999</v>
      </c>
      <c r="DS13" s="347">
        <v>749808.4800000001</v>
      </c>
      <c r="DT13" s="347">
        <v>622926.55999999994</v>
      </c>
      <c r="DU13" s="347">
        <v>1259194.3700000001</v>
      </c>
      <c r="DV13" s="347">
        <v>790771.37999999989</v>
      </c>
      <c r="DW13" s="347">
        <v>306719.30000000005</v>
      </c>
      <c r="DX13" s="347">
        <v>178835.44</v>
      </c>
      <c r="DY13" s="347">
        <v>166950.06</v>
      </c>
      <c r="DZ13" s="347">
        <v>297337.35000000003</v>
      </c>
      <c r="EA13" s="352">
        <v>0</v>
      </c>
      <c r="EB13" s="352"/>
      <c r="EC13" s="352"/>
      <c r="ED13" s="95">
        <f t="shared" si="0"/>
        <v>0</v>
      </c>
      <c r="EE13" s="95">
        <f t="shared" si="5"/>
        <v>0</v>
      </c>
      <c r="EF13" s="95">
        <f t="shared" si="6"/>
        <v>0</v>
      </c>
      <c r="EG13" s="95">
        <f t="shared" si="1"/>
        <v>0</v>
      </c>
      <c r="EH13" s="95">
        <f t="shared" si="2"/>
        <v>0</v>
      </c>
      <c r="EI13" s="95">
        <f t="shared" si="3"/>
        <v>0</v>
      </c>
      <c r="EJ13" s="95">
        <f t="shared" si="4"/>
        <v>0</v>
      </c>
    </row>
    <row r="14" spans="1:140">
      <c r="A14" s="346" t="s">
        <v>123</v>
      </c>
      <c r="B14" s="347">
        <v>41737119.75</v>
      </c>
      <c r="C14" s="347">
        <v>0</v>
      </c>
      <c r="D14" s="347">
        <v>0</v>
      </c>
      <c r="E14" s="347">
        <v>0</v>
      </c>
      <c r="F14" s="347">
        <v>0</v>
      </c>
      <c r="G14" s="347">
        <v>0</v>
      </c>
      <c r="H14" s="347">
        <v>0</v>
      </c>
      <c r="I14" s="347">
        <v>0</v>
      </c>
      <c r="J14" s="347">
        <v>0</v>
      </c>
      <c r="K14" s="347">
        <v>0</v>
      </c>
      <c r="L14" s="347">
        <v>0</v>
      </c>
      <c r="M14" s="347">
        <v>0</v>
      </c>
      <c r="N14" s="347">
        <v>0</v>
      </c>
      <c r="O14" s="347">
        <v>0</v>
      </c>
      <c r="P14" s="347">
        <v>0</v>
      </c>
      <c r="Q14" s="347">
        <v>0</v>
      </c>
      <c r="R14" s="347">
        <v>0</v>
      </c>
      <c r="S14" s="347">
        <v>0</v>
      </c>
      <c r="T14" s="347">
        <v>0</v>
      </c>
      <c r="U14" s="347">
        <v>0</v>
      </c>
      <c r="V14" s="347">
        <v>0</v>
      </c>
      <c r="W14" s="347">
        <v>0</v>
      </c>
      <c r="X14" s="347">
        <v>0</v>
      </c>
      <c r="Y14" s="347">
        <v>0</v>
      </c>
      <c r="Z14" s="348">
        <v>0</v>
      </c>
      <c r="AA14" s="348">
        <v>19155487.23</v>
      </c>
      <c r="AB14" s="348">
        <v>1096528.3400000001</v>
      </c>
      <c r="AC14" s="348">
        <v>0</v>
      </c>
      <c r="AD14" s="348">
        <v>23491.14</v>
      </c>
      <c r="AE14" s="347">
        <v>0</v>
      </c>
      <c r="AF14" s="348">
        <v>21461613.039999999</v>
      </c>
      <c r="AG14" s="347">
        <v>0</v>
      </c>
      <c r="AH14" s="347">
        <v>0</v>
      </c>
      <c r="AI14" s="347">
        <v>0</v>
      </c>
      <c r="AJ14" s="347">
        <v>0</v>
      </c>
      <c r="AK14" s="347">
        <v>0</v>
      </c>
      <c r="AL14" s="347">
        <v>0</v>
      </c>
      <c r="AM14" s="347">
        <v>0</v>
      </c>
      <c r="AN14" s="347">
        <v>0</v>
      </c>
      <c r="AO14" s="347">
        <v>13635900</v>
      </c>
      <c r="AP14" s="347">
        <v>36841.15</v>
      </c>
      <c r="AQ14" s="347">
        <v>1242056</v>
      </c>
      <c r="AR14" s="347">
        <v>64656</v>
      </c>
      <c r="AS14" s="347">
        <v>1975527.83</v>
      </c>
      <c r="AT14" s="347">
        <v>2200506.25</v>
      </c>
      <c r="AU14" s="347">
        <v>0</v>
      </c>
      <c r="AV14" s="347">
        <v>0</v>
      </c>
      <c r="AW14" s="347">
        <v>632083.02</v>
      </c>
      <c r="AX14" s="347">
        <v>0</v>
      </c>
      <c r="AY14" s="347">
        <v>464445.32</v>
      </c>
      <c r="AZ14" s="347">
        <v>0</v>
      </c>
      <c r="BA14" s="347">
        <v>0</v>
      </c>
      <c r="BB14" s="347">
        <v>21113.77</v>
      </c>
      <c r="BC14" s="347">
        <v>0</v>
      </c>
      <c r="BD14" s="347">
        <v>4136.34</v>
      </c>
      <c r="BE14" s="347">
        <v>55757.94</v>
      </c>
      <c r="BF14" s="347">
        <v>0</v>
      </c>
      <c r="BG14" s="349">
        <v>207300</v>
      </c>
      <c r="BH14" s="350">
        <v>21173304.989999998</v>
      </c>
      <c r="BI14" s="347">
        <v>1172952.3600000001</v>
      </c>
      <c r="BJ14" s="347">
        <v>1311435.67</v>
      </c>
      <c r="BK14" s="347">
        <v>1494834.61</v>
      </c>
      <c r="BL14" s="347">
        <v>1077508.06</v>
      </c>
      <c r="BM14" s="347">
        <v>1190755.76</v>
      </c>
      <c r="BN14" s="347">
        <v>1034909.21</v>
      </c>
      <c r="BO14" s="347">
        <v>477447.28</v>
      </c>
      <c r="BP14" s="347">
        <v>1407024.82</v>
      </c>
      <c r="BQ14" s="347">
        <v>370776.58</v>
      </c>
      <c r="BR14" s="347">
        <v>170181.39</v>
      </c>
      <c r="BS14" s="347">
        <v>1342670.59</v>
      </c>
      <c r="BT14" s="347">
        <v>548863.5</v>
      </c>
      <c r="BU14" s="347">
        <v>725105.76</v>
      </c>
      <c r="BV14" s="347">
        <v>166353.48000000001</v>
      </c>
      <c r="BW14" s="347">
        <v>260756.15</v>
      </c>
      <c r="BX14" s="347">
        <v>511425.88</v>
      </c>
      <c r="BY14" s="347">
        <v>401300.45</v>
      </c>
      <c r="BZ14" s="347">
        <v>583216.06000000006</v>
      </c>
      <c r="CA14" s="347">
        <v>209638.74</v>
      </c>
      <c r="CB14" s="347">
        <v>273603.77</v>
      </c>
      <c r="CC14" s="347">
        <v>412554.32</v>
      </c>
      <c r="CD14" s="347">
        <v>523886.01</v>
      </c>
      <c r="CE14" s="347">
        <v>124043.46</v>
      </c>
      <c r="CF14" s="347">
        <v>133304.35999999999</v>
      </c>
      <c r="CG14" s="347">
        <v>146948.74</v>
      </c>
      <c r="CH14" s="347">
        <v>428807.49</v>
      </c>
      <c r="CI14" s="347">
        <v>207007.75</v>
      </c>
      <c r="CJ14" s="347">
        <v>345373.26</v>
      </c>
      <c r="CK14" s="347">
        <v>182081.74</v>
      </c>
      <c r="CL14" s="347">
        <v>583535.71</v>
      </c>
      <c r="CM14" s="347">
        <v>58817.74</v>
      </c>
      <c r="CN14" s="347">
        <v>231023.51</v>
      </c>
      <c r="CO14" s="347">
        <v>116603.98</v>
      </c>
      <c r="CP14" s="347">
        <v>136683.45000000001</v>
      </c>
      <c r="CQ14" s="347">
        <v>54736.66</v>
      </c>
      <c r="CR14" s="347">
        <v>155411.62</v>
      </c>
      <c r="CS14" s="347">
        <v>403550.73</v>
      </c>
      <c r="CT14" s="347">
        <v>14154.62</v>
      </c>
      <c r="CU14" s="347">
        <v>27704.52</v>
      </c>
      <c r="CV14" s="347">
        <v>2499.0300000000002</v>
      </c>
      <c r="CW14" s="347">
        <v>59444.27</v>
      </c>
      <c r="CX14" s="347">
        <v>23705.85</v>
      </c>
      <c r="CY14" s="347">
        <v>2397.75</v>
      </c>
      <c r="CZ14" s="347">
        <v>87133.1</v>
      </c>
      <c r="DA14" s="347">
        <v>49804.86</v>
      </c>
      <c r="DB14" s="347">
        <v>119998.67</v>
      </c>
      <c r="DC14" s="347">
        <v>34715.72</v>
      </c>
      <c r="DD14" s="347">
        <v>30833.79</v>
      </c>
      <c r="DE14" s="347">
        <v>74556.55</v>
      </c>
      <c r="DF14" s="347">
        <v>33031.64</v>
      </c>
      <c r="DG14" s="347">
        <v>158446.45000000001</v>
      </c>
      <c r="DH14" s="347">
        <v>41543.339999999997</v>
      </c>
      <c r="DI14" s="347">
        <v>42801.94</v>
      </c>
      <c r="DJ14" s="347">
        <v>152411.47</v>
      </c>
      <c r="DK14" s="347">
        <v>12211.09</v>
      </c>
      <c r="DL14" s="347">
        <v>11527.41</v>
      </c>
      <c r="DM14" s="347">
        <v>291798.78000000003</v>
      </c>
      <c r="DN14" s="347">
        <v>9631.68</v>
      </c>
      <c r="DO14" s="347">
        <v>53424.35</v>
      </c>
      <c r="DP14" s="347">
        <v>129361.09</v>
      </c>
      <c r="DQ14" s="347">
        <v>139936.04</v>
      </c>
      <c r="DR14" s="347">
        <v>99758.26</v>
      </c>
      <c r="DS14" s="347">
        <v>12953.48</v>
      </c>
      <c r="DT14" s="347">
        <v>32292.880000000001</v>
      </c>
      <c r="DU14" s="347">
        <v>319097.38</v>
      </c>
      <c r="DV14" s="347">
        <v>59250.32</v>
      </c>
      <c r="DW14" s="347">
        <v>5838.68</v>
      </c>
      <c r="DX14" s="347">
        <v>41635.449999999997</v>
      </c>
      <c r="DY14" s="347">
        <v>23555.06</v>
      </c>
      <c r="DZ14" s="347">
        <v>718.82</v>
      </c>
      <c r="EA14" s="347">
        <v>0</v>
      </c>
      <c r="EB14" s="347"/>
      <c r="EC14" s="347"/>
      <c r="ED14" s="95">
        <f t="shared" si="0"/>
        <v>0</v>
      </c>
      <c r="EE14" s="95">
        <f t="shared" si="5"/>
        <v>0</v>
      </c>
      <c r="EF14" s="95">
        <f t="shared" si="6"/>
        <v>0</v>
      </c>
      <c r="EG14" s="95">
        <f t="shared" si="1"/>
        <v>0</v>
      </c>
      <c r="EH14" s="95">
        <f t="shared" si="2"/>
        <v>0</v>
      </c>
      <c r="EI14" s="95">
        <f t="shared" si="3"/>
        <v>0</v>
      </c>
      <c r="EJ14" s="95">
        <f t="shared" si="4"/>
        <v>0</v>
      </c>
    </row>
    <row r="15" spans="1:140">
      <c r="A15" s="346" t="s">
        <v>124</v>
      </c>
      <c r="B15" s="347">
        <v>54445126.960000001</v>
      </c>
      <c r="C15" s="347">
        <v>0</v>
      </c>
      <c r="D15" s="347">
        <v>0</v>
      </c>
      <c r="E15" s="347">
        <v>0</v>
      </c>
      <c r="F15" s="347">
        <v>0</v>
      </c>
      <c r="G15" s="347">
        <v>0</v>
      </c>
      <c r="H15" s="347">
        <v>0</v>
      </c>
      <c r="I15" s="347">
        <v>0</v>
      </c>
      <c r="J15" s="347">
        <v>0</v>
      </c>
      <c r="K15" s="347">
        <v>0</v>
      </c>
      <c r="L15" s="347">
        <v>0</v>
      </c>
      <c r="M15" s="347">
        <v>0</v>
      </c>
      <c r="N15" s="347">
        <v>0</v>
      </c>
      <c r="O15" s="347">
        <v>0</v>
      </c>
      <c r="P15" s="347">
        <v>0</v>
      </c>
      <c r="Q15" s="347">
        <v>0</v>
      </c>
      <c r="R15" s="347">
        <v>0</v>
      </c>
      <c r="S15" s="347">
        <v>0</v>
      </c>
      <c r="T15" s="347">
        <v>0</v>
      </c>
      <c r="U15" s="347">
        <v>0</v>
      </c>
      <c r="V15" s="347">
        <v>0</v>
      </c>
      <c r="W15" s="347">
        <v>0</v>
      </c>
      <c r="X15" s="347">
        <v>0</v>
      </c>
      <c r="Y15" s="347">
        <v>0</v>
      </c>
      <c r="Z15" s="348">
        <v>60168.83</v>
      </c>
      <c r="AA15" s="348">
        <v>785942.73</v>
      </c>
      <c r="AB15" s="348">
        <v>802626.07</v>
      </c>
      <c r="AC15" s="348">
        <v>0</v>
      </c>
      <c r="AD15" s="348">
        <v>0</v>
      </c>
      <c r="AE15" s="347">
        <v>0</v>
      </c>
      <c r="AF15" s="348">
        <v>52796389.329999998</v>
      </c>
      <c r="AG15" s="347">
        <v>0</v>
      </c>
      <c r="AH15" s="347">
        <v>0</v>
      </c>
      <c r="AI15" s="347">
        <v>0</v>
      </c>
      <c r="AJ15" s="347">
        <v>0</v>
      </c>
      <c r="AK15" s="347">
        <v>0</v>
      </c>
      <c r="AL15" s="347">
        <v>0</v>
      </c>
      <c r="AM15" s="347">
        <v>60168.83</v>
      </c>
      <c r="AN15" s="347">
        <v>0</v>
      </c>
      <c r="AO15" s="347">
        <v>409985.31</v>
      </c>
      <c r="AP15" s="347">
        <v>22500</v>
      </c>
      <c r="AQ15" s="347">
        <v>353457.42</v>
      </c>
      <c r="AR15" s="347">
        <v>0</v>
      </c>
      <c r="AS15" s="347">
        <v>0</v>
      </c>
      <c r="AT15" s="347">
        <v>0</v>
      </c>
      <c r="AU15" s="347">
        <v>0</v>
      </c>
      <c r="AV15" s="347">
        <v>0</v>
      </c>
      <c r="AW15" s="347">
        <v>0</v>
      </c>
      <c r="AX15" s="347">
        <v>0</v>
      </c>
      <c r="AY15" s="347">
        <v>802626.07</v>
      </c>
      <c r="AZ15" s="347">
        <v>0</v>
      </c>
      <c r="BA15" s="347">
        <v>0</v>
      </c>
      <c r="BB15" s="347">
        <v>50450443.270000003</v>
      </c>
      <c r="BC15" s="347">
        <v>0</v>
      </c>
      <c r="BD15" s="347">
        <v>0</v>
      </c>
      <c r="BE15" s="347">
        <v>0</v>
      </c>
      <c r="BF15" s="347">
        <v>0</v>
      </c>
      <c r="BG15" s="349">
        <v>0</v>
      </c>
      <c r="BH15" s="350">
        <v>2345946.06</v>
      </c>
      <c r="BI15" s="347">
        <v>0</v>
      </c>
      <c r="BJ15" s="347">
        <v>0</v>
      </c>
      <c r="BK15" s="347">
        <v>0</v>
      </c>
      <c r="BL15" s="347">
        <v>1695849.03</v>
      </c>
      <c r="BM15" s="347">
        <v>0</v>
      </c>
      <c r="BN15" s="347">
        <v>0</v>
      </c>
      <c r="BO15" s="347">
        <v>0</v>
      </c>
      <c r="BP15" s="347">
        <v>0</v>
      </c>
      <c r="BQ15" s="347">
        <v>0</v>
      </c>
      <c r="BR15" s="347">
        <v>0</v>
      </c>
      <c r="BS15" s="347">
        <v>0</v>
      </c>
      <c r="BT15" s="347">
        <v>0</v>
      </c>
      <c r="BU15" s="347">
        <v>0</v>
      </c>
      <c r="BV15" s="347">
        <v>0</v>
      </c>
      <c r="BW15" s="347">
        <v>0</v>
      </c>
      <c r="BX15" s="347">
        <v>0</v>
      </c>
      <c r="BY15" s="347">
        <v>0</v>
      </c>
      <c r="BZ15" s="347">
        <v>0</v>
      </c>
      <c r="CA15" s="347">
        <v>0</v>
      </c>
      <c r="CB15" s="347">
        <v>0</v>
      </c>
      <c r="CC15" s="347">
        <v>0</v>
      </c>
      <c r="CD15" s="347">
        <v>0</v>
      </c>
      <c r="CE15" s="347">
        <v>0</v>
      </c>
      <c r="CF15" s="347">
        <v>0</v>
      </c>
      <c r="CG15" s="347">
        <v>0</v>
      </c>
      <c r="CH15" s="347">
        <v>0</v>
      </c>
      <c r="CI15" s="347">
        <v>0</v>
      </c>
      <c r="CJ15" s="347">
        <v>0</v>
      </c>
      <c r="CK15" s="347">
        <v>0</v>
      </c>
      <c r="CL15" s="347">
        <v>0</v>
      </c>
      <c r="CM15" s="347">
        <v>0</v>
      </c>
      <c r="CN15" s="347">
        <v>0</v>
      </c>
      <c r="CO15" s="347">
        <v>0</v>
      </c>
      <c r="CP15" s="347">
        <v>0</v>
      </c>
      <c r="CQ15" s="347">
        <v>0</v>
      </c>
      <c r="CR15" s="347">
        <v>0</v>
      </c>
      <c r="CS15" s="347">
        <v>0</v>
      </c>
      <c r="CT15" s="347">
        <v>0</v>
      </c>
      <c r="CU15" s="347">
        <v>0</v>
      </c>
      <c r="CV15" s="347">
        <v>0</v>
      </c>
      <c r="CW15" s="347">
        <v>0</v>
      </c>
      <c r="CX15" s="347">
        <v>0</v>
      </c>
      <c r="CY15" s="347">
        <v>139805.76999999999</v>
      </c>
      <c r="CZ15" s="347">
        <v>0</v>
      </c>
      <c r="DA15" s="347">
        <v>0</v>
      </c>
      <c r="DB15" s="347">
        <v>0</v>
      </c>
      <c r="DC15" s="347">
        <v>0</v>
      </c>
      <c r="DD15" s="347">
        <v>0</v>
      </c>
      <c r="DE15" s="347">
        <v>0</v>
      </c>
      <c r="DF15" s="347">
        <v>0</v>
      </c>
      <c r="DG15" s="347">
        <v>0</v>
      </c>
      <c r="DH15" s="347">
        <v>510291.26</v>
      </c>
      <c r="DI15" s="347">
        <v>0</v>
      </c>
      <c r="DJ15" s="347">
        <v>0</v>
      </c>
      <c r="DK15" s="347">
        <v>0</v>
      </c>
      <c r="DL15" s="347">
        <v>0</v>
      </c>
      <c r="DM15" s="347">
        <v>0</v>
      </c>
      <c r="DN15" s="347">
        <v>0</v>
      </c>
      <c r="DO15" s="347">
        <v>0</v>
      </c>
      <c r="DP15" s="347">
        <v>0</v>
      </c>
      <c r="DQ15" s="347">
        <v>0</v>
      </c>
      <c r="DR15" s="347">
        <v>0</v>
      </c>
      <c r="DS15" s="347">
        <v>0</v>
      </c>
      <c r="DT15" s="347">
        <v>0</v>
      </c>
      <c r="DU15" s="347">
        <v>0</v>
      </c>
      <c r="DV15" s="347">
        <v>0</v>
      </c>
      <c r="DW15" s="347">
        <v>0</v>
      </c>
      <c r="DX15" s="347">
        <v>0</v>
      </c>
      <c r="DY15" s="347">
        <v>0</v>
      </c>
      <c r="DZ15" s="347">
        <v>0</v>
      </c>
      <c r="EA15" s="347">
        <v>0</v>
      </c>
      <c r="EB15" s="347"/>
      <c r="EC15" s="347"/>
      <c r="ED15" s="95">
        <f t="shared" si="0"/>
        <v>0</v>
      </c>
      <c r="EE15" s="95">
        <f t="shared" si="5"/>
        <v>0</v>
      </c>
      <c r="EF15" s="95">
        <f t="shared" si="6"/>
        <v>0</v>
      </c>
      <c r="EG15" s="95">
        <f t="shared" si="1"/>
        <v>0</v>
      </c>
      <c r="EH15" s="95">
        <f t="shared" si="2"/>
        <v>0</v>
      </c>
      <c r="EI15" s="95">
        <f t="shared" si="3"/>
        <v>0</v>
      </c>
      <c r="EJ15" s="95">
        <f t="shared" si="4"/>
        <v>0</v>
      </c>
    </row>
    <row r="16" spans="1:140">
      <c r="A16" s="346" t="s">
        <v>125</v>
      </c>
      <c r="B16" s="347">
        <v>2553241.910000002</v>
      </c>
      <c r="C16" s="347">
        <v>0</v>
      </c>
      <c r="D16" s="347">
        <v>-3533890.8799999994</v>
      </c>
      <c r="E16" s="347">
        <v>0</v>
      </c>
      <c r="F16" s="347">
        <v>0</v>
      </c>
      <c r="G16" s="347">
        <v>0</v>
      </c>
      <c r="H16" s="347">
        <v>0</v>
      </c>
      <c r="I16" s="347">
        <v>0</v>
      </c>
      <c r="J16" s="347">
        <v>0</v>
      </c>
      <c r="K16" s="347">
        <v>0</v>
      </c>
      <c r="L16" s="347">
        <v>0</v>
      </c>
      <c r="M16" s="347">
        <v>0</v>
      </c>
      <c r="N16" s="347">
        <v>0</v>
      </c>
      <c r="O16" s="347">
        <v>0</v>
      </c>
      <c r="P16" s="347">
        <v>0</v>
      </c>
      <c r="Q16" s="347">
        <v>0</v>
      </c>
      <c r="R16" s="347">
        <v>0</v>
      </c>
      <c r="S16" s="347">
        <v>0</v>
      </c>
      <c r="T16" s="347">
        <v>0</v>
      </c>
      <c r="U16" s="347">
        <v>0</v>
      </c>
      <c r="V16" s="347">
        <v>0</v>
      </c>
      <c r="W16" s="347">
        <v>0</v>
      </c>
      <c r="X16" s="347">
        <v>0</v>
      </c>
      <c r="Y16" s="347">
        <v>37556.559999999998</v>
      </c>
      <c r="Z16" s="348">
        <v>-438732.26</v>
      </c>
      <c r="AA16" s="348">
        <v>1775398.24</v>
      </c>
      <c r="AB16" s="348">
        <v>-6110875.5499999998</v>
      </c>
      <c r="AC16" s="348">
        <v>8.41</v>
      </c>
      <c r="AD16" s="348">
        <v>1279.83</v>
      </c>
      <c r="AE16" s="347">
        <v>0</v>
      </c>
      <c r="AF16" s="348">
        <v>10822497.560000001</v>
      </c>
      <c r="AG16" s="347">
        <v>19.41</v>
      </c>
      <c r="AH16" s="347">
        <v>1480834.19</v>
      </c>
      <c r="AI16" s="347">
        <v>1125152.19</v>
      </c>
      <c r="AJ16" s="347">
        <v>-1254680.29</v>
      </c>
      <c r="AK16" s="347">
        <v>-71866.91</v>
      </c>
      <c r="AL16" s="347">
        <v>-1746339.36</v>
      </c>
      <c r="AM16" s="347">
        <v>28148.51</v>
      </c>
      <c r="AN16" s="347">
        <v>212.26</v>
      </c>
      <c r="AO16" s="347">
        <v>1390989.85</v>
      </c>
      <c r="AP16" s="347">
        <v>50448.12</v>
      </c>
      <c r="AQ16" s="347">
        <v>129241.34</v>
      </c>
      <c r="AR16" s="347">
        <v>17996.349999999999</v>
      </c>
      <c r="AS16" s="347">
        <v>90090.31</v>
      </c>
      <c r="AT16" s="347">
        <v>96420.01</v>
      </c>
      <c r="AU16" s="347">
        <v>0</v>
      </c>
      <c r="AV16" s="347">
        <v>-52876.17</v>
      </c>
      <c r="AW16" s="347">
        <v>114059.23</v>
      </c>
      <c r="AX16" s="347">
        <v>-6766849.6500000004</v>
      </c>
      <c r="AY16" s="347">
        <v>594791.04</v>
      </c>
      <c r="AZ16" s="347">
        <v>8.41</v>
      </c>
      <c r="BA16" s="347">
        <v>0</v>
      </c>
      <c r="BB16" s="347">
        <v>32954.21</v>
      </c>
      <c r="BC16" s="347">
        <v>0</v>
      </c>
      <c r="BD16" s="347">
        <v>4881064.28</v>
      </c>
      <c r="BE16" s="347">
        <v>117.75</v>
      </c>
      <c r="BF16" s="347">
        <v>0</v>
      </c>
      <c r="BG16" s="349">
        <v>-16.57</v>
      </c>
      <c r="BH16" s="350">
        <v>5908377.8899999997</v>
      </c>
      <c r="BI16" s="347">
        <v>217322.48</v>
      </c>
      <c r="BJ16" s="347">
        <v>213787.3</v>
      </c>
      <c r="BK16" s="347">
        <v>235907.33</v>
      </c>
      <c r="BL16" s="347">
        <v>174074.62</v>
      </c>
      <c r="BM16" s="347">
        <v>268762.19</v>
      </c>
      <c r="BN16" s="347">
        <v>236418.65</v>
      </c>
      <c r="BO16" s="347">
        <v>80810.570000000007</v>
      </c>
      <c r="BP16" s="347">
        <v>273920.21999999997</v>
      </c>
      <c r="BQ16" s="347">
        <v>109750.13</v>
      </c>
      <c r="BR16" s="347">
        <v>79862.429999999993</v>
      </c>
      <c r="BS16" s="347">
        <v>249207.18</v>
      </c>
      <c r="BT16" s="347">
        <v>818530.69</v>
      </c>
      <c r="BU16" s="347">
        <v>119756.53</v>
      </c>
      <c r="BV16" s="347">
        <v>85833.48</v>
      </c>
      <c r="BW16" s="347">
        <v>71002.23</v>
      </c>
      <c r="BX16" s="347">
        <v>75816.039999999994</v>
      </c>
      <c r="BY16" s="347">
        <v>75527.33</v>
      </c>
      <c r="BZ16" s="347">
        <v>79497.09</v>
      </c>
      <c r="CA16" s="347">
        <v>65543.05</v>
      </c>
      <c r="CB16" s="347">
        <v>48167.39</v>
      </c>
      <c r="CC16" s="347">
        <v>63455.44</v>
      </c>
      <c r="CD16" s="347">
        <v>85284.12</v>
      </c>
      <c r="CE16" s="347">
        <v>23068.05</v>
      </c>
      <c r="CF16" s="347">
        <v>30931.24</v>
      </c>
      <c r="CG16" s="347">
        <v>23273.9</v>
      </c>
      <c r="CH16" s="347">
        <v>27100.59</v>
      </c>
      <c r="CI16" s="347">
        <v>20081.27</v>
      </c>
      <c r="CJ16" s="347">
        <v>43466.16</v>
      </c>
      <c r="CK16" s="347">
        <v>25010.959999999999</v>
      </c>
      <c r="CL16" s="347">
        <v>13706.68</v>
      </c>
      <c r="CM16" s="347">
        <v>7291.47</v>
      </c>
      <c r="CN16" s="347">
        <v>14382.54</v>
      </c>
      <c r="CO16" s="347">
        <v>8596.51</v>
      </c>
      <c r="CP16" s="347">
        <v>14409.58</v>
      </c>
      <c r="CQ16" s="347">
        <v>25853.79</v>
      </c>
      <c r="CR16" s="347">
        <v>31626.48</v>
      </c>
      <c r="CS16" s="347">
        <v>1536638.32</v>
      </c>
      <c r="CT16" s="347">
        <v>11200</v>
      </c>
      <c r="CU16" s="347">
        <v>2763.45</v>
      </c>
      <c r="CV16" s="347">
        <v>6924.07</v>
      </c>
      <c r="CW16" s="347">
        <v>12684.8</v>
      </c>
      <c r="CX16" s="347">
        <v>13353.27</v>
      </c>
      <c r="CY16" s="347">
        <v>5868.28</v>
      </c>
      <c r="CZ16" s="347">
        <v>17309.54</v>
      </c>
      <c r="DA16" s="347">
        <v>5828.57</v>
      </c>
      <c r="DB16" s="347">
        <v>3655.44</v>
      </c>
      <c r="DC16" s="347">
        <v>11652.76</v>
      </c>
      <c r="DD16" s="347">
        <v>7046.24</v>
      </c>
      <c r="DE16" s="347">
        <v>11509.26</v>
      </c>
      <c r="DF16" s="347">
        <v>6047.19</v>
      </c>
      <c r="DG16" s="347">
        <v>5131.78</v>
      </c>
      <c r="DH16" s="347">
        <v>5078.43</v>
      </c>
      <c r="DI16" s="347">
        <v>5922.42</v>
      </c>
      <c r="DJ16" s="347">
        <v>3048.88</v>
      </c>
      <c r="DK16" s="347">
        <v>1200.68</v>
      </c>
      <c r="DL16" s="347">
        <v>941.55</v>
      </c>
      <c r="DM16" s="347">
        <v>4791.2299999999996</v>
      </c>
      <c r="DN16" s="347">
        <v>1613.63</v>
      </c>
      <c r="DO16" s="347">
        <v>7503.28</v>
      </c>
      <c r="DP16" s="347">
        <v>17683.900000000001</v>
      </c>
      <c r="DQ16" s="347">
        <v>45106.96</v>
      </c>
      <c r="DR16" s="347">
        <v>19284.63</v>
      </c>
      <c r="DS16" s="347">
        <v>4192.5</v>
      </c>
      <c r="DT16" s="347">
        <v>6235.2</v>
      </c>
      <c r="DU16" s="347">
        <v>79935.83</v>
      </c>
      <c r="DV16" s="347">
        <v>9554.8799999999992</v>
      </c>
      <c r="DW16" s="347">
        <v>1077.01</v>
      </c>
      <c r="DX16" s="347">
        <v>475.46</v>
      </c>
      <c r="DY16" s="347">
        <v>-133.47999999999999</v>
      </c>
      <c r="DZ16" s="347">
        <v>216.22</v>
      </c>
      <c r="EA16" s="347">
        <v>0</v>
      </c>
      <c r="EB16" s="347"/>
      <c r="EC16" s="347"/>
      <c r="ED16" s="95">
        <f t="shared" si="0"/>
        <v>0</v>
      </c>
      <c r="EE16" s="95">
        <f t="shared" si="5"/>
        <v>0</v>
      </c>
      <c r="EF16" s="95">
        <f t="shared" si="6"/>
        <v>0</v>
      </c>
      <c r="EG16" s="95">
        <f t="shared" si="1"/>
        <v>0</v>
      </c>
      <c r="EH16" s="95">
        <f t="shared" si="2"/>
        <v>0</v>
      </c>
      <c r="EI16" s="95">
        <f t="shared" si="3"/>
        <v>0</v>
      </c>
      <c r="EJ16" s="95">
        <f t="shared" si="4"/>
        <v>0</v>
      </c>
    </row>
    <row r="17" spans="1:140">
      <c r="A17" s="346" t="s">
        <v>126</v>
      </c>
      <c r="B17" s="347">
        <v>3696451.64</v>
      </c>
      <c r="C17" s="347">
        <v>0</v>
      </c>
      <c r="D17" s="347">
        <v>3242500.05</v>
      </c>
      <c r="E17" s="347">
        <v>0</v>
      </c>
      <c r="F17" s="347">
        <v>0</v>
      </c>
      <c r="G17" s="347">
        <v>0</v>
      </c>
      <c r="H17" s="347">
        <v>0</v>
      </c>
      <c r="I17" s="347">
        <v>0</v>
      </c>
      <c r="J17" s="347">
        <v>0</v>
      </c>
      <c r="K17" s="347">
        <v>0</v>
      </c>
      <c r="L17" s="347">
        <v>0</v>
      </c>
      <c r="M17" s="347">
        <v>0</v>
      </c>
      <c r="N17" s="347">
        <v>0</v>
      </c>
      <c r="O17" s="347">
        <v>0</v>
      </c>
      <c r="P17" s="347">
        <v>0</v>
      </c>
      <c r="Q17" s="347">
        <v>0</v>
      </c>
      <c r="R17" s="347">
        <v>0</v>
      </c>
      <c r="S17" s="347">
        <v>0</v>
      </c>
      <c r="T17" s="347">
        <v>0</v>
      </c>
      <c r="U17" s="347">
        <v>0</v>
      </c>
      <c r="V17" s="347">
        <v>0</v>
      </c>
      <c r="W17" s="347">
        <v>0</v>
      </c>
      <c r="X17" s="347">
        <v>0</v>
      </c>
      <c r="Y17" s="347">
        <v>0</v>
      </c>
      <c r="Z17" s="348">
        <v>53713.64</v>
      </c>
      <c r="AA17" s="348">
        <v>0</v>
      </c>
      <c r="AB17" s="348">
        <v>0</v>
      </c>
      <c r="AC17" s="348">
        <v>0</v>
      </c>
      <c r="AD17" s="348">
        <v>0</v>
      </c>
      <c r="AE17" s="347">
        <v>0</v>
      </c>
      <c r="AF17" s="348">
        <v>400237.95</v>
      </c>
      <c r="AG17" s="347">
        <v>53713.64</v>
      </c>
      <c r="AH17" s="347">
        <v>0</v>
      </c>
      <c r="AI17" s="347">
        <v>0</v>
      </c>
      <c r="AJ17" s="347">
        <v>0</v>
      </c>
      <c r="AK17" s="347">
        <v>0</v>
      </c>
      <c r="AL17" s="347">
        <v>0</v>
      </c>
      <c r="AM17" s="347">
        <v>0</v>
      </c>
      <c r="AN17" s="347">
        <v>0</v>
      </c>
      <c r="AO17" s="347">
        <v>0</v>
      </c>
      <c r="AP17" s="347">
        <v>0</v>
      </c>
      <c r="AQ17" s="347">
        <v>0</v>
      </c>
      <c r="AR17" s="347">
        <v>0</v>
      </c>
      <c r="AS17" s="347">
        <v>0</v>
      </c>
      <c r="AT17" s="347">
        <v>0</v>
      </c>
      <c r="AU17" s="347">
        <v>0</v>
      </c>
      <c r="AV17" s="347">
        <v>0</v>
      </c>
      <c r="AW17" s="347">
        <v>0</v>
      </c>
      <c r="AX17" s="347">
        <v>0</v>
      </c>
      <c r="AY17" s="347">
        <v>0</v>
      </c>
      <c r="AZ17" s="347">
        <v>0</v>
      </c>
      <c r="BA17" s="347">
        <v>0</v>
      </c>
      <c r="BB17" s="347">
        <v>0</v>
      </c>
      <c r="BC17" s="347">
        <v>0</v>
      </c>
      <c r="BD17" s="347">
        <v>0</v>
      </c>
      <c r="BE17" s="347">
        <v>0</v>
      </c>
      <c r="BF17" s="347">
        <v>0</v>
      </c>
      <c r="BG17" s="349">
        <v>0</v>
      </c>
      <c r="BH17" s="350">
        <v>400237.95</v>
      </c>
      <c r="BI17" s="347">
        <v>0</v>
      </c>
      <c r="BJ17" s="347">
        <v>0</v>
      </c>
      <c r="BK17" s="347">
        <v>0</v>
      </c>
      <c r="BL17" s="347">
        <v>0</v>
      </c>
      <c r="BM17" s="347">
        <v>34773.53</v>
      </c>
      <c r="BN17" s="347">
        <v>39377.440000000002</v>
      </c>
      <c r="BO17" s="347">
        <v>230.14</v>
      </c>
      <c r="BP17" s="347">
        <v>717.95</v>
      </c>
      <c r="BQ17" s="347">
        <v>47997.8</v>
      </c>
      <c r="BR17" s="347">
        <v>40382.03</v>
      </c>
      <c r="BS17" s="347">
        <v>7981.51</v>
      </c>
      <c r="BT17" s="347">
        <v>61662.58</v>
      </c>
      <c r="BU17" s="347">
        <v>9240.9599999999991</v>
      </c>
      <c r="BV17" s="347">
        <v>0</v>
      </c>
      <c r="BW17" s="347">
        <v>3215.41</v>
      </c>
      <c r="BX17" s="347">
        <v>3319.61</v>
      </c>
      <c r="BY17" s="347">
        <v>5192.3900000000003</v>
      </c>
      <c r="BZ17" s="347">
        <v>3253.1</v>
      </c>
      <c r="CA17" s="347">
        <v>33773.440000000002</v>
      </c>
      <c r="CB17" s="347">
        <v>3292.42</v>
      </c>
      <c r="CC17" s="347">
        <v>2001.31</v>
      </c>
      <c r="CD17" s="347">
        <v>20924.509999999998</v>
      </c>
      <c r="CE17" s="347">
        <v>0</v>
      </c>
      <c r="CF17" s="347">
        <v>13358.03</v>
      </c>
      <c r="CG17" s="347">
        <v>10158.629999999999</v>
      </c>
      <c r="CH17" s="347">
        <v>3619.88</v>
      </c>
      <c r="CI17" s="347">
        <v>732.14</v>
      </c>
      <c r="CJ17" s="347">
        <v>28886.13</v>
      </c>
      <c r="CK17" s="347">
        <v>6731.6</v>
      </c>
      <c r="CL17" s="347">
        <v>0</v>
      </c>
      <c r="CM17" s="347">
        <v>2178</v>
      </c>
      <c r="CN17" s="347">
        <v>0</v>
      </c>
      <c r="CO17" s="347">
        <v>0</v>
      </c>
      <c r="CP17" s="347">
        <v>3853.99</v>
      </c>
      <c r="CQ17" s="347">
        <v>0</v>
      </c>
      <c r="CR17" s="347">
        <v>0</v>
      </c>
      <c r="CS17" s="347">
        <v>0</v>
      </c>
      <c r="CT17" s="347">
        <v>13008.74</v>
      </c>
      <c r="CU17" s="347">
        <v>0</v>
      </c>
      <c r="CV17" s="347">
        <v>0</v>
      </c>
      <c r="CW17" s="347">
        <v>0</v>
      </c>
      <c r="CX17" s="347">
        <v>374.68</v>
      </c>
      <c r="CY17" s="347">
        <v>0</v>
      </c>
      <c r="CZ17" s="347">
        <v>0</v>
      </c>
      <c r="DA17" s="347">
        <v>0</v>
      </c>
      <c r="DB17" s="347">
        <v>0</v>
      </c>
      <c r="DC17" s="347">
        <v>0</v>
      </c>
      <c r="DD17" s="347">
        <v>0</v>
      </c>
      <c r="DE17" s="347">
        <v>0</v>
      </c>
      <c r="DF17" s="347">
        <v>0</v>
      </c>
      <c r="DG17" s="347">
        <v>0</v>
      </c>
      <c r="DH17" s="347">
        <v>0</v>
      </c>
      <c r="DI17" s="347">
        <v>0</v>
      </c>
      <c r="DJ17" s="347">
        <v>0</v>
      </c>
      <c r="DK17" s="347">
        <v>0</v>
      </c>
      <c r="DL17" s="347">
        <v>0</v>
      </c>
      <c r="DM17" s="347">
        <v>0</v>
      </c>
      <c r="DN17" s="347">
        <v>0</v>
      </c>
      <c r="DO17" s="347">
        <v>0</v>
      </c>
      <c r="DP17" s="347">
        <v>0</v>
      </c>
      <c r="DQ17" s="347">
        <v>0</v>
      </c>
      <c r="DR17" s="347">
        <v>0</v>
      </c>
      <c r="DS17" s="347">
        <v>0</v>
      </c>
      <c r="DT17" s="347">
        <v>0</v>
      </c>
      <c r="DU17" s="347">
        <v>0</v>
      </c>
      <c r="DV17" s="347">
        <v>0</v>
      </c>
      <c r="DW17" s="347">
        <v>0</v>
      </c>
      <c r="DX17" s="347">
        <v>0</v>
      </c>
      <c r="DY17" s="347">
        <v>0</v>
      </c>
      <c r="DZ17" s="347">
        <v>0</v>
      </c>
      <c r="EA17" s="347">
        <v>0</v>
      </c>
      <c r="EB17" s="347"/>
      <c r="EC17" s="347"/>
      <c r="ED17" s="95">
        <f t="shared" si="0"/>
        <v>0</v>
      </c>
      <c r="EE17" s="95">
        <f t="shared" si="5"/>
        <v>0</v>
      </c>
      <c r="EF17" s="95">
        <f t="shared" si="6"/>
        <v>0</v>
      </c>
      <c r="EG17" s="95">
        <f t="shared" si="1"/>
        <v>0</v>
      </c>
      <c r="EH17" s="95">
        <f t="shared" si="2"/>
        <v>0</v>
      </c>
      <c r="EI17" s="95">
        <f t="shared" si="3"/>
        <v>0</v>
      </c>
      <c r="EJ17" s="95">
        <f t="shared" si="4"/>
        <v>0</v>
      </c>
    </row>
    <row r="18" spans="1:140">
      <c r="A18" s="346" t="s">
        <v>127</v>
      </c>
      <c r="B18" s="347">
        <v>1506.8500000000004</v>
      </c>
      <c r="C18" s="347">
        <v>0</v>
      </c>
      <c r="D18" s="347">
        <v>0</v>
      </c>
      <c r="E18" s="347">
        <v>0</v>
      </c>
      <c r="F18" s="347">
        <v>0</v>
      </c>
      <c r="G18" s="347">
        <v>0</v>
      </c>
      <c r="H18" s="347">
        <v>0</v>
      </c>
      <c r="I18" s="347">
        <v>0</v>
      </c>
      <c r="J18" s="347">
        <v>0</v>
      </c>
      <c r="K18" s="347">
        <v>0</v>
      </c>
      <c r="L18" s="347">
        <v>0</v>
      </c>
      <c r="M18" s="347">
        <v>0</v>
      </c>
      <c r="N18" s="347">
        <v>0</v>
      </c>
      <c r="O18" s="347">
        <v>0</v>
      </c>
      <c r="P18" s="347">
        <v>0</v>
      </c>
      <c r="Q18" s="347">
        <v>0</v>
      </c>
      <c r="R18" s="347">
        <v>0</v>
      </c>
      <c r="S18" s="347">
        <v>0</v>
      </c>
      <c r="T18" s="347">
        <v>0</v>
      </c>
      <c r="U18" s="347">
        <v>0</v>
      </c>
      <c r="V18" s="347">
        <v>0</v>
      </c>
      <c r="W18" s="347">
        <v>0</v>
      </c>
      <c r="X18" s="347">
        <v>0</v>
      </c>
      <c r="Y18" s="347">
        <v>0</v>
      </c>
      <c r="Z18" s="348">
        <v>0</v>
      </c>
      <c r="AA18" s="348">
        <v>0</v>
      </c>
      <c r="AB18" s="348">
        <v>0</v>
      </c>
      <c r="AC18" s="348">
        <v>0</v>
      </c>
      <c r="AD18" s="348">
        <v>10000</v>
      </c>
      <c r="AE18" s="347">
        <v>0</v>
      </c>
      <c r="AF18" s="348">
        <v>-8493.15</v>
      </c>
      <c r="AG18" s="347">
        <v>0</v>
      </c>
      <c r="AH18" s="347">
        <v>0</v>
      </c>
      <c r="AI18" s="347">
        <v>0</v>
      </c>
      <c r="AJ18" s="347">
        <v>0</v>
      </c>
      <c r="AK18" s="347">
        <v>0</v>
      </c>
      <c r="AL18" s="347">
        <v>0</v>
      </c>
      <c r="AM18" s="347">
        <v>0</v>
      </c>
      <c r="AN18" s="347">
        <v>0</v>
      </c>
      <c r="AO18" s="347">
        <v>0</v>
      </c>
      <c r="AP18" s="347">
        <v>0</v>
      </c>
      <c r="AQ18" s="347">
        <v>0</v>
      </c>
      <c r="AR18" s="347">
        <v>0</v>
      </c>
      <c r="AS18" s="347">
        <v>0</v>
      </c>
      <c r="AT18" s="347">
        <v>0</v>
      </c>
      <c r="AU18" s="347">
        <v>0</v>
      </c>
      <c r="AV18" s="347">
        <v>0</v>
      </c>
      <c r="AW18" s="347">
        <v>0</v>
      </c>
      <c r="AX18" s="347">
        <v>0</v>
      </c>
      <c r="AY18" s="347">
        <v>0</v>
      </c>
      <c r="AZ18" s="347">
        <v>0</v>
      </c>
      <c r="BA18" s="347">
        <v>0</v>
      </c>
      <c r="BB18" s="347">
        <v>0</v>
      </c>
      <c r="BC18" s="347">
        <v>0</v>
      </c>
      <c r="BD18" s="347">
        <v>0</v>
      </c>
      <c r="BE18" s="347">
        <v>0</v>
      </c>
      <c r="BF18" s="347">
        <v>0</v>
      </c>
      <c r="BG18" s="349">
        <v>0</v>
      </c>
      <c r="BH18" s="350">
        <v>-8493.15</v>
      </c>
      <c r="BI18" s="347">
        <v>0</v>
      </c>
      <c r="BJ18" s="347">
        <v>0</v>
      </c>
      <c r="BK18" s="347">
        <v>0</v>
      </c>
      <c r="BL18" s="347">
        <v>0</v>
      </c>
      <c r="BM18" s="347">
        <v>0</v>
      </c>
      <c r="BN18" s="347">
        <v>0</v>
      </c>
      <c r="BO18" s="347">
        <v>0</v>
      </c>
      <c r="BP18" s="347">
        <v>0</v>
      </c>
      <c r="BQ18" s="347">
        <v>0</v>
      </c>
      <c r="BR18" s="347">
        <v>0</v>
      </c>
      <c r="BS18" s="347">
        <v>0</v>
      </c>
      <c r="BT18" s="347">
        <v>0</v>
      </c>
      <c r="BU18" s="347">
        <v>0</v>
      </c>
      <c r="BV18" s="347">
        <v>0</v>
      </c>
      <c r="BW18" s="347">
        <v>0</v>
      </c>
      <c r="BX18" s="347">
        <v>0</v>
      </c>
      <c r="BY18" s="347">
        <v>0</v>
      </c>
      <c r="BZ18" s="347">
        <v>0</v>
      </c>
      <c r="CA18" s="347">
        <v>0</v>
      </c>
      <c r="CB18" s="347">
        <v>0</v>
      </c>
      <c r="CC18" s="347">
        <v>0</v>
      </c>
      <c r="CD18" s="347">
        <v>0</v>
      </c>
      <c r="CE18" s="347">
        <v>0</v>
      </c>
      <c r="CF18" s="347">
        <v>0</v>
      </c>
      <c r="CG18" s="347">
        <v>0</v>
      </c>
      <c r="CH18" s="347">
        <v>0</v>
      </c>
      <c r="CI18" s="347">
        <v>0</v>
      </c>
      <c r="CJ18" s="347">
        <v>0</v>
      </c>
      <c r="CK18" s="347">
        <v>0</v>
      </c>
      <c r="CL18" s="347">
        <v>0</v>
      </c>
      <c r="CM18" s="347">
        <v>0</v>
      </c>
      <c r="CN18" s="347">
        <v>0</v>
      </c>
      <c r="CO18" s="347">
        <v>0</v>
      </c>
      <c r="CP18" s="347">
        <v>0</v>
      </c>
      <c r="CQ18" s="347">
        <v>0</v>
      </c>
      <c r="CR18" s="347">
        <v>0</v>
      </c>
      <c r="CS18" s="347">
        <v>0</v>
      </c>
      <c r="CT18" s="347">
        <v>0</v>
      </c>
      <c r="CU18" s="347">
        <v>0</v>
      </c>
      <c r="CV18" s="347">
        <v>0</v>
      </c>
      <c r="CW18" s="347">
        <v>0</v>
      </c>
      <c r="CX18" s="347">
        <v>0</v>
      </c>
      <c r="CY18" s="347">
        <v>0</v>
      </c>
      <c r="CZ18" s="347">
        <v>0</v>
      </c>
      <c r="DA18" s="347">
        <v>0</v>
      </c>
      <c r="DB18" s="347">
        <v>0</v>
      </c>
      <c r="DC18" s="347">
        <v>0</v>
      </c>
      <c r="DD18" s="347">
        <v>0</v>
      </c>
      <c r="DE18" s="347">
        <v>0</v>
      </c>
      <c r="DF18" s="347">
        <v>0</v>
      </c>
      <c r="DG18" s="347">
        <v>0</v>
      </c>
      <c r="DH18" s="347">
        <v>0</v>
      </c>
      <c r="DI18" s="347">
        <v>0</v>
      </c>
      <c r="DJ18" s="347">
        <v>0</v>
      </c>
      <c r="DK18" s="347">
        <v>0</v>
      </c>
      <c r="DL18" s="347">
        <v>0</v>
      </c>
      <c r="DM18" s="347">
        <v>0</v>
      </c>
      <c r="DN18" s="347">
        <v>0</v>
      </c>
      <c r="DO18" s="347">
        <v>0</v>
      </c>
      <c r="DP18" s="347">
        <v>0</v>
      </c>
      <c r="DQ18" s="347">
        <v>-8493.15</v>
      </c>
      <c r="DR18" s="347">
        <v>0</v>
      </c>
      <c r="DS18" s="347">
        <v>0</v>
      </c>
      <c r="DT18" s="347">
        <v>0</v>
      </c>
      <c r="DU18" s="347">
        <v>0</v>
      </c>
      <c r="DV18" s="347">
        <v>0</v>
      </c>
      <c r="DW18" s="347">
        <v>0</v>
      </c>
      <c r="DX18" s="347">
        <v>0</v>
      </c>
      <c r="DY18" s="347">
        <v>0</v>
      </c>
      <c r="DZ18" s="347">
        <v>0</v>
      </c>
      <c r="EA18" s="347">
        <v>0</v>
      </c>
      <c r="EB18" s="347"/>
      <c r="EC18" s="347"/>
      <c r="ED18" s="95">
        <f t="shared" si="0"/>
        <v>0</v>
      </c>
      <c r="EE18" s="95">
        <f t="shared" si="5"/>
        <v>0</v>
      </c>
      <c r="EF18" s="95">
        <f t="shared" si="6"/>
        <v>0</v>
      </c>
      <c r="EG18" s="95">
        <f t="shared" si="1"/>
        <v>0</v>
      </c>
      <c r="EH18" s="95">
        <f t="shared" si="2"/>
        <v>0</v>
      </c>
      <c r="EI18" s="95">
        <f t="shared" si="3"/>
        <v>0</v>
      </c>
      <c r="EJ18" s="95">
        <f t="shared" si="4"/>
        <v>0</v>
      </c>
    </row>
    <row r="19" spans="1:140" s="353" customFormat="1">
      <c r="A19" s="351" t="s">
        <v>121</v>
      </c>
      <c r="B19" s="347">
        <v>102433447.11</v>
      </c>
      <c r="C19" s="347">
        <v>0</v>
      </c>
      <c r="D19" s="347">
        <v>-291390.82999999961</v>
      </c>
      <c r="E19" s="347">
        <v>0</v>
      </c>
      <c r="F19" s="347">
        <v>0</v>
      </c>
      <c r="G19" s="347">
        <v>0</v>
      </c>
      <c r="H19" s="347">
        <v>0</v>
      </c>
      <c r="I19" s="347">
        <v>0</v>
      </c>
      <c r="J19" s="347">
        <v>0</v>
      </c>
      <c r="K19" s="347">
        <v>0</v>
      </c>
      <c r="L19" s="347">
        <v>0</v>
      </c>
      <c r="M19" s="347">
        <v>0</v>
      </c>
      <c r="N19" s="347">
        <v>0</v>
      </c>
      <c r="O19" s="347">
        <v>0</v>
      </c>
      <c r="P19" s="347">
        <v>0</v>
      </c>
      <c r="Q19" s="347">
        <v>0</v>
      </c>
      <c r="R19" s="347">
        <v>0</v>
      </c>
      <c r="S19" s="347">
        <v>0</v>
      </c>
      <c r="T19" s="347">
        <v>0</v>
      </c>
      <c r="U19" s="347">
        <v>0</v>
      </c>
      <c r="V19" s="347">
        <v>0</v>
      </c>
      <c r="W19" s="347">
        <v>0</v>
      </c>
      <c r="X19" s="347">
        <v>0</v>
      </c>
      <c r="Y19" s="347">
        <v>37556.559999999998</v>
      </c>
      <c r="Z19" s="348">
        <v>-324849.78999999998</v>
      </c>
      <c r="AA19" s="348">
        <v>21716828.199999999</v>
      </c>
      <c r="AB19" s="348">
        <v>-4211721.1399999997</v>
      </c>
      <c r="AC19" s="348">
        <v>8.41</v>
      </c>
      <c r="AD19" s="348">
        <v>34770.97</v>
      </c>
      <c r="AE19" s="347">
        <v>0</v>
      </c>
      <c r="AF19" s="348">
        <v>85472244.730000004</v>
      </c>
      <c r="AG19" s="347">
        <v>53733.05</v>
      </c>
      <c r="AH19" s="347">
        <v>1480834.19</v>
      </c>
      <c r="AI19" s="347">
        <v>1125152.19</v>
      </c>
      <c r="AJ19" s="347">
        <v>-1254680.29</v>
      </c>
      <c r="AK19" s="347">
        <v>-71866.91</v>
      </c>
      <c r="AL19" s="347">
        <v>-1746339.36</v>
      </c>
      <c r="AM19" s="347">
        <v>88317.34</v>
      </c>
      <c r="AN19" s="347">
        <v>212.26</v>
      </c>
      <c r="AO19" s="347">
        <v>15436875.16</v>
      </c>
      <c r="AP19" s="347">
        <v>109789.27</v>
      </c>
      <c r="AQ19" s="347">
        <v>1724754.76</v>
      </c>
      <c r="AR19" s="347">
        <v>82652.350000000006</v>
      </c>
      <c r="AS19" s="347">
        <v>2065618.1400000001</v>
      </c>
      <c r="AT19" s="347">
        <v>2296926.2599999998</v>
      </c>
      <c r="AU19" s="347">
        <v>0</v>
      </c>
      <c r="AV19" s="347">
        <v>-52876.17</v>
      </c>
      <c r="AW19" s="347">
        <v>746142.25</v>
      </c>
      <c r="AX19" s="347">
        <v>-6766849.6500000004</v>
      </c>
      <c r="AY19" s="347">
        <v>1861862.43</v>
      </c>
      <c r="AZ19" s="347">
        <v>8.41</v>
      </c>
      <c r="BA19" s="347">
        <v>0</v>
      </c>
      <c r="BB19" s="347">
        <v>50504511.250000007</v>
      </c>
      <c r="BC19" s="347">
        <v>0</v>
      </c>
      <c r="BD19" s="347">
        <v>4885200.62</v>
      </c>
      <c r="BE19" s="347">
        <v>55875.69</v>
      </c>
      <c r="BF19" s="347">
        <v>0</v>
      </c>
      <c r="BG19" s="349">
        <v>207283.43</v>
      </c>
      <c r="BH19" s="350">
        <v>29819373.739999998</v>
      </c>
      <c r="BI19" s="347">
        <v>1390274.84</v>
      </c>
      <c r="BJ19" s="347">
        <v>1525222.97</v>
      </c>
      <c r="BK19" s="347">
        <v>1730741.9400000002</v>
      </c>
      <c r="BL19" s="347">
        <v>2947431.71</v>
      </c>
      <c r="BM19" s="347">
        <v>1494291.48</v>
      </c>
      <c r="BN19" s="347">
        <v>1310705.2999999998</v>
      </c>
      <c r="BO19" s="347">
        <v>558487.99000000011</v>
      </c>
      <c r="BP19" s="347">
        <v>1681662.99</v>
      </c>
      <c r="BQ19" s="347">
        <v>528524.51</v>
      </c>
      <c r="BR19" s="347">
        <v>290425.84999999998</v>
      </c>
      <c r="BS19" s="347">
        <v>1599859.28</v>
      </c>
      <c r="BT19" s="347">
        <v>1429056.77</v>
      </c>
      <c r="BU19" s="347">
        <v>854103.25</v>
      </c>
      <c r="BV19" s="347">
        <v>252186.96000000002</v>
      </c>
      <c r="BW19" s="347">
        <v>334973.78999999998</v>
      </c>
      <c r="BX19" s="347">
        <v>590561.53</v>
      </c>
      <c r="BY19" s="347">
        <v>482020.17000000004</v>
      </c>
      <c r="BZ19" s="347">
        <v>665966.25</v>
      </c>
      <c r="CA19" s="347">
        <v>308955.23</v>
      </c>
      <c r="CB19" s="347">
        <v>325063.58</v>
      </c>
      <c r="CC19" s="347">
        <v>478011.07</v>
      </c>
      <c r="CD19" s="347">
        <v>630094.64</v>
      </c>
      <c r="CE19" s="347">
        <v>147111.51</v>
      </c>
      <c r="CF19" s="347">
        <v>177593.62999999998</v>
      </c>
      <c r="CG19" s="347">
        <v>180381.27</v>
      </c>
      <c r="CH19" s="347">
        <v>459527.96</v>
      </c>
      <c r="CI19" s="347">
        <v>227821.16</v>
      </c>
      <c r="CJ19" s="347">
        <v>417725.55000000005</v>
      </c>
      <c r="CK19" s="347">
        <v>213824.3</v>
      </c>
      <c r="CL19" s="347">
        <v>597242.39</v>
      </c>
      <c r="CM19" s="347">
        <v>68287.209999999992</v>
      </c>
      <c r="CN19" s="347">
        <v>245406.05000000002</v>
      </c>
      <c r="CO19" s="347">
        <v>125200.48999999999</v>
      </c>
      <c r="CP19" s="347">
        <v>154947.01999999999</v>
      </c>
      <c r="CQ19" s="347">
        <v>80590.450000000012</v>
      </c>
      <c r="CR19" s="347">
        <v>187038.1</v>
      </c>
      <c r="CS19" s="347">
        <v>1940189.05</v>
      </c>
      <c r="CT19" s="347">
        <v>38363.360000000001</v>
      </c>
      <c r="CU19" s="347">
        <v>30467.97</v>
      </c>
      <c r="CV19" s="347">
        <v>9423.1</v>
      </c>
      <c r="CW19" s="347">
        <v>72129.069999999992</v>
      </c>
      <c r="CX19" s="347">
        <v>37433.799999999996</v>
      </c>
      <c r="CY19" s="347">
        <v>148071.79999999999</v>
      </c>
      <c r="CZ19" s="347">
        <v>104442.64000000001</v>
      </c>
      <c r="DA19" s="347">
        <v>55633.43</v>
      </c>
      <c r="DB19" s="347">
        <v>123654.11</v>
      </c>
      <c r="DC19" s="347">
        <v>46368.480000000003</v>
      </c>
      <c r="DD19" s="347">
        <v>37880.03</v>
      </c>
      <c r="DE19" s="347">
        <v>86065.81</v>
      </c>
      <c r="DF19" s="347">
        <v>39078.83</v>
      </c>
      <c r="DG19" s="347">
        <v>163578.23000000001</v>
      </c>
      <c r="DH19" s="347">
        <v>556913.03</v>
      </c>
      <c r="DI19" s="347">
        <v>48724.36</v>
      </c>
      <c r="DJ19" s="347">
        <v>155460.35</v>
      </c>
      <c r="DK19" s="347">
        <v>13411.77</v>
      </c>
      <c r="DL19" s="347">
        <v>12468.96</v>
      </c>
      <c r="DM19" s="347">
        <v>296590.01</v>
      </c>
      <c r="DN19" s="347">
        <v>11245.310000000001</v>
      </c>
      <c r="DO19" s="347">
        <v>60927.63</v>
      </c>
      <c r="DP19" s="347">
        <v>147044.99</v>
      </c>
      <c r="DQ19" s="347">
        <v>176549.85</v>
      </c>
      <c r="DR19" s="347">
        <v>119042.89</v>
      </c>
      <c r="DS19" s="347">
        <v>17145.98</v>
      </c>
      <c r="DT19" s="347">
        <v>38528.080000000002</v>
      </c>
      <c r="DU19" s="347">
        <v>399033.21</v>
      </c>
      <c r="DV19" s="347">
        <v>68805.2</v>
      </c>
      <c r="DW19" s="347">
        <v>6915.6900000000005</v>
      </c>
      <c r="DX19" s="347">
        <v>42110.909999999996</v>
      </c>
      <c r="DY19" s="347">
        <v>23421.58</v>
      </c>
      <c r="DZ19" s="347">
        <v>935.04000000000008</v>
      </c>
      <c r="EA19" s="352">
        <v>0</v>
      </c>
      <c r="EB19" s="352"/>
      <c r="EC19" s="352"/>
      <c r="ED19" s="95">
        <f t="shared" si="0"/>
        <v>0</v>
      </c>
      <c r="EE19" s="95">
        <f t="shared" si="5"/>
        <v>0</v>
      </c>
      <c r="EF19" s="95">
        <f t="shared" si="6"/>
        <v>0</v>
      </c>
      <c r="EG19" s="95">
        <f t="shared" si="1"/>
        <v>0</v>
      </c>
      <c r="EH19" s="95">
        <f t="shared" si="2"/>
        <v>0</v>
      </c>
      <c r="EI19" s="95">
        <f t="shared" si="3"/>
        <v>0</v>
      </c>
      <c r="EJ19" s="95">
        <f t="shared" si="4"/>
        <v>0</v>
      </c>
    </row>
    <row r="20" spans="1:140">
      <c r="A20" s="346" t="s">
        <v>129</v>
      </c>
      <c r="B20" s="347">
        <v>15377475.539999999</v>
      </c>
      <c r="C20" s="347">
        <v>90465.15</v>
      </c>
      <c r="D20" s="347">
        <v>42086</v>
      </c>
      <c r="E20" s="347">
        <v>45099.57</v>
      </c>
      <c r="F20" s="347">
        <v>444368.05999999994</v>
      </c>
      <c r="G20" s="347">
        <v>55262.23</v>
      </c>
      <c r="H20" s="347">
        <v>151088.48000000001</v>
      </c>
      <c r="I20" s="347">
        <v>37813.279999999999</v>
      </c>
      <c r="J20" s="347">
        <v>0</v>
      </c>
      <c r="K20" s="347">
        <v>61401.65</v>
      </c>
      <c r="L20" s="347">
        <v>61530.179999999993</v>
      </c>
      <c r="M20" s="347">
        <v>6080</v>
      </c>
      <c r="N20" s="347">
        <v>28630.54</v>
      </c>
      <c r="O20" s="347">
        <v>129304.92</v>
      </c>
      <c r="P20" s="347">
        <v>29747.35</v>
      </c>
      <c r="Q20" s="347">
        <v>79479.25</v>
      </c>
      <c r="R20" s="347">
        <v>12139.4</v>
      </c>
      <c r="S20" s="347">
        <v>1581</v>
      </c>
      <c r="T20" s="347">
        <v>0</v>
      </c>
      <c r="U20" s="347">
        <v>0</v>
      </c>
      <c r="V20" s="347">
        <v>3508.84</v>
      </c>
      <c r="W20" s="347">
        <v>19615</v>
      </c>
      <c r="X20" s="347">
        <v>0</v>
      </c>
      <c r="Y20" s="347">
        <v>0</v>
      </c>
      <c r="Z20" s="348">
        <v>499325.68</v>
      </c>
      <c r="AA20" s="348">
        <v>4772907.25</v>
      </c>
      <c r="AB20" s="348">
        <v>667860.38</v>
      </c>
      <c r="AC20" s="348">
        <v>176040.16</v>
      </c>
      <c r="AD20" s="348">
        <v>207259.18</v>
      </c>
      <c r="AE20" s="347">
        <v>0</v>
      </c>
      <c r="AF20" s="348">
        <v>7754881.9900000002</v>
      </c>
      <c r="AG20" s="347">
        <v>108526.39999999999</v>
      </c>
      <c r="AH20" s="347">
        <v>60261.51</v>
      </c>
      <c r="AI20" s="347">
        <v>74583.399999999994</v>
      </c>
      <c r="AJ20" s="347">
        <v>60320.05</v>
      </c>
      <c r="AK20" s="347">
        <v>32114.52</v>
      </c>
      <c r="AL20" s="347">
        <v>57349.25</v>
      </c>
      <c r="AM20" s="347">
        <v>106170.55</v>
      </c>
      <c r="AN20" s="347">
        <v>340897.18</v>
      </c>
      <c r="AO20" s="347">
        <v>2475232.7599999998</v>
      </c>
      <c r="AP20" s="347">
        <v>436906.83</v>
      </c>
      <c r="AQ20" s="347">
        <v>603278.81000000006</v>
      </c>
      <c r="AR20" s="347">
        <v>290545.96999999997</v>
      </c>
      <c r="AS20" s="347">
        <v>528371</v>
      </c>
      <c r="AT20" s="347">
        <v>97674.7</v>
      </c>
      <c r="AU20" s="347">
        <v>0</v>
      </c>
      <c r="AV20" s="347">
        <v>73018.97</v>
      </c>
      <c r="AW20" s="347">
        <v>353707.26</v>
      </c>
      <c r="AX20" s="347">
        <v>152971.16</v>
      </c>
      <c r="AY20" s="347">
        <v>88162.99</v>
      </c>
      <c r="AZ20" s="347">
        <v>165914.12</v>
      </c>
      <c r="BA20" s="347">
        <v>10126.040000000001</v>
      </c>
      <c r="BB20" s="347">
        <v>51009</v>
      </c>
      <c r="BC20" s="347">
        <v>168221.77</v>
      </c>
      <c r="BD20" s="347">
        <v>221060.17</v>
      </c>
      <c r="BE20" s="347">
        <v>106175.35</v>
      </c>
      <c r="BF20" s="347">
        <v>130903.62</v>
      </c>
      <c r="BG20" s="349">
        <v>286195.67</v>
      </c>
      <c r="BH20" s="350">
        <v>6791316.4100000001</v>
      </c>
      <c r="BI20" s="347">
        <v>315694.59999999998</v>
      </c>
      <c r="BJ20" s="347">
        <v>172976.51</v>
      </c>
      <c r="BK20" s="347">
        <v>230873.13</v>
      </c>
      <c r="BL20" s="347">
        <v>98988.62</v>
      </c>
      <c r="BM20" s="347">
        <v>126603.79</v>
      </c>
      <c r="BN20" s="347">
        <v>176844.91</v>
      </c>
      <c r="BO20" s="347">
        <v>128572</v>
      </c>
      <c r="BP20" s="347">
        <v>173954.6</v>
      </c>
      <c r="BQ20" s="347">
        <v>163694.51999999999</v>
      </c>
      <c r="BR20" s="347">
        <v>109276.7</v>
      </c>
      <c r="BS20" s="347">
        <v>378146.4</v>
      </c>
      <c r="BT20" s="347">
        <v>132178.1</v>
      </c>
      <c r="BU20" s="347">
        <v>200293.41</v>
      </c>
      <c r="BV20" s="347">
        <v>108926.21</v>
      </c>
      <c r="BW20" s="347">
        <v>67991</v>
      </c>
      <c r="BX20" s="347">
        <v>137821.71</v>
      </c>
      <c r="BY20" s="347">
        <v>54639.4</v>
      </c>
      <c r="BZ20" s="347">
        <v>126588.22</v>
      </c>
      <c r="CA20" s="347">
        <v>54375.35</v>
      </c>
      <c r="CB20" s="347">
        <v>35668.1</v>
      </c>
      <c r="CC20" s="347">
        <v>106679.6</v>
      </c>
      <c r="CD20" s="347">
        <v>117756.23</v>
      </c>
      <c r="CE20" s="347">
        <v>117042.29</v>
      </c>
      <c r="CF20" s="347">
        <v>47564.91</v>
      </c>
      <c r="CG20" s="347">
        <v>94886.2</v>
      </c>
      <c r="CH20" s="347">
        <v>90819.56</v>
      </c>
      <c r="CI20" s="347">
        <v>61030.33</v>
      </c>
      <c r="CJ20" s="347">
        <v>87313.35</v>
      </c>
      <c r="CK20" s="347">
        <v>104779.79</v>
      </c>
      <c r="CL20" s="347">
        <v>114414.59</v>
      </c>
      <c r="CM20" s="347">
        <v>90229.47</v>
      </c>
      <c r="CN20" s="347">
        <v>34023.43</v>
      </c>
      <c r="CO20" s="347">
        <v>48310.09</v>
      </c>
      <c r="CP20" s="347">
        <v>79923.399999999994</v>
      </c>
      <c r="CQ20" s="347">
        <v>49123.93</v>
      </c>
      <c r="CR20" s="347">
        <v>75236.899999999994</v>
      </c>
      <c r="CS20" s="347">
        <v>131238.13</v>
      </c>
      <c r="CT20" s="347">
        <v>24329.74</v>
      </c>
      <c r="CU20" s="347">
        <v>61960.18</v>
      </c>
      <c r="CV20" s="347">
        <v>82795.5</v>
      </c>
      <c r="CW20" s="347">
        <v>83483.399999999994</v>
      </c>
      <c r="CX20" s="347">
        <v>43940.38</v>
      </c>
      <c r="CY20" s="347">
        <v>39560</v>
      </c>
      <c r="CZ20" s="347">
        <v>65573.8</v>
      </c>
      <c r="DA20" s="347">
        <v>90674.39</v>
      </c>
      <c r="DB20" s="347">
        <v>53926.58</v>
      </c>
      <c r="DC20" s="347">
        <v>43201.11</v>
      </c>
      <c r="DD20" s="347">
        <v>56266.34</v>
      </c>
      <c r="DE20" s="347">
        <v>96981.33</v>
      </c>
      <c r="DF20" s="347">
        <v>99530.97</v>
      </c>
      <c r="DG20" s="347">
        <v>103638.56</v>
      </c>
      <c r="DH20" s="347">
        <v>70998</v>
      </c>
      <c r="DI20" s="347">
        <v>99696.2</v>
      </c>
      <c r="DJ20" s="347">
        <v>42251.92</v>
      </c>
      <c r="DK20" s="347">
        <v>74670.8</v>
      </c>
      <c r="DL20" s="347">
        <v>8786</v>
      </c>
      <c r="DM20" s="347">
        <v>148671.75</v>
      </c>
      <c r="DN20" s="347">
        <v>65088.78</v>
      </c>
      <c r="DO20" s="347">
        <v>65892.11</v>
      </c>
      <c r="DP20" s="347">
        <v>124272.2</v>
      </c>
      <c r="DQ20" s="347">
        <v>157064.06</v>
      </c>
      <c r="DR20" s="347">
        <v>87775</v>
      </c>
      <c r="DS20" s="347">
        <v>90747.94</v>
      </c>
      <c r="DT20" s="347">
        <v>39812</v>
      </c>
      <c r="DU20" s="347">
        <v>184462.85</v>
      </c>
      <c r="DV20" s="347">
        <v>70988.570000000007</v>
      </c>
      <c r="DW20" s="347">
        <v>41728.47</v>
      </c>
      <c r="DX20" s="347">
        <v>23057</v>
      </c>
      <c r="DY20" s="347">
        <v>700</v>
      </c>
      <c r="DZ20" s="347">
        <v>4311</v>
      </c>
      <c r="EA20" s="347">
        <v>0</v>
      </c>
      <c r="EB20" s="347"/>
      <c r="EC20" s="347"/>
      <c r="ED20" s="95">
        <f t="shared" si="0"/>
        <v>0</v>
      </c>
      <c r="EE20" s="95">
        <f t="shared" si="5"/>
        <v>0</v>
      </c>
      <c r="EF20" s="95">
        <f t="shared" si="6"/>
        <v>0</v>
      </c>
      <c r="EG20" s="95">
        <f t="shared" si="1"/>
        <v>0</v>
      </c>
      <c r="EH20" s="95">
        <f t="shared" si="2"/>
        <v>0</v>
      </c>
      <c r="EI20" s="95">
        <f t="shared" si="3"/>
        <v>0</v>
      </c>
      <c r="EJ20" s="95">
        <f t="shared" si="4"/>
        <v>0</v>
      </c>
    </row>
    <row r="21" spans="1:140">
      <c r="A21" s="346" t="s">
        <v>130</v>
      </c>
      <c r="B21" s="347">
        <v>9880281.8399999999</v>
      </c>
      <c r="C21" s="347">
        <v>380001.06</v>
      </c>
      <c r="D21" s="347">
        <v>0</v>
      </c>
      <c r="E21" s="347">
        <v>53186.130000000005</v>
      </c>
      <c r="F21" s="347">
        <v>147736.94</v>
      </c>
      <c r="G21" s="347">
        <v>31299.74</v>
      </c>
      <c r="H21" s="347">
        <v>26823.81</v>
      </c>
      <c r="I21" s="347">
        <v>16916.87</v>
      </c>
      <c r="J21" s="347">
        <v>0</v>
      </c>
      <c r="K21" s="347">
        <v>36179.550000000003</v>
      </c>
      <c r="L21" s="347">
        <v>32776.099999999991</v>
      </c>
      <c r="M21" s="347">
        <v>29404.22</v>
      </c>
      <c r="N21" s="347">
        <v>312906.3</v>
      </c>
      <c r="O21" s="347">
        <v>202998</v>
      </c>
      <c r="P21" s="347">
        <v>22026.51</v>
      </c>
      <c r="Q21" s="347">
        <v>56307.229999999996</v>
      </c>
      <c r="R21" s="347">
        <v>62151.310000000012</v>
      </c>
      <c r="S21" s="347">
        <v>8495.23</v>
      </c>
      <c r="T21" s="347">
        <v>0</v>
      </c>
      <c r="U21" s="347">
        <v>0</v>
      </c>
      <c r="V21" s="347">
        <v>6207.66</v>
      </c>
      <c r="W21" s="347">
        <v>23968.620000000003</v>
      </c>
      <c r="X21" s="347">
        <v>24202.04</v>
      </c>
      <c r="Y21" s="347">
        <v>0</v>
      </c>
      <c r="Z21" s="348">
        <v>643910.62</v>
      </c>
      <c r="AA21" s="348">
        <v>5843091.4699999997</v>
      </c>
      <c r="AB21" s="348">
        <v>311148.90999999997</v>
      </c>
      <c r="AC21" s="348">
        <v>44296.41</v>
      </c>
      <c r="AD21" s="348">
        <v>47979.14</v>
      </c>
      <c r="AE21" s="347">
        <v>0</v>
      </c>
      <c r="AF21" s="348">
        <v>1516267.97</v>
      </c>
      <c r="AG21" s="347">
        <v>44867.87</v>
      </c>
      <c r="AH21" s="347">
        <v>133196.95000000001</v>
      </c>
      <c r="AI21" s="347">
        <v>71794.960000000006</v>
      </c>
      <c r="AJ21" s="347">
        <v>97153.32</v>
      </c>
      <c r="AK21" s="347">
        <v>37151.85</v>
      </c>
      <c r="AL21" s="347">
        <v>142844.37</v>
      </c>
      <c r="AM21" s="347">
        <v>116901.3</v>
      </c>
      <c r="AN21" s="347">
        <v>401697.99</v>
      </c>
      <c r="AO21" s="347">
        <v>2365845.7799999998</v>
      </c>
      <c r="AP21" s="347">
        <v>668425.86</v>
      </c>
      <c r="AQ21" s="347">
        <v>731310.78</v>
      </c>
      <c r="AR21" s="347">
        <v>459365.77</v>
      </c>
      <c r="AS21" s="347">
        <v>1005303.27</v>
      </c>
      <c r="AT21" s="347">
        <v>211142.02</v>
      </c>
      <c r="AU21" s="347">
        <v>0</v>
      </c>
      <c r="AV21" s="347">
        <v>56198.01</v>
      </c>
      <c r="AW21" s="347">
        <v>115340.44</v>
      </c>
      <c r="AX21" s="347">
        <v>71733.429999999993</v>
      </c>
      <c r="AY21" s="347">
        <v>67877.03</v>
      </c>
      <c r="AZ21" s="347">
        <v>40072.839999999997</v>
      </c>
      <c r="BA21" s="347">
        <v>4223.57</v>
      </c>
      <c r="BB21" s="347">
        <v>164973.56</v>
      </c>
      <c r="BC21" s="347">
        <v>80834.490000000005</v>
      </c>
      <c r="BD21" s="347">
        <v>150820.59</v>
      </c>
      <c r="BE21" s="347">
        <v>76824.009999999995</v>
      </c>
      <c r="BF21" s="347">
        <v>22470.47</v>
      </c>
      <c r="BG21" s="349">
        <v>178429.97</v>
      </c>
      <c r="BH21" s="350">
        <v>841914.88</v>
      </c>
      <c r="BI21" s="347">
        <v>5852.48</v>
      </c>
      <c r="BJ21" s="347">
        <v>19248.32</v>
      </c>
      <c r="BK21" s="347">
        <v>7869.78</v>
      </c>
      <c r="BL21" s="347">
        <v>13737.91</v>
      </c>
      <c r="BM21" s="347">
        <v>13659.65</v>
      </c>
      <c r="BN21" s="347">
        <v>14304.5</v>
      </c>
      <c r="BO21" s="347">
        <v>8661.5</v>
      </c>
      <c r="BP21" s="347">
        <v>16392.63</v>
      </c>
      <c r="BQ21" s="347">
        <v>22789.32</v>
      </c>
      <c r="BR21" s="347">
        <v>34714.67</v>
      </c>
      <c r="BS21" s="347">
        <v>47634.87</v>
      </c>
      <c r="BT21" s="347">
        <v>12280.71</v>
      </c>
      <c r="BU21" s="347">
        <v>15125.45</v>
      </c>
      <c r="BV21" s="347">
        <v>7892.83</v>
      </c>
      <c r="BW21" s="347">
        <v>5233.75</v>
      </c>
      <c r="BX21" s="347">
        <v>6578.19</v>
      </c>
      <c r="BY21" s="347">
        <v>3125.96</v>
      </c>
      <c r="BZ21" s="347">
        <v>7969.48</v>
      </c>
      <c r="CA21" s="347">
        <v>5490.7</v>
      </c>
      <c r="CB21" s="347">
        <v>9704.02</v>
      </c>
      <c r="CC21" s="347">
        <v>2327.06</v>
      </c>
      <c r="CD21" s="347">
        <v>1223.5</v>
      </c>
      <c r="CE21" s="347">
        <v>4383.9399999999996</v>
      </c>
      <c r="CF21" s="347">
        <v>5105</v>
      </c>
      <c r="CG21" s="347">
        <v>5007.3</v>
      </c>
      <c r="CH21" s="347">
        <v>0</v>
      </c>
      <c r="CI21" s="347">
        <v>7335</v>
      </c>
      <c r="CJ21" s="347">
        <v>4969.03</v>
      </c>
      <c r="CK21" s="347">
        <v>1086</v>
      </c>
      <c r="CL21" s="347">
        <v>21555.05</v>
      </c>
      <c r="CM21" s="347">
        <v>5234.76</v>
      </c>
      <c r="CN21" s="347">
        <v>9612.1200000000008</v>
      </c>
      <c r="CO21" s="347">
        <v>10759.86</v>
      </c>
      <c r="CP21" s="347">
        <v>2797.5</v>
      </c>
      <c r="CQ21" s="347">
        <v>1295.83</v>
      </c>
      <c r="CR21" s="347">
        <v>7543.39</v>
      </c>
      <c r="CS21" s="347">
        <v>14223.16</v>
      </c>
      <c r="CT21" s="347">
        <v>13568.5</v>
      </c>
      <c r="CU21" s="347">
        <v>4606.68</v>
      </c>
      <c r="CV21" s="347">
        <v>3275</v>
      </c>
      <c r="CW21" s="347">
        <v>15748.5</v>
      </c>
      <c r="CX21" s="347">
        <v>15964.66</v>
      </c>
      <c r="CY21" s="347">
        <v>14863.22</v>
      </c>
      <c r="CZ21" s="347">
        <v>22755</v>
      </c>
      <c r="DA21" s="347">
        <v>14617.92</v>
      </c>
      <c r="DB21" s="347">
        <v>50632.42</v>
      </c>
      <c r="DC21" s="347">
        <v>17778.099999999999</v>
      </c>
      <c r="DD21" s="347">
        <v>5348.6</v>
      </c>
      <c r="DE21" s="347">
        <v>16975.87</v>
      </c>
      <c r="DF21" s="347">
        <v>8773.07</v>
      </c>
      <c r="DG21" s="347">
        <v>30002.01</v>
      </c>
      <c r="DH21" s="347">
        <v>13860.62</v>
      </c>
      <c r="DI21" s="347">
        <v>7997.3</v>
      </c>
      <c r="DJ21" s="347">
        <v>29575</v>
      </c>
      <c r="DK21" s="347">
        <v>11965.7</v>
      </c>
      <c r="DL21" s="347">
        <v>3290.4</v>
      </c>
      <c r="DM21" s="347">
        <v>23122.49</v>
      </c>
      <c r="DN21" s="347">
        <v>7959</v>
      </c>
      <c r="DO21" s="347">
        <v>35428.07</v>
      </c>
      <c r="DP21" s="347">
        <v>17045.78</v>
      </c>
      <c r="DQ21" s="347">
        <v>9328.4500000000007</v>
      </c>
      <c r="DR21" s="347">
        <v>3568.5</v>
      </c>
      <c r="DS21" s="347">
        <v>4000</v>
      </c>
      <c r="DT21" s="347">
        <v>4515.1000000000004</v>
      </c>
      <c r="DU21" s="347">
        <v>31189.29</v>
      </c>
      <c r="DV21" s="347">
        <v>3903.51</v>
      </c>
      <c r="DW21" s="347">
        <v>9699.5</v>
      </c>
      <c r="DX21" s="347">
        <v>1064.2</v>
      </c>
      <c r="DY21" s="347">
        <v>2731</v>
      </c>
      <c r="DZ21" s="347">
        <v>2040.7</v>
      </c>
      <c r="EA21" s="347">
        <v>991</v>
      </c>
      <c r="EB21" s="347"/>
      <c r="EC21" s="347"/>
      <c r="ED21" s="95">
        <f t="shared" si="0"/>
        <v>0</v>
      </c>
      <c r="EE21" s="95">
        <f t="shared" si="5"/>
        <v>0</v>
      </c>
      <c r="EF21" s="95">
        <f t="shared" si="6"/>
        <v>-1995.5000000002328</v>
      </c>
      <c r="EG21" s="95">
        <f t="shared" si="1"/>
        <v>0</v>
      </c>
      <c r="EH21" s="95">
        <f t="shared" si="2"/>
        <v>7.2759576141834259E-12</v>
      </c>
      <c r="EI21" s="95">
        <f t="shared" si="3"/>
        <v>0</v>
      </c>
      <c r="EJ21" s="95">
        <f t="shared" si="4"/>
        <v>0</v>
      </c>
    </row>
    <row r="22" spans="1:140">
      <c r="A22" s="346" t="s">
        <v>131</v>
      </c>
      <c r="B22" s="347">
        <v>1888613.5599999996</v>
      </c>
      <c r="C22" s="347">
        <v>0</v>
      </c>
      <c r="D22" s="347">
        <v>0</v>
      </c>
      <c r="E22" s="347">
        <v>6300.76</v>
      </c>
      <c r="F22" s="347">
        <v>431255.37</v>
      </c>
      <c r="G22" s="347">
        <v>18560.61</v>
      </c>
      <c r="H22" s="347">
        <v>4607.41</v>
      </c>
      <c r="I22" s="347">
        <v>8918.7400000000016</v>
      </c>
      <c r="J22" s="347">
        <v>0</v>
      </c>
      <c r="K22" s="347">
        <v>5807.17</v>
      </c>
      <c r="L22" s="347">
        <v>6289.3399999999983</v>
      </c>
      <c r="M22" s="347">
        <v>4667.12</v>
      </c>
      <c r="N22" s="347">
        <v>11092.92</v>
      </c>
      <c r="O22" s="347">
        <v>15154.160000000002</v>
      </c>
      <c r="P22" s="347">
        <v>9297.25</v>
      </c>
      <c r="Q22" s="347">
        <v>23826.850000000002</v>
      </c>
      <c r="R22" s="347">
        <v>15060.830000000002</v>
      </c>
      <c r="S22" s="347">
        <v>3938.37</v>
      </c>
      <c r="T22" s="347">
        <v>0</v>
      </c>
      <c r="U22" s="347">
        <v>0</v>
      </c>
      <c r="V22" s="347">
        <v>2425.3199999999997</v>
      </c>
      <c r="W22" s="347">
        <v>3798.45</v>
      </c>
      <c r="X22" s="347">
        <v>1081.45</v>
      </c>
      <c r="Y22" s="347">
        <v>0</v>
      </c>
      <c r="Z22" s="348">
        <v>89649.1</v>
      </c>
      <c r="AA22" s="348">
        <v>157350.45000000001</v>
      </c>
      <c r="AB22" s="348">
        <v>53110.65</v>
      </c>
      <c r="AC22" s="348">
        <v>13896.33</v>
      </c>
      <c r="AD22" s="348">
        <v>13105.05</v>
      </c>
      <c r="AE22" s="347">
        <v>0</v>
      </c>
      <c r="AF22" s="348">
        <v>989419.86</v>
      </c>
      <c r="AG22" s="347">
        <v>18794.66</v>
      </c>
      <c r="AH22" s="347">
        <v>7737.32</v>
      </c>
      <c r="AI22" s="347">
        <v>12209.59</v>
      </c>
      <c r="AJ22" s="347">
        <v>16588.22</v>
      </c>
      <c r="AK22" s="347">
        <v>13090.75</v>
      </c>
      <c r="AL22" s="347">
        <v>12697.11</v>
      </c>
      <c r="AM22" s="347">
        <v>8531.4500000000007</v>
      </c>
      <c r="AN22" s="347">
        <v>19865.63</v>
      </c>
      <c r="AO22" s="347">
        <v>49771.68</v>
      </c>
      <c r="AP22" s="347">
        <v>12758.11</v>
      </c>
      <c r="AQ22" s="347">
        <v>8638.2900000000009</v>
      </c>
      <c r="AR22" s="347">
        <v>33946.839999999997</v>
      </c>
      <c r="AS22" s="347">
        <v>24614.09</v>
      </c>
      <c r="AT22" s="347">
        <v>7755.81</v>
      </c>
      <c r="AU22" s="347">
        <v>0</v>
      </c>
      <c r="AV22" s="347">
        <v>12732.3</v>
      </c>
      <c r="AW22" s="347">
        <v>23164.639999999999</v>
      </c>
      <c r="AX22" s="347">
        <v>4185.87</v>
      </c>
      <c r="AY22" s="347">
        <v>13027.84</v>
      </c>
      <c r="AZ22" s="347">
        <v>13896.33</v>
      </c>
      <c r="BA22" s="347">
        <v>0</v>
      </c>
      <c r="BB22" s="347">
        <v>19660.64</v>
      </c>
      <c r="BC22" s="347">
        <v>3602.54</v>
      </c>
      <c r="BD22" s="347">
        <v>4066.95</v>
      </c>
      <c r="BE22" s="347">
        <v>5451.45</v>
      </c>
      <c r="BF22" s="347">
        <v>28439.119999999999</v>
      </c>
      <c r="BG22" s="349">
        <v>14872.02</v>
      </c>
      <c r="BH22" s="350">
        <v>913327.14</v>
      </c>
      <c r="BI22" s="347">
        <v>48767.51</v>
      </c>
      <c r="BJ22" s="347">
        <v>26328.89</v>
      </c>
      <c r="BK22" s="347">
        <v>18103.939999999999</v>
      </c>
      <c r="BL22" s="347">
        <v>23599.91</v>
      </c>
      <c r="BM22" s="347">
        <v>71242.25</v>
      </c>
      <c r="BN22" s="347">
        <v>59228.42</v>
      </c>
      <c r="BO22" s="347">
        <v>6482</v>
      </c>
      <c r="BP22" s="347">
        <v>18908.5</v>
      </c>
      <c r="BQ22" s="347">
        <v>10508.36</v>
      </c>
      <c r="BR22" s="347">
        <v>33032.199999999997</v>
      </c>
      <c r="BS22" s="347">
        <v>46835.54</v>
      </c>
      <c r="BT22" s="347">
        <v>12306.03</v>
      </c>
      <c r="BU22" s="347">
        <v>42657.97</v>
      </c>
      <c r="BV22" s="347">
        <v>46324.51</v>
      </c>
      <c r="BW22" s="347">
        <v>33736.74</v>
      </c>
      <c r="BX22" s="347">
        <v>24857.24</v>
      </c>
      <c r="BY22" s="347">
        <v>6309.14</v>
      </c>
      <c r="BZ22" s="347">
        <v>27698.75</v>
      </c>
      <c r="CA22" s="347">
        <v>9019.74</v>
      </c>
      <c r="CB22" s="347">
        <v>5884.64</v>
      </c>
      <c r="CC22" s="347">
        <v>8890.42</v>
      </c>
      <c r="CD22" s="347">
        <v>13064.45</v>
      </c>
      <c r="CE22" s="347">
        <v>14853.75</v>
      </c>
      <c r="CF22" s="347">
        <v>7524.46</v>
      </c>
      <c r="CG22" s="347">
        <v>14247.2</v>
      </c>
      <c r="CH22" s="347">
        <v>6811.71</v>
      </c>
      <c r="CI22" s="347">
        <v>25171.7</v>
      </c>
      <c r="CJ22" s="347">
        <v>10512</v>
      </c>
      <c r="CK22" s="347">
        <v>860</v>
      </c>
      <c r="CL22" s="347">
        <v>9662.32</v>
      </c>
      <c r="CM22" s="347">
        <v>7308.08</v>
      </c>
      <c r="CN22" s="347">
        <v>8572.2900000000009</v>
      </c>
      <c r="CO22" s="347">
        <v>2959.9</v>
      </c>
      <c r="CP22" s="347">
        <v>7754.52</v>
      </c>
      <c r="CQ22" s="347">
        <v>1760.31</v>
      </c>
      <c r="CR22" s="347">
        <v>16435.02</v>
      </c>
      <c r="CS22" s="347">
        <v>8910.92</v>
      </c>
      <c r="CT22" s="347">
        <v>1795</v>
      </c>
      <c r="CU22" s="347">
        <v>4472.25</v>
      </c>
      <c r="CV22" s="347">
        <v>10604.97</v>
      </c>
      <c r="CW22" s="347">
        <v>6632.36</v>
      </c>
      <c r="CX22" s="347">
        <v>4461.54</v>
      </c>
      <c r="CY22" s="347">
        <v>2337.1</v>
      </c>
      <c r="CZ22" s="347">
        <v>7164.21</v>
      </c>
      <c r="DA22" s="347">
        <v>9801.4599999999991</v>
      </c>
      <c r="DB22" s="347">
        <v>1887.31</v>
      </c>
      <c r="DC22" s="347">
        <v>5964.71</v>
      </c>
      <c r="DD22" s="347">
        <v>6652.94</v>
      </c>
      <c r="DE22" s="347">
        <v>5700.6</v>
      </c>
      <c r="DF22" s="347">
        <v>5156.21</v>
      </c>
      <c r="DG22" s="347">
        <v>6560.24</v>
      </c>
      <c r="DH22" s="347">
        <v>5693.6</v>
      </c>
      <c r="DI22" s="347">
        <v>3985</v>
      </c>
      <c r="DJ22" s="347">
        <v>5889.1</v>
      </c>
      <c r="DK22" s="347">
        <v>7354.91</v>
      </c>
      <c r="DL22" s="347">
        <v>1240</v>
      </c>
      <c r="DM22" s="347">
        <v>7781.14</v>
      </c>
      <c r="DN22" s="347">
        <v>2107.9</v>
      </c>
      <c r="DO22" s="347">
        <v>5622.39</v>
      </c>
      <c r="DP22" s="347">
        <v>1528.53</v>
      </c>
      <c r="DQ22" s="347">
        <v>15839.63</v>
      </c>
      <c r="DR22" s="347">
        <v>4529.96</v>
      </c>
      <c r="DS22" s="347">
        <v>13134.94</v>
      </c>
      <c r="DT22" s="347">
        <v>4674.87</v>
      </c>
      <c r="DU22" s="347">
        <v>4118.8999999999996</v>
      </c>
      <c r="DV22" s="347">
        <v>4749.6000000000004</v>
      </c>
      <c r="DW22" s="347">
        <v>1964.44</v>
      </c>
      <c r="DX22" s="347">
        <v>3053</v>
      </c>
      <c r="DY22" s="347">
        <v>0</v>
      </c>
      <c r="DZ22" s="347">
        <v>3737</v>
      </c>
      <c r="EA22" s="347">
        <v>0</v>
      </c>
      <c r="EB22" s="347"/>
      <c r="EC22" s="347"/>
      <c r="ED22" s="95">
        <f t="shared" si="0"/>
        <v>0</v>
      </c>
      <c r="EE22" s="95">
        <f t="shared" si="5"/>
        <v>0</v>
      </c>
      <c r="EF22" s="95">
        <f t="shared" si="6"/>
        <v>0</v>
      </c>
      <c r="EG22" s="95">
        <f t="shared" si="1"/>
        <v>0</v>
      </c>
      <c r="EH22" s="95">
        <f t="shared" si="2"/>
        <v>0</v>
      </c>
      <c r="EI22" s="95">
        <f t="shared" si="3"/>
        <v>0</v>
      </c>
      <c r="EJ22" s="95">
        <f t="shared" si="4"/>
        <v>0</v>
      </c>
    </row>
    <row r="23" spans="1:140">
      <c r="A23" s="346" t="s">
        <v>132</v>
      </c>
      <c r="B23" s="347">
        <v>801132.47</v>
      </c>
      <c r="C23" s="347">
        <v>0</v>
      </c>
      <c r="D23" s="347">
        <v>72995.740000000005</v>
      </c>
      <c r="E23" s="347">
        <v>5732.96</v>
      </c>
      <c r="F23" s="347">
        <v>34183.85</v>
      </c>
      <c r="G23" s="347">
        <v>23515.16</v>
      </c>
      <c r="H23" s="347">
        <v>5072.8599999999997</v>
      </c>
      <c r="I23" s="347">
        <v>3657.8199999999997</v>
      </c>
      <c r="J23" s="347">
        <v>0</v>
      </c>
      <c r="K23" s="347">
        <v>2621.39</v>
      </c>
      <c r="L23" s="347">
        <v>5046.83</v>
      </c>
      <c r="M23" s="347">
        <v>1830.6499999999999</v>
      </c>
      <c r="N23" s="347">
        <v>1441.75</v>
      </c>
      <c r="O23" s="347">
        <v>1392.49</v>
      </c>
      <c r="P23" s="347">
        <v>3645.5899999999997</v>
      </c>
      <c r="Q23" s="347">
        <v>34011.379999999997</v>
      </c>
      <c r="R23" s="347">
        <v>9995.5399999999991</v>
      </c>
      <c r="S23" s="347">
        <v>0</v>
      </c>
      <c r="T23" s="347">
        <v>0</v>
      </c>
      <c r="U23" s="347">
        <v>0</v>
      </c>
      <c r="V23" s="347">
        <v>82.52</v>
      </c>
      <c r="W23" s="347">
        <v>0</v>
      </c>
      <c r="X23" s="347">
        <v>165.05</v>
      </c>
      <c r="Y23" s="347">
        <v>0</v>
      </c>
      <c r="Z23" s="348">
        <v>17490.580000000002</v>
      </c>
      <c r="AA23" s="348">
        <v>51300.81</v>
      </c>
      <c r="AB23" s="348">
        <v>6317.78</v>
      </c>
      <c r="AC23" s="348">
        <v>6114.24</v>
      </c>
      <c r="AD23" s="348">
        <v>5183.1000000000004</v>
      </c>
      <c r="AE23" s="347">
        <v>0</v>
      </c>
      <c r="AF23" s="348">
        <v>509334.38</v>
      </c>
      <c r="AG23" s="347">
        <v>6227.01</v>
      </c>
      <c r="AH23" s="347">
        <v>2998.35</v>
      </c>
      <c r="AI23" s="347">
        <v>2517.15</v>
      </c>
      <c r="AJ23" s="347">
        <v>1747.33</v>
      </c>
      <c r="AK23" s="347">
        <v>1305.79</v>
      </c>
      <c r="AL23" s="347">
        <v>37.71</v>
      </c>
      <c r="AM23" s="347">
        <v>2657.24</v>
      </c>
      <c r="AN23" s="347">
        <v>9150.44</v>
      </c>
      <c r="AO23" s="347">
        <v>30490.240000000002</v>
      </c>
      <c r="AP23" s="347">
        <v>2854.38</v>
      </c>
      <c r="AQ23" s="347">
        <v>5612.76</v>
      </c>
      <c r="AR23" s="347">
        <v>2391.2600000000002</v>
      </c>
      <c r="AS23" s="347">
        <v>550.86</v>
      </c>
      <c r="AT23" s="347">
        <v>250.87</v>
      </c>
      <c r="AU23" s="347">
        <v>0</v>
      </c>
      <c r="AV23" s="347">
        <v>1428.95</v>
      </c>
      <c r="AW23" s="347">
        <v>3262.09</v>
      </c>
      <c r="AX23" s="347">
        <v>412.62</v>
      </c>
      <c r="AY23" s="347">
        <v>1214.1199999999999</v>
      </c>
      <c r="AZ23" s="347">
        <v>6114.24</v>
      </c>
      <c r="BA23" s="347">
        <v>0</v>
      </c>
      <c r="BB23" s="347">
        <v>8903.5300000000007</v>
      </c>
      <c r="BC23" s="347">
        <v>5941.57</v>
      </c>
      <c r="BD23" s="347">
        <v>1849.45</v>
      </c>
      <c r="BE23" s="347">
        <v>5077.67</v>
      </c>
      <c r="BF23" s="347">
        <v>8998.39</v>
      </c>
      <c r="BG23" s="349">
        <v>1801</v>
      </c>
      <c r="BH23" s="350">
        <v>476762.77</v>
      </c>
      <c r="BI23" s="347">
        <v>25705</v>
      </c>
      <c r="BJ23" s="347">
        <v>19616.41</v>
      </c>
      <c r="BK23" s="347">
        <v>11648.29</v>
      </c>
      <c r="BL23" s="347">
        <v>38917.949999999997</v>
      </c>
      <c r="BM23" s="347">
        <v>28254.27</v>
      </c>
      <c r="BN23" s="347">
        <v>2598.39</v>
      </c>
      <c r="BO23" s="347">
        <v>10162</v>
      </c>
      <c r="BP23" s="347">
        <v>17632</v>
      </c>
      <c r="BQ23" s="347">
        <v>3564.54</v>
      </c>
      <c r="BR23" s="347">
        <v>5115.66</v>
      </c>
      <c r="BS23" s="347">
        <v>23424.1</v>
      </c>
      <c r="BT23" s="347">
        <v>9435.7199999999993</v>
      </c>
      <c r="BU23" s="347">
        <v>23874.27</v>
      </c>
      <c r="BV23" s="347">
        <v>3120.29</v>
      </c>
      <c r="BW23" s="347">
        <v>12253</v>
      </c>
      <c r="BX23" s="347">
        <v>12928.13</v>
      </c>
      <c r="BY23" s="347">
        <v>19640.849999999999</v>
      </c>
      <c r="BZ23" s="347">
        <v>10939.48</v>
      </c>
      <c r="CA23" s="347">
        <v>7392.33</v>
      </c>
      <c r="CB23" s="347">
        <v>8468.09</v>
      </c>
      <c r="CC23" s="347">
        <v>6408</v>
      </c>
      <c r="CD23" s="347">
        <v>8094.41</v>
      </c>
      <c r="CE23" s="347">
        <v>3472.31</v>
      </c>
      <c r="CF23" s="347">
        <v>6951.84</v>
      </c>
      <c r="CG23" s="347">
        <v>8160</v>
      </c>
      <c r="CH23" s="347">
        <v>6654.6</v>
      </c>
      <c r="CI23" s="347">
        <v>12769.5</v>
      </c>
      <c r="CJ23" s="347">
        <v>11172.04</v>
      </c>
      <c r="CK23" s="347">
        <v>333.93</v>
      </c>
      <c r="CL23" s="347">
        <v>3607.62</v>
      </c>
      <c r="CM23" s="347">
        <v>6887.96</v>
      </c>
      <c r="CN23" s="347">
        <v>1430.11</v>
      </c>
      <c r="CO23" s="347">
        <v>1214.8499999999999</v>
      </c>
      <c r="CP23" s="347">
        <v>3767.09</v>
      </c>
      <c r="CQ23" s="347">
        <v>995.63</v>
      </c>
      <c r="CR23" s="347">
        <v>2831.22</v>
      </c>
      <c r="CS23" s="347">
        <v>5177.59</v>
      </c>
      <c r="CT23" s="347">
        <v>875.87</v>
      </c>
      <c r="CU23" s="347">
        <v>1029.3</v>
      </c>
      <c r="CV23" s="347">
        <v>1160</v>
      </c>
      <c r="CW23" s="347">
        <v>1501.86</v>
      </c>
      <c r="CX23" s="347">
        <v>1682.47</v>
      </c>
      <c r="CY23" s="347">
        <v>702.9</v>
      </c>
      <c r="CZ23" s="347">
        <v>6373.58</v>
      </c>
      <c r="DA23" s="347">
        <v>398.97</v>
      </c>
      <c r="DB23" s="347">
        <v>879.93</v>
      </c>
      <c r="DC23" s="347">
        <v>4424.88</v>
      </c>
      <c r="DD23" s="347">
        <v>1709.79</v>
      </c>
      <c r="DE23" s="347">
        <v>6168</v>
      </c>
      <c r="DF23" s="347">
        <v>1858.9</v>
      </c>
      <c r="DG23" s="347">
        <v>1863.96</v>
      </c>
      <c r="DH23" s="347">
        <v>750</v>
      </c>
      <c r="DI23" s="347">
        <v>1399</v>
      </c>
      <c r="DJ23" s="347">
        <v>2976</v>
      </c>
      <c r="DK23" s="347">
        <v>3800</v>
      </c>
      <c r="DL23" s="347">
        <v>374.8</v>
      </c>
      <c r="DM23" s="347">
        <v>7032.02</v>
      </c>
      <c r="DN23" s="347">
        <v>200</v>
      </c>
      <c r="DO23" s="347">
        <v>797.94</v>
      </c>
      <c r="DP23" s="347">
        <v>2330.6799999999998</v>
      </c>
      <c r="DQ23" s="347">
        <v>19212.509999999998</v>
      </c>
      <c r="DR23" s="347">
        <v>548.5</v>
      </c>
      <c r="DS23" s="347">
        <v>4204.29</v>
      </c>
      <c r="DT23" s="347">
        <v>1536</v>
      </c>
      <c r="DU23" s="347">
        <v>840</v>
      </c>
      <c r="DV23" s="347">
        <v>6118</v>
      </c>
      <c r="DW23" s="347">
        <v>0</v>
      </c>
      <c r="DX23" s="347">
        <v>9393.15</v>
      </c>
      <c r="DY23" s="347">
        <v>0</v>
      </c>
      <c r="DZ23" s="347">
        <v>0</v>
      </c>
      <c r="EA23" s="347">
        <v>0</v>
      </c>
      <c r="EB23" s="347"/>
      <c r="EC23" s="347"/>
      <c r="ED23" s="95">
        <f t="shared" si="0"/>
        <v>0</v>
      </c>
      <c r="EE23" s="95">
        <f t="shared" si="5"/>
        <v>0</v>
      </c>
      <c r="EF23" s="95">
        <f t="shared" si="6"/>
        <v>0</v>
      </c>
      <c r="EG23" s="95">
        <f t="shared" si="1"/>
        <v>0</v>
      </c>
      <c r="EH23" s="95">
        <f t="shared" si="2"/>
        <v>0</v>
      </c>
      <c r="EI23" s="95">
        <f t="shared" si="3"/>
        <v>0</v>
      </c>
      <c r="EJ23" s="95">
        <f t="shared" si="4"/>
        <v>0</v>
      </c>
    </row>
    <row r="24" spans="1:140">
      <c r="A24" s="346" t="s">
        <v>133</v>
      </c>
      <c r="B24" s="347">
        <v>3310424.2</v>
      </c>
      <c r="C24" s="347">
        <v>0</v>
      </c>
      <c r="D24" s="347">
        <v>0</v>
      </c>
      <c r="E24" s="347">
        <v>402765.6</v>
      </c>
      <c r="F24" s="347">
        <v>685331.87</v>
      </c>
      <c r="G24" s="347">
        <v>0</v>
      </c>
      <c r="H24" s="347">
        <v>0</v>
      </c>
      <c r="I24" s="347">
        <v>0</v>
      </c>
      <c r="J24" s="347">
        <v>0</v>
      </c>
      <c r="K24" s="347">
        <v>0</v>
      </c>
      <c r="L24" s="347">
        <v>0</v>
      </c>
      <c r="M24" s="347">
        <v>0</v>
      </c>
      <c r="N24" s="347">
        <v>0</v>
      </c>
      <c r="O24" s="347">
        <v>0</v>
      </c>
      <c r="P24" s="347">
        <v>0</v>
      </c>
      <c r="Q24" s="347">
        <v>0</v>
      </c>
      <c r="R24" s="347">
        <v>2300</v>
      </c>
      <c r="S24" s="347">
        <v>0</v>
      </c>
      <c r="T24" s="347">
        <v>0</v>
      </c>
      <c r="U24" s="347">
        <v>0</v>
      </c>
      <c r="V24" s="347">
        <v>0</v>
      </c>
      <c r="W24" s="347">
        <v>0</v>
      </c>
      <c r="X24" s="347">
        <v>0</v>
      </c>
      <c r="Y24" s="347">
        <v>0</v>
      </c>
      <c r="Z24" s="348">
        <v>0</v>
      </c>
      <c r="AA24" s="348">
        <v>5055</v>
      </c>
      <c r="AB24" s="348">
        <v>367</v>
      </c>
      <c r="AC24" s="348">
        <v>0</v>
      </c>
      <c r="AD24" s="348">
        <v>0</v>
      </c>
      <c r="AE24" s="347">
        <v>0</v>
      </c>
      <c r="AF24" s="348">
        <v>2214604.73</v>
      </c>
      <c r="AG24" s="347">
        <v>0</v>
      </c>
      <c r="AH24" s="347">
        <v>0</v>
      </c>
      <c r="AI24" s="347">
        <v>0</v>
      </c>
      <c r="AJ24" s="347">
        <v>0</v>
      </c>
      <c r="AK24" s="347">
        <v>0</v>
      </c>
      <c r="AL24" s="347">
        <v>0</v>
      </c>
      <c r="AM24" s="347">
        <v>0</v>
      </c>
      <c r="AN24" s="347">
        <v>0</v>
      </c>
      <c r="AO24" s="347">
        <v>0</v>
      </c>
      <c r="AP24" s="347">
        <v>0</v>
      </c>
      <c r="AQ24" s="347">
        <v>5055</v>
      </c>
      <c r="AR24" s="347">
        <v>0</v>
      </c>
      <c r="AS24" s="347">
        <v>0</v>
      </c>
      <c r="AT24" s="347">
        <v>0</v>
      </c>
      <c r="AU24" s="347">
        <v>0</v>
      </c>
      <c r="AV24" s="347">
        <v>0</v>
      </c>
      <c r="AW24" s="347">
        <v>367</v>
      </c>
      <c r="AX24" s="347">
        <v>0</v>
      </c>
      <c r="AY24" s="347">
        <v>0</v>
      </c>
      <c r="AZ24" s="347">
        <v>0</v>
      </c>
      <c r="BA24" s="347">
        <v>0</v>
      </c>
      <c r="BB24" s="347">
        <v>0</v>
      </c>
      <c r="BC24" s="347">
        <v>0</v>
      </c>
      <c r="BD24" s="347">
        <v>2441.75</v>
      </c>
      <c r="BE24" s="347">
        <v>0</v>
      </c>
      <c r="BF24" s="347">
        <v>10010.84</v>
      </c>
      <c r="BG24" s="349">
        <v>1689636.26</v>
      </c>
      <c r="BH24" s="350">
        <v>512515.88</v>
      </c>
      <c r="BI24" s="347">
        <v>5517.48</v>
      </c>
      <c r="BJ24" s="347">
        <v>3140.31</v>
      </c>
      <c r="BK24" s="347">
        <v>50514.76</v>
      </c>
      <c r="BL24" s="347">
        <v>429.4</v>
      </c>
      <c r="BM24" s="347">
        <v>19249.54</v>
      </c>
      <c r="BN24" s="347">
        <v>4100</v>
      </c>
      <c r="BO24" s="347">
        <v>3750</v>
      </c>
      <c r="BP24" s="347">
        <v>19005.73</v>
      </c>
      <c r="BQ24" s="347">
        <v>27777.759999999998</v>
      </c>
      <c r="BR24" s="347">
        <v>0</v>
      </c>
      <c r="BS24" s="347">
        <v>1307</v>
      </c>
      <c r="BT24" s="347">
        <v>0</v>
      </c>
      <c r="BU24" s="347">
        <v>2828.82</v>
      </c>
      <c r="BV24" s="347">
        <v>4400</v>
      </c>
      <c r="BW24" s="347">
        <v>54069.31</v>
      </c>
      <c r="BX24" s="347">
        <v>23725.38</v>
      </c>
      <c r="BY24" s="347">
        <v>627</v>
      </c>
      <c r="BZ24" s="347">
        <v>12237</v>
      </c>
      <c r="CA24" s="347">
        <v>1200</v>
      </c>
      <c r="CB24" s="347">
        <v>9186.0400000000009</v>
      </c>
      <c r="CC24" s="347">
        <v>6051.84</v>
      </c>
      <c r="CD24" s="347">
        <v>4980</v>
      </c>
      <c r="CE24" s="347">
        <v>4721</v>
      </c>
      <c r="CF24" s="347">
        <v>0</v>
      </c>
      <c r="CG24" s="347">
        <v>29968.99</v>
      </c>
      <c r="CH24" s="347">
        <v>4434</v>
      </c>
      <c r="CI24" s="347">
        <v>1400</v>
      </c>
      <c r="CJ24" s="347">
        <v>9290</v>
      </c>
      <c r="CK24" s="347">
        <v>8838</v>
      </c>
      <c r="CL24" s="347">
        <v>0</v>
      </c>
      <c r="CM24" s="347">
        <v>13629.94</v>
      </c>
      <c r="CN24" s="347">
        <v>1665</v>
      </c>
      <c r="CO24" s="347">
        <v>1395</v>
      </c>
      <c r="CP24" s="347">
        <v>4370</v>
      </c>
      <c r="CQ24" s="347">
        <v>0</v>
      </c>
      <c r="CR24" s="347">
        <v>8349.2099999999991</v>
      </c>
      <c r="CS24" s="347">
        <v>4617</v>
      </c>
      <c r="CT24" s="347">
        <v>10875</v>
      </c>
      <c r="CU24" s="347">
        <v>1010</v>
      </c>
      <c r="CV24" s="347">
        <v>4550</v>
      </c>
      <c r="CW24" s="347">
        <v>7526.2</v>
      </c>
      <c r="CX24" s="347">
        <v>2900</v>
      </c>
      <c r="CY24" s="347">
        <v>4823.6499999999996</v>
      </c>
      <c r="CZ24" s="347">
        <v>6573</v>
      </c>
      <c r="DA24" s="347">
        <v>14913.33</v>
      </c>
      <c r="DB24" s="347">
        <v>10000</v>
      </c>
      <c r="DC24" s="347">
        <v>70</v>
      </c>
      <c r="DD24" s="347">
        <v>2640</v>
      </c>
      <c r="DE24" s="347">
        <v>3010</v>
      </c>
      <c r="DF24" s="347">
        <v>1398</v>
      </c>
      <c r="DG24" s="347">
        <v>1510</v>
      </c>
      <c r="DH24" s="347">
        <v>1253.19</v>
      </c>
      <c r="DI24" s="347">
        <v>3224</v>
      </c>
      <c r="DJ24" s="347">
        <v>7412</v>
      </c>
      <c r="DK24" s="347">
        <v>4160</v>
      </c>
      <c r="DL24" s="347">
        <v>2280</v>
      </c>
      <c r="DM24" s="347">
        <v>3790</v>
      </c>
      <c r="DN24" s="347">
        <v>0</v>
      </c>
      <c r="DO24" s="347">
        <v>420</v>
      </c>
      <c r="DP24" s="347">
        <v>1000</v>
      </c>
      <c r="DQ24" s="347">
        <v>0</v>
      </c>
      <c r="DR24" s="347">
        <v>420</v>
      </c>
      <c r="DS24" s="347">
        <v>10612.94</v>
      </c>
      <c r="DT24" s="347">
        <v>4921</v>
      </c>
      <c r="DU24" s="347">
        <v>8552.93</v>
      </c>
      <c r="DV24" s="347">
        <v>1210</v>
      </c>
      <c r="DW24" s="347">
        <v>2326</v>
      </c>
      <c r="DX24" s="347">
        <v>9025.83</v>
      </c>
      <c r="DY24" s="347">
        <v>33333.300000000003</v>
      </c>
      <c r="DZ24" s="347">
        <v>0</v>
      </c>
      <c r="EA24" s="347">
        <v>0</v>
      </c>
      <c r="EB24" s="347"/>
      <c r="EC24" s="347"/>
      <c r="ED24" s="95">
        <f t="shared" si="0"/>
        <v>0</v>
      </c>
      <c r="EE24" s="95">
        <f t="shared" si="5"/>
        <v>0</v>
      </c>
      <c r="EF24" s="95">
        <f t="shared" si="6"/>
        <v>0</v>
      </c>
      <c r="EG24" s="95">
        <f t="shared" si="1"/>
        <v>0</v>
      </c>
      <c r="EH24" s="95">
        <f t="shared" si="2"/>
        <v>0</v>
      </c>
      <c r="EI24" s="95">
        <f t="shared" si="3"/>
        <v>0</v>
      </c>
      <c r="EJ24" s="95">
        <f t="shared" si="4"/>
        <v>0</v>
      </c>
    </row>
    <row r="25" spans="1:140">
      <c r="A25" s="346" t="s">
        <v>134</v>
      </c>
      <c r="B25" s="347">
        <v>2783633.3200000003</v>
      </c>
      <c r="C25" s="347">
        <v>13174.05</v>
      </c>
      <c r="D25" s="347">
        <v>18559.08000000002</v>
      </c>
      <c r="E25" s="347">
        <v>7331.88</v>
      </c>
      <c r="F25" s="347">
        <v>13174.859999999999</v>
      </c>
      <c r="G25" s="347">
        <v>19017.84</v>
      </c>
      <c r="H25" s="347">
        <v>14663.76</v>
      </c>
      <c r="I25" s="347">
        <v>1947.66</v>
      </c>
      <c r="J25" s="347">
        <v>0</v>
      </c>
      <c r="K25" s="347">
        <v>0</v>
      </c>
      <c r="L25" s="347">
        <v>3895.32</v>
      </c>
      <c r="M25" s="347">
        <v>160068.50999999998</v>
      </c>
      <c r="N25" s="347">
        <v>1947.66</v>
      </c>
      <c r="O25" s="347">
        <v>109519.44</v>
      </c>
      <c r="P25" s="347">
        <v>0</v>
      </c>
      <c r="Q25" s="347">
        <v>0</v>
      </c>
      <c r="R25" s="347">
        <v>7331.88</v>
      </c>
      <c r="S25" s="347">
        <v>0</v>
      </c>
      <c r="T25" s="347">
        <v>0</v>
      </c>
      <c r="U25" s="347">
        <v>0</v>
      </c>
      <c r="V25" s="347">
        <v>0</v>
      </c>
      <c r="W25" s="347">
        <v>0</v>
      </c>
      <c r="X25" s="347">
        <v>0</v>
      </c>
      <c r="Y25" s="347">
        <v>0</v>
      </c>
      <c r="Z25" s="348">
        <v>532799.44999999995</v>
      </c>
      <c r="AA25" s="348">
        <v>187771.98</v>
      </c>
      <c r="AB25" s="348">
        <v>219971.23</v>
      </c>
      <c r="AC25" s="348">
        <v>264083.59000000003</v>
      </c>
      <c r="AD25" s="348">
        <v>0</v>
      </c>
      <c r="AE25" s="347">
        <v>0</v>
      </c>
      <c r="AF25" s="348">
        <v>1208375.1299999999</v>
      </c>
      <c r="AG25" s="347">
        <v>3436.56</v>
      </c>
      <c r="AH25" s="347">
        <v>101812.06</v>
      </c>
      <c r="AI25" s="347">
        <v>99864.4</v>
      </c>
      <c r="AJ25" s="347">
        <v>218596.87</v>
      </c>
      <c r="AK25" s="347">
        <v>54781.69</v>
      </c>
      <c r="AL25" s="347">
        <v>47434.75</v>
      </c>
      <c r="AM25" s="347">
        <v>6873.12</v>
      </c>
      <c r="AN25" s="347">
        <v>26349.72</v>
      </c>
      <c r="AO25" s="347">
        <v>69198.240000000005</v>
      </c>
      <c r="AP25" s="347">
        <v>28297.38</v>
      </c>
      <c r="AQ25" s="347">
        <v>41931</v>
      </c>
      <c r="AR25" s="347">
        <v>15122.52</v>
      </c>
      <c r="AS25" s="347">
        <v>3436.56</v>
      </c>
      <c r="AT25" s="347">
        <v>3436.56</v>
      </c>
      <c r="AU25" s="347">
        <v>0</v>
      </c>
      <c r="AV25" s="347">
        <v>59261.120000000003</v>
      </c>
      <c r="AW25" s="347">
        <v>113282.27</v>
      </c>
      <c r="AX25" s="347">
        <v>30245.040000000001</v>
      </c>
      <c r="AY25" s="347">
        <v>17182.8</v>
      </c>
      <c r="AZ25" s="347">
        <v>264083.59000000003</v>
      </c>
      <c r="BA25" s="347">
        <v>0</v>
      </c>
      <c r="BB25" s="347">
        <v>13174.86</v>
      </c>
      <c r="BC25" s="347">
        <v>26613.26</v>
      </c>
      <c r="BD25" s="347">
        <v>128330.07</v>
      </c>
      <c r="BE25" s="347">
        <v>20965.5</v>
      </c>
      <c r="BF25" s="347">
        <v>19017.84</v>
      </c>
      <c r="BG25" s="349">
        <v>795484.69</v>
      </c>
      <c r="BH25" s="350">
        <v>204788.91</v>
      </c>
      <c r="BI25" s="347">
        <v>18851.88</v>
      </c>
      <c r="BJ25" s="347">
        <v>17168.509999999998</v>
      </c>
      <c r="BK25" s="347">
        <v>9313.0400000000009</v>
      </c>
      <c r="BL25" s="347">
        <v>3576.11</v>
      </c>
      <c r="BM25" s="347">
        <v>13065.55</v>
      </c>
      <c r="BN25" s="347">
        <v>11259.12</v>
      </c>
      <c r="BO25" s="347">
        <v>7583.79</v>
      </c>
      <c r="BP25" s="347">
        <v>16179.54</v>
      </c>
      <c r="BQ25" s="347">
        <v>4080.23</v>
      </c>
      <c r="BR25" s="347">
        <v>1970.7</v>
      </c>
      <c r="BS25" s="347">
        <v>9349.4599999999991</v>
      </c>
      <c r="BT25" s="347">
        <v>4705.92</v>
      </c>
      <c r="BU25" s="347">
        <v>3027.91</v>
      </c>
      <c r="BV25" s="347">
        <v>1727.95</v>
      </c>
      <c r="BW25" s="347">
        <v>2256.38</v>
      </c>
      <c r="BX25" s="347">
        <v>6007.45</v>
      </c>
      <c r="BY25" s="347">
        <v>4232.2299999999996</v>
      </c>
      <c r="BZ25" s="347">
        <v>5358.31</v>
      </c>
      <c r="CA25" s="347">
        <v>3485.9</v>
      </c>
      <c r="CB25" s="347">
        <v>3884.14</v>
      </c>
      <c r="CC25" s="347">
        <v>5333.03</v>
      </c>
      <c r="CD25" s="347">
        <v>4423.72</v>
      </c>
      <c r="CE25" s="347">
        <v>1262.74</v>
      </c>
      <c r="CF25" s="347">
        <v>1372.13</v>
      </c>
      <c r="CG25" s="347">
        <v>1827.9</v>
      </c>
      <c r="CH25" s="347">
        <v>3787.85</v>
      </c>
      <c r="CI25" s="347">
        <v>4026.17</v>
      </c>
      <c r="CJ25" s="347">
        <v>4825.8999999999996</v>
      </c>
      <c r="CK25" s="347">
        <v>2221</v>
      </c>
      <c r="CL25" s="347">
        <v>3562.93</v>
      </c>
      <c r="CM25" s="347">
        <v>888.65</v>
      </c>
      <c r="CN25" s="347">
        <v>931.32</v>
      </c>
      <c r="CO25" s="347">
        <v>688.03</v>
      </c>
      <c r="CP25" s="347">
        <v>897.38</v>
      </c>
      <c r="CQ25" s="347">
        <v>3374.06</v>
      </c>
      <c r="CR25" s="347">
        <v>2413.19</v>
      </c>
      <c r="CS25" s="347">
        <v>3874.5</v>
      </c>
      <c r="CT25" s="347">
        <v>399.55</v>
      </c>
      <c r="CU25" s="347">
        <v>169.23</v>
      </c>
      <c r="CV25" s="347">
        <v>73.86</v>
      </c>
      <c r="CW25" s="347">
        <v>333.44</v>
      </c>
      <c r="CX25" s="347">
        <v>245.87</v>
      </c>
      <c r="CY25" s="347">
        <v>2535.14</v>
      </c>
      <c r="CZ25" s="347">
        <v>279.26</v>
      </c>
      <c r="DA25" s="347">
        <v>484.83</v>
      </c>
      <c r="DB25" s="347">
        <v>154.86000000000001</v>
      </c>
      <c r="DC25" s="347">
        <v>199.72</v>
      </c>
      <c r="DD25" s="347">
        <v>338.71</v>
      </c>
      <c r="DE25" s="347">
        <v>439.71</v>
      </c>
      <c r="DF25" s="347">
        <v>571.16</v>
      </c>
      <c r="DG25" s="347">
        <v>489.37</v>
      </c>
      <c r="DH25" s="347">
        <v>224.92</v>
      </c>
      <c r="DI25" s="347">
        <v>550.01</v>
      </c>
      <c r="DJ25" s="347">
        <v>979.71</v>
      </c>
      <c r="DK25" s="347">
        <v>139.53</v>
      </c>
      <c r="DL25" s="347">
        <v>144.21</v>
      </c>
      <c r="DM25" s="347">
        <v>82.15</v>
      </c>
      <c r="DN25" s="347">
        <v>258.22000000000003</v>
      </c>
      <c r="DO25" s="347">
        <v>175.71</v>
      </c>
      <c r="DP25" s="347">
        <v>395.98</v>
      </c>
      <c r="DQ25" s="347">
        <v>928.18</v>
      </c>
      <c r="DR25" s="347">
        <v>302.73</v>
      </c>
      <c r="DS25" s="347">
        <v>103.75</v>
      </c>
      <c r="DT25" s="347">
        <v>502.19</v>
      </c>
      <c r="DU25" s="347">
        <v>235.01</v>
      </c>
      <c r="DV25" s="347">
        <v>257.27999999999997</v>
      </c>
      <c r="DW25" s="347">
        <v>0</v>
      </c>
      <c r="DX25" s="347">
        <v>0</v>
      </c>
      <c r="DY25" s="347">
        <v>0</v>
      </c>
      <c r="DZ25" s="347">
        <v>0</v>
      </c>
      <c r="EA25" s="347">
        <v>0</v>
      </c>
      <c r="EB25" s="347"/>
      <c r="EC25" s="347"/>
      <c r="ED25" s="95">
        <f t="shared" si="0"/>
        <v>0</v>
      </c>
      <c r="EE25" s="95">
        <f t="shared" si="5"/>
        <v>0</v>
      </c>
      <c r="EF25" s="95">
        <f t="shared" si="6"/>
        <v>0</v>
      </c>
      <c r="EG25" s="95">
        <f t="shared" si="1"/>
        <v>0</v>
      </c>
      <c r="EH25" s="95">
        <f t="shared" si="2"/>
        <v>0</v>
      </c>
      <c r="EI25" s="95">
        <f t="shared" si="3"/>
        <v>0</v>
      </c>
      <c r="EJ25" s="95">
        <f t="shared" si="4"/>
        <v>0</v>
      </c>
    </row>
    <row r="26" spans="1:140">
      <c r="A26" s="346" t="s">
        <v>135</v>
      </c>
      <c r="B26" s="347">
        <v>570300.95000000007</v>
      </c>
      <c r="C26" s="347">
        <v>0</v>
      </c>
      <c r="D26" s="347">
        <v>0</v>
      </c>
      <c r="E26" s="347">
        <v>0</v>
      </c>
      <c r="F26" s="347">
        <v>71929.87</v>
      </c>
      <c r="G26" s="347">
        <v>0</v>
      </c>
      <c r="H26" s="347">
        <v>0</v>
      </c>
      <c r="I26" s="347">
        <v>0</v>
      </c>
      <c r="J26" s="347">
        <v>0</v>
      </c>
      <c r="K26" s="347">
        <v>0</v>
      </c>
      <c r="L26" s="347">
        <v>0</v>
      </c>
      <c r="M26" s="347">
        <v>0</v>
      </c>
      <c r="N26" s="347">
        <v>0</v>
      </c>
      <c r="O26" s="347">
        <v>6719</v>
      </c>
      <c r="P26" s="347">
        <v>0</v>
      </c>
      <c r="Q26" s="347">
        <v>0</v>
      </c>
      <c r="R26" s="347">
        <v>0</v>
      </c>
      <c r="S26" s="347">
        <v>0</v>
      </c>
      <c r="T26" s="347">
        <v>0</v>
      </c>
      <c r="U26" s="347">
        <v>0</v>
      </c>
      <c r="V26" s="347">
        <v>0</v>
      </c>
      <c r="W26" s="347">
        <v>0</v>
      </c>
      <c r="X26" s="347">
        <v>0</v>
      </c>
      <c r="Y26" s="347">
        <v>0</v>
      </c>
      <c r="Z26" s="348">
        <v>10566.04</v>
      </c>
      <c r="AA26" s="348">
        <v>54534.92</v>
      </c>
      <c r="AB26" s="348">
        <v>0</v>
      </c>
      <c r="AC26" s="348">
        <v>8057.03</v>
      </c>
      <c r="AD26" s="348">
        <v>0</v>
      </c>
      <c r="AE26" s="347">
        <v>0</v>
      </c>
      <c r="AF26" s="348">
        <v>418494.09</v>
      </c>
      <c r="AG26" s="347">
        <v>0</v>
      </c>
      <c r="AH26" s="347">
        <v>0</v>
      </c>
      <c r="AI26" s="347">
        <v>5283.02</v>
      </c>
      <c r="AJ26" s="347">
        <v>0</v>
      </c>
      <c r="AK26" s="347">
        <v>0</v>
      </c>
      <c r="AL26" s="347">
        <v>0</v>
      </c>
      <c r="AM26" s="347">
        <v>5283.02</v>
      </c>
      <c r="AN26" s="347">
        <v>-10603.09</v>
      </c>
      <c r="AO26" s="347">
        <v>39082.81</v>
      </c>
      <c r="AP26" s="347">
        <v>0</v>
      </c>
      <c r="AQ26" s="347">
        <v>23449.68</v>
      </c>
      <c r="AR26" s="347">
        <v>2605.52</v>
      </c>
      <c r="AS26" s="347">
        <v>0</v>
      </c>
      <c r="AT26" s="347">
        <v>0</v>
      </c>
      <c r="AU26" s="347">
        <v>0</v>
      </c>
      <c r="AV26" s="347">
        <v>0</v>
      </c>
      <c r="AW26" s="347">
        <v>0</v>
      </c>
      <c r="AX26" s="347">
        <v>0</v>
      </c>
      <c r="AY26" s="347">
        <v>0</v>
      </c>
      <c r="AZ26" s="347">
        <v>8057.03</v>
      </c>
      <c r="BA26" s="347">
        <v>0</v>
      </c>
      <c r="BB26" s="347">
        <v>171094.8</v>
      </c>
      <c r="BC26" s="347">
        <v>5000</v>
      </c>
      <c r="BD26" s="347">
        <v>0</v>
      </c>
      <c r="BE26" s="347">
        <v>0</v>
      </c>
      <c r="BF26" s="347">
        <v>19670.009999999998</v>
      </c>
      <c r="BG26" s="349">
        <v>42513.21</v>
      </c>
      <c r="BH26" s="350">
        <v>180216.07</v>
      </c>
      <c r="BI26" s="347">
        <v>8440</v>
      </c>
      <c r="BJ26" s="347">
        <v>3205</v>
      </c>
      <c r="BK26" s="347">
        <v>10892.59</v>
      </c>
      <c r="BL26" s="347">
        <v>0</v>
      </c>
      <c r="BM26" s="347">
        <v>1170</v>
      </c>
      <c r="BN26" s="347">
        <v>0</v>
      </c>
      <c r="BO26" s="347">
        <v>78</v>
      </c>
      <c r="BP26" s="347">
        <v>0</v>
      </c>
      <c r="BQ26" s="347">
        <v>33769.54</v>
      </c>
      <c r="BR26" s="347">
        <v>4753.8</v>
      </c>
      <c r="BS26" s="347">
        <v>42226.16</v>
      </c>
      <c r="BT26" s="347">
        <v>2730</v>
      </c>
      <c r="BU26" s="347">
        <v>0</v>
      </c>
      <c r="BV26" s="347">
        <v>7800</v>
      </c>
      <c r="BW26" s="347">
        <v>0</v>
      </c>
      <c r="BX26" s="347">
        <v>0</v>
      </c>
      <c r="BY26" s="347">
        <v>624</v>
      </c>
      <c r="BZ26" s="347">
        <v>0</v>
      </c>
      <c r="CA26" s="347">
        <v>0</v>
      </c>
      <c r="CB26" s="347">
        <v>0</v>
      </c>
      <c r="CC26" s="347">
        <v>0</v>
      </c>
      <c r="CD26" s="347">
        <v>1170</v>
      </c>
      <c r="CE26" s="347">
        <v>0</v>
      </c>
      <c r="CF26" s="347">
        <v>0</v>
      </c>
      <c r="CG26" s="347">
        <v>0</v>
      </c>
      <c r="CH26" s="347">
        <v>0</v>
      </c>
      <c r="CI26" s="347">
        <v>0</v>
      </c>
      <c r="CJ26" s="347">
        <v>936</v>
      </c>
      <c r="CK26" s="347">
        <v>0</v>
      </c>
      <c r="CL26" s="347">
        <v>0</v>
      </c>
      <c r="CM26" s="347">
        <v>0</v>
      </c>
      <c r="CN26" s="347">
        <v>0</v>
      </c>
      <c r="CO26" s="347">
        <v>0</v>
      </c>
      <c r="CP26" s="347">
        <v>0</v>
      </c>
      <c r="CQ26" s="347">
        <v>546</v>
      </c>
      <c r="CR26" s="347">
        <v>0</v>
      </c>
      <c r="CS26" s="347">
        <v>2544</v>
      </c>
      <c r="CT26" s="347">
        <v>0</v>
      </c>
      <c r="CU26" s="347">
        <v>312</v>
      </c>
      <c r="CV26" s="347">
        <v>936</v>
      </c>
      <c r="CW26" s="347">
        <v>0</v>
      </c>
      <c r="CX26" s="347">
        <v>312</v>
      </c>
      <c r="CY26" s="347">
        <v>0</v>
      </c>
      <c r="CZ26" s="347">
        <v>0</v>
      </c>
      <c r="DA26" s="347">
        <v>3672</v>
      </c>
      <c r="DB26" s="347">
        <v>0</v>
      </c>
      <c r="DC26" s="347">
        <v>7770.85</v>
      </c>
      <c r="DD26" s="347">
        <v>0</v>
      </c>
      <c r="DE26" s="347">
        <v>0</v>
      </c>
      <c r="DF26" s="347">
        <v>0</v>
      </c>
      <c r="DG26" s="347">
        <v>4697.2</v>
      </c>
      <c r="DH26" s="347">
        <v>624</v>
      </c>
      <c r="DI26" s="347">
        <v>4967.6000000000004</v>
      </c>
      <c r="DJ26" s="347">
        <v>17292</v>
      </c>
      <c r="DK26" s="347">
        <v>0</v>
      </c>
      <c r="DL26" s="347">
        <v>0</v>
      </c>
      <c r="DM26" s="347">
        <v>4468.46</v>
      </c>
      <c r="DN26" s="347">
        <v>858</v>
      </c>
      <c r="DO26" s="347">
        <v>1275</v>
      </c>
      <c r="DP26" s="347">
        <v>0</v>
      </c>
      <c r="DQ26" s="347">
        <v>546</v>
      </c>
      <c r="DR26" s="347">
        <v>0</v>
      </c>
      <c r="DS26" s="347">
        <v>7249.87</v>
      </c>
      <c r="DT26" s="347">
        <v>0</v>
      </c>
      <c r="DU26" s="347">
        <v>0</v>
      </c>
      <c r="DV26" s="347">
        <v>4350</v>
      </c>
      <c r="DW26" s="347">
        <v>0</v>
      </c>
      <c r="DX26" s="347">
        <v>0</v>
      </c>
      <c r="DY26" s="347">
        <v>0</v>
      </c>
      <c r="DZ26" s="347">
        <v>0</v>
      </c>
      <c r="EA26" s="347">
        <v>0</v>
      </c>
      <c r="EB26" s="347"/>
      <c r="EC26" s="347"/>
      <c r="ED26" s="95">
        <f t="shared" si="0"/>
        <v>0</v>
      </c>
      <c r="EE26" s="95">
        <f t="shared" si="5"/>
        <v>0</v>
      </c>
      <c r="EF26" s="95">
        <f t="shared" si="6"/>
        <v>0</v>
      </c>
      <c r="EG26" s="95">
        <f t="shared" si="1"/>
        <v>0</v>
      </c>
      <c r="EH26" s="95">
        <f t="shared" si="2"/>
        <v>0</v>
      </c>
      <c r="EI26" s="95">
        <f t="shared" si="3"/>
        <v>0</v>
      </c>
      <c r="EJ26" s="95">
        <f t="shared" si="4"/>
        <v>0</v>
      </c>
    </row>
    <row r="27" spans="1:140">
      <c r="A27" s="346" t="s">
        <v>136</v>
      </c>
      <c r="B27" s="347">
        <v>468598.31000000006</v>
      </c>
      <c r="C27" s="347">
        <v>0</v>
      </c>
      <c r="D27" s="347">
        <v>0</v>
      </c>
      <c r="E27" s="347">
        <v>4419.4000000000005</v>
      </c>
      <c r="F27" s="347">
        <v>61030.130000000005</v>
      </c>
      <c r="G27" s="347">
        <v>12734.02</v>
      </c>
      <c r="H27" s="347">
        <v>11.65</v>
      </c>
      <c r="I27" s="347">
        <v>6260</v>
      </c>
      <c r="J27" s="347">
        <v>0</v>
      </c>
      <c r="K27" s="347">
        <v>5446.7000000000007</v>
      </c>
      <c r="L27" s="347">
        <v>19.420000000000002</v>
      </c>
      <c r="M27" s="347">
        <v>133.59</v>
      </c>
      <c r="N27" s="347">
        <v>512.62</v>
      </c>
      <c r="O27" s="347">
        <v>891.26</v>
      </c>
      <c r="P27" s="347">
        <v>0</v>
      </c>
      <c r="Q27" s="347">
        <v>308.74</v>
      </c>
      <c r="R27" s="347">
        <v>0</v>
      </c>
      <c r="S27" s="347">
        <v>0</v>
      </c>
      <c r="T27" s="347">
        <v>0</v>
      </c>
      <c r="U27" s="347">
        <v>0</v>
      </c>
      <c r="V27" s="347">
        <v>196.71</v>
      </c>
      <c r="W27" s="347">
        <v>0</v>
      </c>
      <c r="X27" s="347">
        <v>704.85</v>
      </c>
      <c r="Y27" s="347">
        <v>0</v>
      </c>
      <c r="Z27" s="348">
        <v>9779</v>
      </c>
      <c r="AA27" s="348">
        <v>170611.31</v>
      </c>
      <c r="AB27" s="348">
        <v>8296.0300000000007</v>
      </c>
      <c r="AC27" s="348">
        <v>500.85</v>
      </c>
      <c r="AD27" s="348">
        <v>2503.88</v>
      </c>
      <c r="AE27" s="347">
        <v>0</v>
      </c>
      <c r="AF27" s="348">
        <v>184238.15</v>
      </c>
      <c r="AG27" s="347">
        <v>6050.84</v>
      </c>
      <c r="AH27" s="347">
        <v>900</v>
      </c>
      <c r="AI27" s="347">
        <v>1020</v>
      </c>
      <c r="AJ27" s="347">
        <v>1020</v>
      </c>
      <c r="AK27" s="347">
        <v>120</v>
      </c>
      <c r="AL27" s="347">
        <v>248.16</v>
      </c>
      <c r="AM27" s="347">
        <v>420</v>
      </c>
      <c r="AN27" s="347">
        <v>17690.98</v>
      </c>
      <c r="AO27" s="347">
        <v>105109.61</v>
      </c>
      <c r="AP27" s="347">
        <v>18378.650000000001</v>
      </c>
      <c r="AQ27" s="347">
        <v>6467.67</v>
      </c>
      <c r="AR27" s="347">
        <v>5376.55</v>
      </c>
      <c r="AS27" s="347">
        <v>14080.13</v>
      </c>
      <c r="AT27" s="347">
        <v>3507.72</v>
      </c>
      <c r="AU27" s="347">
        <v>0</v>
      </c>
      <c r="AV27" s="347">
        <v>692.62</v>
      </c>
      <c r="AW27" s="347">
        <v>6011.37</v>
      </c>
      <c r="AX27" s="347">
        <v>1232.04</v>
      </c>
      <c r="AY27" s="347">
        <v>360</v>
      </c>
      <c r="AZ27" s="347">
        <v>500.85</v>
      </c>
      <c r="BA27" s="347">
        <v>0</v>
      </c>
      <c r="BB27" s="347">
        <v>2646.03</v>
      </c>
      <c r="BC27" s="347">
        <v>831.07</v>
      </c>
      <c r="BD27" s="347">
        <v>5259.9</v>
      </c>
      <c r="BE27" s="347">
        <v>2531.46</v>
      </c>
      <c r="BF27" s="347">
        <v>0</v>
      </c>
      <c r="BG27" s="349">
        <v>12840.08</v>
      </c>
      <c r="BH27" s="350">
        <v>160129.60999999999</v>
      </c>
      <c r="BI27" s="347">
        <v>14636.3</v>
      </c>
      <c r="BJ27" s="347">
        <v>6679.89</v>
      </c>
      <c r="BK27" s="347">
        <v>1050.22</v>
      </c>
      <c r="BL27" s="347">
        <v>10817.15</v>
      </c>
      <c r="BM27" s="347">
        <v>2997.26</v>
      </c>
      <c r="BN27" s="347">
        <v>1200.8599999999999</v>
      </c>
      <c r="BO27" s="347">
        <v>338.66</v>
      </c>
      <c r="BP27" s="347">
        <v>1373.21</v>
      </c>
      <c r="BQ27" s="347">
        <v>278.20999999999998</v>
      </c>
      <c r="BR27" s="347">
        <v>106.84</v>
      </c>
      <c r="BS27" s="347">
        <v>1332.11</v>
      </c>
      <c r="BT27" s="347">
        <v>1967.84</v>
      </c>
      <c r="BU27" s="347">
        <v>11372.75</v>
      </c>
      <c r="BV27" s="347">
        <v>5138.22</v>
      </c>
      <c r="BW27" s="347">
        <v>4267.58</v>
      </c>
      <c r="BX27" s="347">
        <v>7632.82</v>
      </c>
      <c r="BY27" s="347">
        <v>3898.3</v>
      </c>
      <c r="BZ27" s="347">
        <v>1304.28</v>
      </c>
      <c r="CA27" s="347">
        <v>252.13</v>
      </c>
      <c r="CB27" s="347">
        <v>123.93</v>
      </c>
      <c r="CC27" s="347">
        <v>9265.43</v>
      </c>
      <c r="CD27" s="347">
        <v>2610.29</v>
      </c>
      <c r="CE27" s="347">
        <v>4775.55</v>
      </c>
      <c r="CF27" s="347">
        <v>1484.98</v>
      </c>
      <c r="CG27" s="347">
        <v>963.93</v>
      </c>
      <c r="CH27" s="347">
        <v>757.78</v>
      </c>
      <c r="CI27" s="347">
        <v>3541.21</v>
      </c>
      <c r="CJ27" s="347">
        <v>8009.84</v>
      </c>
      <c r="CK27" s="347">
        <v>572.22</v>
      </c>
      <c r="CL27" s="347">
        <v>3044.31</v>
      </c>
      <c r="CM27" s="347">
        <v>2078.46</v>
      </c>
      <c r="CN27" s="347">
        <v>919.62</v>
      </c>
      <c r="CO27" s="347">
        <v>970.81</v>
      </c>
      <c r="CP27" s="347">
        <v>1433.68</v>
      </c>
      <c r="CQ27" s="347">
        <v>162.05000000000001</v>
      </c>
      <c r="CR27" s="347">
        <v>723.2</v>
      </c>
      <c r="CS27" s="347">
        <v>2121.59</v>
      </c>
      <c r="CT27" s="347">
        <v>775.85</v>
      </c>
      <c r="CU27" s="347">
        <v>1215.18</v>
      </c>
      <c r="CV27" s="347">
        <v>1873.42</v>
      </c>
      <c r="CW27" s="347">
        <v>2502.56</v>
      </c>
      <c r="CX27" s="347">
        <v>466.5</v>
      </c>
      <c r="CY27" s="347">
        <v>1392.37</v>
      </c>
      <c r="CZ27" s="347">
        <v>428.12</v>
      </c>
      <c r="DA27" s="347">
        <v>1938.62</v>
      </c>
      <c r="DB27" s="347">
        <v>2041</v>
      </c>
      <c r="DC27" s="347">
        <v>1080.02</v>
      </c>
      <c r="DD27" s="347">
        <v>1095</v>
      </c>
      <c r="DE27" s="347">
        <v>1045.73</v>
      </c>
      <c r="DF27" s="347">
        <v>1250.1300000000001</v>
      </c>
      <c r="DG27" s="347">
        <v>1328.12</v>
      </c>
      <c r="DH27" s="347">
        <v>2479.23</v>
      </c>
      <c r="DI27" s="347">
        <v>191.11</v>
      </c>
      <c r="DJ27" s="347">
        <v>2746.87</v>
      </c>
      <c r="DK27" s="347">
        <v>1245.4100000000001</v>
      </c>
      <c r="DL27" s="347">
        <v>200</v>
      </c>
      <c r="DM27" s="347">
        <v>788.57</v>
      </c>
      <c r="DN27" s="347">
        <v>3074.4</v>
      </c>
      <c r="DO27" s="347">
        <v>1645.53</v>
      </c>
      <c r="DP27" s="347">
        <v>801.2</v>
      </c>
      <c r="DQ27" s="347">
        <v>2585.98</v>
      </c>
      <c r="DR27" s="347">
        <v>0</v>
      </c>
      <c r="DS27" s="347">
        <v>180</v>
      </c>
      <c r="DT27" s="347">
        <v>908.59</v>
      </c>
      <c r="DU27" s="347">
        <v>817.18</v>
      </c>
      <c r="DV27" s="347">
        <v>2567.04</v>
      </c>
      <c r="DW27" s="347">
        <v>525.91999999999996</v>
      </c>
      <c r="DX27" s="347">
        <v>736.45</v>
      </c>
      <c r="DY27" s="347">
        <v>0</v>
      </c>
      <c r="DZ27" s="347">
        <v>0</v>
      </c>
      <c r="EA27" s="347">
        <v>0</v>
      </c>
      <c r="EB27" s="347"/>
      <c r="EC27" s="347"/>
      <c r="ED27" s="95">
        <f t="shared" si="0"/>
        <v>0</v>
      </c>
      <c r="EE27" s="95">
        <f t="shared" si="5"/>
        <v>0</v>
      </c>
      <c r="EF27" s="95">
        <f t="shared" si="6"/>
        <v>0</v>
      </c>
      <c r="EG27" s="95">
        <f t="shared" si="1"/>
        <v>0</v>
      </c>
      <c r="EH27" s="95">
        <f t="shared" si="2"/>
        <v>0</v>
      </c>
      <c r="EI27" s="95">
        <f t="shared" si="3"/>
        <v>0</v>
      </c>
      <c r="EJ27" s="95">
        <f t="shared" si="4"/>
        <v>0</v>
      </c>
    </row>
    <row r="28" spans="1:140">
      <c r="A28" s="346" t="s">
        <v>137</v>
      </c>
      <c r="B28" s="347">
        <v>93197.83</v>
      </c>
      <c r="C28" s="347">
        <v>0</v>
      </c>
      <c r="D28" s="347">
        <v>0</v>
      </c>
      <c r="E28" s="347">
        <v>1927.5</v>
      </c>
      <c r="F28" s="347">
        <v>1641.96</v>
      </c>
      <c r="G28" s="347">
        <v>498</v>
      </c>
      <c r="H28" s="347">
        <v>0</v>
      </c>
      <c r="I28" s="347">
        <v>0</v>
      </c>
      <c r="J28" s="347">
        <v>0</v>
      </c>
      <c r="K28" s="347">
        <v>0</v>
      </c>
      <c r="L28" s="347">
        <v>2213.77</v>
      </c>
      <c r="M28" s="347">
        <v>0</v>
      </c>
      <c r="N28" s="347">
        <v>0</v>
      </c>
      <c r="O28" s="347">
        <v>2659.9900000000002</v>
      </c>
      <c r="P28" s="347">
        <v>0</v>
      </c>
      <c r="Q28" s="347">
        <v>0</v>
      </c>
      <c r="R28" s="347">
        <v>0</v>
      </c>
      <c r="S28" s="347">
        <v>0</v>
      </c>
      <c r="T28" s="347">
        <v>0</v>
      </c>
      <c r="U28" s="347">
        <v>0</v>
      </c>
      <c r="V28" s="347">
        <v>0</v>
      </c>
      <c r="W28" s="347">
        <v>0</v>
      </c>
      <c r="X28" s="347">
        <v>0</v>
      </c>
      <c r="Y28" s="347">
        <v>0</v>
      </c>
      <c r="Z28" s="348">
        <v>2287.48</v>
      </c>
      <c r="AA28" s="348">
        <v>595.70000000000005</v>
      </c>
      <c r="AB28" s="348">
        <v>887.15</v>
      </c>
      <c r="AC28" s="348">
        <v>0</v>
      </c>
      <c r="AD28" s="348">
        <v>0</v>
      </c>
      <c r="AE28" s="347">
        <v>0</v>
      </c>
      <c r="AF28" s="348">
        <v>80486.28</v>
      </c>
      <c r="AG28" s="347">
        <v>0</v>
      </c>
      <c r="AH28" s="347">
        <v>760.98</v>
      </c>
      <c r="AI28" s="347">
        <v>0</v>
      </c>
      <c r="AJ28" s="347">
        <v>796.8</v>
      </c>
      <c r="AK28" s="347">
        <v>0</v>
      </c>
      <c r="AL28" s="347">
        <v>729.7</v>
      </c>
      <c r="AM28" s="347">
        <v>0</v>
      </c>
      <c r="AN28" s="347">
        <v>0</v>
      </c>
      <c r="AO28" s="347">
        <v>327.7</v>
      </c>
      <c r="AP28" s="347">
        <v>0</v>
      </c>
      <c r="AQ28" s="347">
        <v>268</v>
      </c>
      <c r="AR28" s="347">
        <v>0</v>
      </c>
      <c r="AS28" s="347">
        <v>0</v>
      </c>
      <c r="AT28" s="347">
        <v>0</v>
      </c>
      <c r="AU28" s="347">
        <v>0</v>
      </c>
      <c r="AV28" s="347">
        <v>0</v>
      </c>
      <c r="AW28" s="347">
        <v>0</v>
      </c>
      <c r="AX28" s="347">
        <v>887.15</v>
      </c>
      <c r="AY28" s="347">
        <v>0</v>
      </c>
      <c r="AZ28" s="347">
        <v>0</v>
      </c>
      <c r="BA28" s="347">
        <v>0</v>
      </c>
      <c r="BB28" s="347">
        <v>0</v>
      </c>
      <c r="BC28" s="347">
        <v>0</v>
      </c>
      <c r="BD28" s="347">
        <v>1128.4000000000001</v>
      </c>
      <c r="BE28" s="347">
        <v>0</v>
      </c>
      <c r="BF28" s="347">
        <v>158.4</v>
      </c>
      <c r="BG28" s="349">
        <v>907.8</v>
      </c>
      <c r="BH28" s="350">
        <v>78291.679999999993</v>
      </c>
      <c r="BI28" s="347">
        <v>1910.51</v>
      </c>
      <c r="BJ28" s="347">
        <v>0</v>
      </c>
      <c r="BK28" s="347">
        <v>0</v>
      </c>
      <c r="BL28" s="347">
        <v>1168</v>
      </c>
      <c r="BM28" s="347">
        <v>0</v>
      </c>
      <c r="BN28" s="347">
        <v>8094.34</v>
      </c>
      <c r="BO28" s="347">
        <v>4320</v>
      </c>
      <c r="BP28" s="347">
        <v>406</v>
      </c>
      <c r="BQ28" s="347">
        <v>0</v>
      </c>
      <c r="BR28" s="347">
        <v>2057.6</v>
      </c>
      <c r="BS28" s="347">
        <v>870.41</v>
      </c>
      <c r="BT28" s="347">
        <v>818.18</v>
      </c>
      <c r="BU28" s="347">
        <v>21405.41</v>
      </c>
      <c r="BV28" s="347">
        <v>460.7</v>
      </c>
      <c r="BW28" s="347">
        <v>0</v>
      </c>
      <c r="BX28" s="347">
        <v>0</v>
      </c>
      <c r="BY28" s="347">
        <v>0</v>
      </c>
      <c r="BZ28" s="347">
        <v>972</v>
      </c>
      <c r="CA28" s="347">
        <v>0</v>
      </c>
      <c r="CB28" s="347">
        <v>120</v>
      </c>
      <c r="CC28" s="347">
        <v>2357</v>
      </c>
      <c r="CD28" s="347">
        <v>7336.5</v>
      </c>
      <c r="CE28" s="347">
        <v>321.39999999999998</v>
      </c>
      <c r="CF28" s="347">
        <v>0</v>
      </c>
      <c r="CG28" s="347">
        <v>988.92</v>
      </c>
      <c r="CH28" s="347">
        <v>0</v>
      </c>
      <c r="CI28" s="347">
        <v>0</v>
      </c>
      <c r="CJ28" s="347">
        <v>1974.6</v>
      </c>
      <c r="CK28" s="347">
        <v>0</v>
      </c>
      <c r="CL28" s="347">
        <v>386.9</v>
      </c>
      <c r="CM28" s="347">
        <v>696</v>
      </c>
      <c r="CN28" s="347">
        <v>0</v>
      </c>
      <c r="CO28" s="347">
        <v>0</v>
      </c>
      <c r="CP28" s="347">
        <v>0</v>
      </c>
      <c r="CQ28" s="347">
        <v>110.8</v>
      </c>
      <c r="CR28" s="347">
        <v>1467.8</v>
      </c>
      <c r="CS28" s="347">
        <v>0</v>
      </c>
      <c r="CT28" s="347">
        <v>0</v>
      </c>
      <c r="CU28" s="347">
        <v>427.5</v>
      </c>
      <c r="CV28" s="347">
        <v>0</v>
      </c>
      <c r="CW28" s="347">
        <v>540</v>
      </c>
      <c r="CX28" s="347">
        <v>1064.02</v>
      </c>
      <c r="CY28" s="347">
        <v>0</v>
      </c>
      <c r="CZ28" s="347">
        <v>715</v>
      </c>
      <c r="DA28" s="347">
        <v>0</v>
      </c>
      <c r="DB28" s="347">
        <v>121.6</v>
      </c>
      <c r="DC28" s="347">
        <v>0</v>
      </c>
      <c r="DD28" s="347">
        <v>3387.2</v>
      </c>
      <c r="DE28" s="347">
        <v>1417.75</v>
      </c>
      <c r="DF28" s="347">
        <v>367.2</v>
      </c>
      <c r="DG28" s="347">
        <v>286.7</v>
      </c>
      <c r="DH28" s="347">
        <v>576.1</v>
      </c>
      <c r="DI28" s="347">
        <v>0</v>
      </c>
      <c r="DJ28" s="347">
        <v>438.9</v>
      </c>
      <c r="DK28" s="347">
        <v>0</v>
      </c>
      <c r="DL28" s="347">
        <v>0</v>
      </c>
      <c r="DM28" s="347">
        <v>271.2</v>
      </c>
      <c r="DN28" s="347">
        <v>0</v>
      </c>
      <c r="DO28" s="347">
        <v>3000</v>
      </c>
      <c r="DP28" s="347">
        <v>0</v>
      </c>
      <c r="DQ28" s="347">
        <v>248</v>
      </c>
      <c r="DR28" s="347">
        <v>0</v>
      </c>
      <c r="DS28" s="347">
        <v>3687.44</v>
      </c>
      <c r="DT28" s="347">
        <v>0</v>
      </c>
      <c r="DU28" s="347">
        <v>3500</v>
      </c>
      <c r="DV28" s="347">
        <v>0</v>
      </c>
      <c r="DW28" s="347">
        <v>0</v>
      </c>
      <c r="DX28" s="347">
        <v>0</v>
      </c>
      <c r="DY28" s="347">
        <v>0</v>
      </c>
      <c r="DZ28" s="347">
        <v>0</v>
      </c>
      <c r="EA28" s="347">
        <v>0</v>
      </c>
      <c r="EB28" s="347"/>
      <c r="EC28" s="347"/>
      <c r="ED28" s="95">
        <f t="shared" si="0"/>
        <v>0</v>
      </c>
      <c r="EE28" s="95">
        <f t="shared" si="5"/>
        <v>0</v>
      </c>
      <c r="EF28" s="95">
        <f t="shared" si="6"/>
        <v>0</v>
      </c>
      <c r="EG28" s="95">
        <f t="shared" si="1"/>
        <v>0</v>
      </c>
      <c r="EH28" s="95">
        <f t="shared" si="2"/>
        <v>0</v>
      </c>
      <c r="EI28" s="95">
        <f t="shared" si="3"/>
        <v>0</v>
      </c>
      <c r="EJ28" s="95">
        <f t="shared" si="4"/>
        <v>0</v>
      </c>
    </row>
    <row r="29" spans="1:140">
      <c r="A29" s="346" t="s">
        <v>138</v>
      </c>
      <c r="B29" s="347">
        <v>88072.98</v>
      </c>
      <c r="C29" s="347">
        <v>5016.4599999999991</v>
      </c>
      <c r="D29" s="347">
        <v>0</v>
      </c>
      <c r="E29" s="347">
        <v>1509.7</v>
      </c>
      <c r="F29" s="347">
        <v>3461.61</v>
      </c>
      <c r="G29" s="347">
        <v>4180.68</v>
      </c>
      <c r="H29" s="347">
        <v>747.42</v>
      </c>
      <c r="I29" s="347">
        <v>1481.4</v>
      </c>
      <c r="J29" s="347">
        <v>0</v>
      </c>
      <c r="K29" s="347">
        <v>4599.5</v>
      </c>
      <c r="L29" s="347">
        <v>469.53</v>
      </c>
      <c r="M29" s="347">
        <v>69.88</v>
      </c>
      <c r="N29" s="347">
        <v>1223.2500000000002</v>
      </c>
      <c r="O29" s="347">
        <v>927.03</v>
      </c>
      <c r="P29" s="347">
        <v>880.91</v>
      </c>
      <c r="Q29" s="347">
        <v>447.66</v>
      </c>
      <c r="R29" s="347">
        <v>222.64</v>
      </c>
      <c r="S29" s="347">
        <v>0</v>
      </c>
      <c r="T29" s="347">
        <v>0</v>
      </c>
      <c r="U29" s="347">
        <v>0</v>
      </c>
      <c r="V29" s="347">
        <v>66</v>
      </c>
      <c r="W29" s="347">
        <v>0</v>
      </c>
      <c r="X29" s="347">
        <v>0</v>
      </c>
      <c r="Y29" s="347">
        <v>0</v>
      </c>
      <c r="Z29" s="348">
        <v>3959.21</v>
      </c>
      <c r="AA29" s="348">
        <v>39983.33</v>
      </c>
      <c r="AB29" s="348">
        <v>3644.77</v>
      </c>
      <c r="AC29" s="348">
        <v>2096.31</v>
      </c>
      <c r="AD29" s="348">
        <v>2017.59</v>
      </c>
      <c r="AE29" s="347">
        <v>0</v>
      </c>
      <c r="AF29" s="348">
        <v>11068.1</v>
      </c>
      <c r="AG29" s="347">
        <v>1084.3</v>
      </c>
      <c r="AH29" s="347">
        <v>140.31</v>
      </c>
      <c r="AI29" s="347">
        <v>898.78</v>
      </c>
      <c r="AJ29" s="347">
        <v>0</v>
      </c>
      <c r="AK29" s="347">
        <v>1268.8</v>
      </c>
      <c r="AL29" s="347">
        <v>305.5</v>
      </c>
      <c r="AM29" s="347">
        <v>261.52</v>
      </c>
      <c r="AN29" s="347">
        <v>1382.94</v>
      </c>
      <c r="AO29" s="347">
        <v>7368.26</v>
      </c>
      <c r="AP29" s="347">
        <v>3757.39</v>
      </c>
      <c r="AQ29" s="347">
        <v>8348.39</v>
      </c>
      <c r="AR29" s="347">
        <v>12101.24</v>
      </c>
      <c r="AS29" s="347">
        <v>5948.91</v>
      </c>
      <c r="AT29" s="347">
        <v>1076.2</v>
      </c>
      <c r="AU29" s="347">
        <v>0</v>
      </c>
      <c r="AV29" s="347">
        <v>1684.45</v>
      </c>
      <c r="AW29" s="347">
        <v>175.24</v>
      </c>
      <c r="AX29" s="347">
        <v>1395.18</v>
      </c>
      <c r="AY29" s="347">
        <v>389.9</v>
      </c>
      <c r="AZ29" s="347">
        <v>763.34</v>
      </c>
      <c r="BA29" s="347">
        <v>1332.97</v>
      </c>
      <c r="BB29" s="347">
        <v>1020.77</v>
      </c>
      <c r="BC29" s="347">
        <v>543.22</v>
      </c>
      <c r="BD29" s="347">
        <v>1849.22</v>
      </c>
      <c r="BE29" s="347">
        <v>139.91</v>
      </c>
      <c r="BF29" s="347">
        <v>3906</v>
      </c>
      <c r="BG29" s="349">
        <v>1540.16</v>
      </c>
      <c r="BH29" s="350">
        <v>2068.8200000000002</v>
      </c>
      <c r="BI29" s="347">
        <v>0</v>
      </c>
      <c r="BJ29" s="347">
        <v>0</v>
      </c>
      <c r="BK29" s="347">
        <v>0</v>
      </c>
      <c r="BL29" s="347">
        <v>0</v>
      </c>
      <c r="BM29" s="347">
        <v>0</v>
      </c>
      <c r="BN29" s="347">
        <v>0</v>
      </c>
      <c r="BO29" s="347">
        <v>0</v>
      </c>
      <c r="BP29" s="347">
        <v>0</v>
      </c>
      <c r="BQ29" s="347">
        <v>0</v>
      </c>
      <c r="BR29" s="347">
        <v>138</v>
      </c>
      <c r="BS29" s="347">
        <v>0</v>
      </c>
      <c r="BT29" s="347">
        <v>0</v>
      </c>
      <c r="BU29" s="347">
        <v>72</v>
      </c>
      <c r="BV29" s="347">
        <v>253</v>
      </c>
      <c r="BW29" s="347">
        <v>0</v>
      </c>
      <c r="BX29" s="347">
        <v>0</v>
      </c>
      <c r="BY29" s="347">
        <v>0</v>
      </c>
      <c r="BZ29" s="347">
        <v>0</v>
      </c>
      <c r="CA29" s="347">
        <v>0</v>
      </c>
      <c r="CB29" s="347">
        <v>0</v>
      </c>
      <c r="CC29" s="347">
        <v>0</v>
      </c>
      <c r="CD29" s="347">
        <v>0</v>
      </c>
      <c r="CE29" s="347">
        <v>714.62</v>
      </c>
      <c r="CF29" s="347">
        <v>82</v>
      </c>
      <c r="CG29" s="347">
        <v>0</v>
      </c>
      <c r="CH29" s="347">
        <v>0</v>
      </c>
      <c r="CI29" s="347">
        <v>0</v>
      </c>
      <c r="CJ29" s="347">
        <v>0</v>
      </c>
      <c r="CK29" s="347">
        <v>0</v>
      </c>
      <c r="CL29" s="347">
        <v>0</v>
      </c>
      <c r="CM29" s="347">
        <v>0</v>
      </c>
      <c r="CN29" s="347">
        <v>0</v>
      </c>
      <c r="CO29" s="347">
        <v>0</v>
      </c>
      <c r="CP29" s="347">
        <v>0</v>
      </c>
      <c r="CQ29" s="347">
        <v>0</v>
      </c>
      <c r="CR29" s="347">
        <v>249</v>
      </c>
      <c r="CS29" s="347">
        <v>0</v>
      </c>
      <c r="CT29" s="347">
        <v>0</v>
      </c>
      <c r="CU29" s="347">
        <v>0</v>
      </c>
      <c r="CV29" s="347">
        <v>0</v>
      </c>
      <c r="CW29" s="347">
        <v>0</v>
      </c>
      <c r="CX29" s="347">
        <v>0</v>
      </c>
      <c r="CY29" s="347">
        <v>0</v>
      </c>
      <c r="CZ29" s="347">
        <v>0</v>
      </c>
      <c r="DA29" s="347">
        <v>26</v>
      </c>
      <c r="DB29" s="347">
        <v>68</v>
      </c>
      <c r="DC29" s="347">
        <v>0</v>
      </c>
      <c r="DD29" s="347">
        <v>0</v>
      </c>
      <c r="DE29" s="347">
        <v>66.2</v>
      </c>
      <c r="DF29" s="347">
        <v>0</v>
      </c>
      <c r="DG29" s="347">
        <v>0</v>
      </c>
      <c r="DH29" s="347">
        <v>0</v>
      </c>
      <c r="DI29" s="347">
        <v>0</v>
      </c>
      <c r="DJ29" s="347">
        <v>0</v>
      </c>
      <c r="DK29" s="347">
        <v>0</v>
      </c>
      <c r="DL29" s="347">
        <v>0</v>
      </c>
      <c r="DM29" s="347">
        <v>0</v>
      </c>
      <c r="DN29" s="347">
        <v>0</v>
      </c>
      <c r="DO29" s="347">
        <v>0</v>
      </c>
      <c r="DP29" s="347">
        <v>0</v>
      </c>
      <c r="DQ29" s="347">
        <v>0</v>
      </c>
      <c r="DR29" s="347">
        <v>0</v>
      </c>
      <c r="DS29" s="347">
        <v>0</v>
      </c>
      <c r="DT29" s="347">
        <v>0</v>
      </c>
      <c r="DU29" s="347">
        <v>400</v>
      </c>
      <c r="DV29" s="347">
        <v>0</v>
      </c>
      <c r="DW29" s="347">
        <v>0</v>
      </c>
      <c r="DX29" s="347">
        <v>0</v>
      </c>
      <c r="DY29" s="347">
        <v>0</v>
      </c>
      <c r="DZ29" s="347">
        <v>0</v>
      </c>
      <c r="EA29" s="347">
        <v>0</v>
      </c>
      <c r="EB29" s="347"/>
      <c r="EC29" s="347"/>
      <c r="ED29" s="95">
        <f t="shared" si="0"/>
        <v>0</v>
      </c>
      <c r="EE29" s="95">
        <f t="shared" si="5"/>
        <v>0</v>
      </c>
      <c r="EF29" s="95">
        <f t="shared" si="6"/>
        <v>0</v>
      </c>
      <c r="EG29" s="95">
        <f t="shared" si="1"/>
        <v>0</v>
      </c>
      <c r="EH29" s="95">
        <f t="shared" si="2"/>
        <v>0</v>
      </c>
      <c r="EI29" s="95">
        <f t="shared" si="3"/>
        <v>0</v>
      </c>
      <c r="EJ29" s="95">
        <f t="shared" si="4"/>
        <v>0</v>
      </c>
    </row>
    <row r="30" spans="1:140">
      <c r="A30" s="346" t="s">
        <v>139</v>
      </c>
      <c r="B30" s="347">
        <v>944217.13000000012</v>
      </c>
      <c r="C30" s="347">
        <v>0</v>
      </c>
      <c r="D30" s="347">
        <v>0</v>
      </c>
      <c r="E30" s="347">
        <v>0</v>
      </c>
      <c r="F30" s="347">
        <v>421021.9</v>
      </c>
      <c r="G30" s="347">
        <v>0</v>
      </c>
      <c r="H30" s="347">
        <v>0</v>
      </c>
      <c r="I30" s="347">
        <v>0</v>
      </c>
      <c r="J30" s="347">
        <v>0</v>
      </c>
      <c r="K30" s="347">
        <v>25750.260000000002</v>
      </c>
      <c r="L30" s="347">
        <v>0</v>
      </c>
      <c r="M30" s="347">
        <v>0</v>
      </c>
      <c r="N30" s="347">
        <v>0</v>
      </c>
      <c r="O30" s="347">
        <v>0</v>
      </c>
      <c r="P30" s="347">
        <v>0</v>
      </c>
      <c r="Q30" s="347">
        <v>195</v>
      </c>
      <c r="R30" s="347">
        <v>0</v>
      </c>
      <c r="S30" s="347">
        <v>0</v>
      </c>
      <c r="T30" s="347">
        <v>0</v>
      </c>
      <c r="U30" s="347">
        <v>0</v>
      </c>
      <c r="V30" s="347">
        <v>0</v>
      </c>
      <c r="W30" s="347">
        <v>0</v>
      </c>
      <c r="X30" s="347">
        <v>0</v>
      </c>
      <c r="Y30" s="347">
        <v>0</v>
      </c>
      <c r="Z30" s="348">
        <v>102749.72</v>
      </c>
      <c r="AA30" s="348">
        <v>0</v>
      </c>
      <c r="AB30" s="348">
        <v>0</v>
      </c>
      <c r="AC30" s="348">
        <v>46612.79</v>
      </c>
      <c r="AD30" s="348">
        <v>0</v>
      </c>
      <c r="AE30" s="347">
        <v>0</v>
      </c>
      <c r="AF30" s="348">
        <v>347887.46</v>
      </c>
      <c r="AG30" s="347">
        <v>102749.72</v>
      </c>
      <c r="AH30" s="347">
        <v>0</v>
      </c>
      <c r="AI30" s="347">
        <v>0</v>
      </c>
      <c r="AJ30" s="347">
        <v>0</v>
      </c>
      <c r="AK30" s="347">
        <v>0</v>
      </c>
      <c r="AL30" s="347">
        <v>0</v>
      </c>
      <c r="AM30" s="347">
        <v>0</v>
      </c>
      <c r="AN30" s="347">
        <v>0</v>
      </c>
      <c r="AO30" s="347">
        <v>0</v>
      </c>
      <c r="AP30" s="347">
        <v>0</v>
      </c>
      <c r="AQ30" s="347">
        <v>0</v>
      </c>
      <c r="AR30" s="347">
        <v>0</v>
      </c>
      <c r="AS30" s="347">
        <v>0</v>
      </c>
      <c r="AT30" s="347">
        <v>0</v>
      </c>
      <c r="AU30" s="347">
        <v>0</v>
      </c>
      <c r="AV30" s="347">
        <v>0</v>
      </c>
      <c r="AW30" s="347">
        <v>0</v>
      </c>
      <c r="AX30" s="347">
        <v>0</v>
      </c>
      <c r="AY30" s="347">
        <v>0</v>
      </c>
      <c r="AZ30" s="347">
        <v>46612.79</v>
      </c>
      <c r="BA30" s="347">
        <v>0</v>
      </c>
      <c r="BB30" s="347">
        <v>0</v>
      </c>
      <c r="BC30" s="347">
        <v>0</v>
      </c>
      <c r="BD30" s="347">
        <v>0</v>
      </c>
      <c r="BE30" s="347">
        <v>0</v>
      </c>
      <c r="BF30" s="347">
        <v>0</v>
      </c>
      <c r="BG30" s="349">
        <v>25249.89</v>
      </c>
      <c r="BH30" s="350">
        <v>322637.57</v>
      </c>
      <c r="BI30" s="347">
        <v>18340.38</v>
      </c>
      <c r="BJ30" s="347">
        <v>0</v>
      </c>
      <c r="BK30" s="347">
        <v>22264</v>
      </c>
      <c r="BL30" s="347">
        <v>21756.1</v>
      </c>
      <c r="BM30" s="347">
        <v>0</v>
      </c>
      <c r="BN30" s="347">
        <v>25039.3</v>
      </c>
      <c r="BO30" s="347">
        <v>23969.35</v>
      </c>
      <c r="BP30" s="347">
        <v>13726</v>
      </c>
      <c r="BQ30" s="347">
        <v>21162.3</v>
      </c>
      <c r="BR30" s="347">
        <v>0</v>
      </c>
      <c r="BS30" s="347">
        <v>23716.12</v>
      </c>
      <c r="BT30" s="347">
        <v>0</v>
      </c>
      <c r="BU30" s="347">
        <v>-1375</v>
      </c>
      <c r="BV30" s="347">
        <v>14508.7</v>
      </c>
      <c r="BW30" s="347">
        <v>19139.55</v>
      </c>
      <c r="BX30" s="347">
        <v>31708.76</v>
      </c>
      <c r="BY30" s="347">
        <v>14546.85</v>
      </c>
      <c r="BZ30" s="347">
        <v>0</v>
      </c>
      <c r="CA30" s="347">
        <v>10053.98</v>
      </c>
      <c r="CB30" s="347">
        <v>13530</v>
      </c>
      <c r="CC30" s="347">
        <v>20950.93</v>
      </c>
      <c r="CD30" s="347">
        <v>0</v>
      </c>
      <c r="CE30" s="347">
        <v>0</v>
      </c>
      <c r="CF30" s="347">
        <v>0</v>
      </c>
      <c r="CG30" s="347">
        <v>0</v>
      </c>
      <c r="CH30" s="347">
        <v>0</v>
      </c>
      <c r="CI30" s="347">
        <v>0</v>
      </c>
      <c r="CJ30" s="347">
        <v>0</v>
      </c>
      <c r="CK30" s="347">
        <v>0</v>
      </c>
      <c r="CL30" s="347">
        <v>0</v>
      </c>
      <c r="CM30" s="347">
        <v>0</v>
      </c>
      <c r="CN30" s="347">
        <v>0</v>
      </c>
      <c r="CO30" s="347">
        <v>0</v>
      </c>
      <c r="CP30" s="347">
        <v>0</v>
      </c>
      <c r="CQ30" s="347">
        <v>0</v>
      </c>
      <c r="CR30" s="347">
        <v>520</v>
      </c>
      <c r="CS30" s="347">
        <v>7885.95</v>
      </c>
      <c r="CT30" s="347">
        <v>0</v>
      </c>
      <c r="CU30" s="347">
        <v>0</v>
      </c>
      <c r="CV30" s="347">
        <v>0</v>
      </c>
      <c r="CW30" s="347">
        <v>0</v>
      </c>
      <c r="CX30" s="347">
        <v>0</v>
      </c>
      <c r="CY30" s="347">
        <v>21194.3</v>
      </c>
      <c r="CZ30" s="347">
        <v>0</v>
      </c>
      <c r="DA30" s="347">
        <v>0</v>
      </c>
      <c r="DB30" s="347">
        <v>0</v>
      </c>
      <c r="DC30" s="347">
        <v>0</v>
      </c>
      <c r="DD30" s="347">
        <v>0</v>
      </c>
      <c r="DE30" s="347">
        <v>0</v>
      </c>
      <c r="DF30" s="347">
        <v>0</v>
      </c>
      <c r="DG30" s="347">
        <v>0</v>
      </c>
      <c r="DH30" s="347">
        <v>0</v>
      </c>
      <c r="DI30" s="347">
        <v>0</v>
      </c>
      <c r="DJ30" s="347">
        <v>0</v>
      </c>
      <c r="DK30" s="347">
        <v>0</v>
      </c>
      <c r="DL30" s="347">
        <v>0</v>
      </c>
      <c r="DM30" s="347">
        <v>0</v>
      </c>
      <c r="DN30" s="347">
        <v>0</v>
      </c>
      <c r="DO30" s="347">
        <v>0</v>
      </c>
      <c r="DP30" s="347">
        <v>0</v>
      </c>
      <c r="DQ30" s="347">
        <v>0</v>
      </c>
      <c r="DR30" s="347">
        <v>0</v>
      </c>
      <c r="DS30" s="347">
        <v>0</v>
      </c>
      <c r="DT30" s="347">
        <v>0</v>
      </c>
      <c r="DU30" s="347">
        <v>0</v>
      </c>
      <c r="DV30" s="347">
        <v>0</v>
      </c>
      <c r="DW30" s="347">
        <v>0</v>
      </c>
      <c r="DX30" s="347">
        <v>0</v>
      </c>
      <c r="DY30" s="347">
        <v>0</v>
      </c>
      <c r="DZ30" s="347">
        <v>0</v>
      </c>
      <c r="EA30" s="347">
        <v>0</v>
      </c>
      <c r="EB30" s="347"/>
      <c r="EC30" s="347"/>
      <c r="ED30" s="95">
        <f t="shared" si="0"/>
        <v>0</v>
      </c>
      <c r="EE30" s="95">
        <f t="shared" si="5"/>
        <v>0</v>
      </c>
      <c r="EF30" s="95">
        <f t="shared" si="6"/>
        <v>0</v>
      </c>
      <c r="EG30" s="95">
        <f t="shared" si="1"/>
        <v>0</v>
      </c>
      <c r="EH30" s="95">
        <f t="shared" si="2"/>
        <v>0</v>
      </c>
      <c r="EI30" s="95">
        <f t="shared" si="3"/>
        <v>0</v>
      </c>
      <c r="EJ30" s="95">
        <f t="shared" si="4"/>
        <v>0</v>
      </c>
    </row>
    <row r="31" spans="1:140">
      <c r="A31" s="346" t="s">
        <v>140</v>
      </c>
      <c r="B31" s="347">
        <v>5478113.6699999999</v>
      </c>
      <c r="C31" s="347">
        <v>0</v>
      </c>
      <c r="D31" s="347">
        <v>0</v>
      </c>
      <c r="E31" s="347">
        <v>0</v>
      </c>
      <c r="F31" s="347">
        <v>0</v>
      </c>
      <c r="G31" s="347">
        <v>0</v>
      </c>
      <c r="H31" s="347">
        <v>0</v>
      </c>
      <c r="I31" s="347">
        <v>0</v>
      </c>
      <c r="J31" s="347">
        <v>0</v>
      </c>
      <c r="K31" s="347">
        <v>0</v>
      </c>
      <c r="L31" s="347">
        <v>0</v>
      </c>
      <c r="M31" s="347">
        <v>0</v>
      </c>
      <c r="N31" s="347">
        <v>0</v>
      </c>
      <c r="O31" s="347">
        <v>0</v>
      </c>
      <c r="P31" s="347">
        <v>0</v>
      </c>
      <c r="Q31" s="347">
        <v>0</v>
      </c>
      <c r="R31" s="347">
        <v>0</v>
      </c>
      <c r="S31" s="347">
        <v>0</v>
      </c>
      <c r="T31" s="347">
        <v>0</v>
      </c>
      <c r="U31" s="347">
        <v>0</v>
      </c>
      <c r="V31" s="347">
        <v>0</v>
      </c>
      <c r="W31" s="347">
        <v>0</v>
      </c>
      <c r="X31" s="347">
        <v>0</v>
      </c>
      <c r="Y31" s="347">
        <v>0</v>
      </c>
      <c r="Z31" s="348">
        <v>0</v>
      </c>
      <c r="AA31" s="348">
        <v>0</v>
      </c>
      <c r="AB31" s="348">
        <v>0</v>
      </c>
      <c r="AC31" s="348">
        <v>0</v>
      </c>
      <c r="AD31" s="348">
        <v>0</v>
      </c>
      <c r="AE31" s="347">
        <v>0</v>
      </c>
      <c r="AF31" s="348">
        <v>5478113.6699999999</v>
      </c>
      <c r="AG31" s="347">
        <v>0</v>
      </c>
      <c r="AH31" s="347">
        <v>0</v>
      </c>
      <c r="AI31" s="347">
        <v>0</v>
      </c>
      <c r="AJ31" s="347">
        <v>0</v>
      </c>
      <c r="AK31" s="347">
        <v>0</v>
      </c>
      <c r="AL31" s="347">
        <v>0</v>
      </c>
      <c r="AM31" s="347">
        <v>0</v>
      </c>
      <c r="AN31" s="347">
        <v>0</v>
      </c>
      <c r="AO31" s="347">
        <v>0</v>
      </c>
      <c r="AP31" s="347">
        <v>0</v>
      </c>
      <c r="AQ31" s="347">
        <v>0</v>
      </c>
      <c r="AR31" s="347">
        <v>0</v>
      </c>
      <c r="AS31" s="347">
        <v>0</v>
      </c>
      <c r="AT31" s="347">
        <v>0</v>
      </c>
      <c r="AU31" s="347">
        <v>0</v>
      </c>
      <c r="AV31" s="347">
        <v>0</v>
      </c>
      <c r="AW31" s="347">
        <v>0</v>
      </c>
      <c r="AX31" s="347">
        <v>0</v>
      </c>
      <c r="AY31" s="347">
        <v>0</v>
      </c>
      <c r="AZ31" s="347">
        <v>0</v>
      </c>
      <c r="BA31" s="347">
        <v>0</v>
      </c>
      <c r="BB31" s="347">
        <v>0</v>
      </c>
      <c r="BC31" s="347">
        <v>177505</v>
      </c>
      <c r="BD31" s="347">
        <v>38653.58</v>
      </c>
      <c r="BE31" s="347">
        <v>135895.04000000001</v>
      </c>
      <c r="BF31" s="347">
        <v>0</v>
      </c>
      <c r="BG31" s="349">
        <v>232997.51</v>
      </c>
      <c r="BH31" s="350">
        <v>4893062.54</v>
      </c>
      <c r="BI31" s="347">
        <v>161182.79999999999</v>
      </c>
      <c r="BJ31" s="347">
        <v>197017.5</v>
      </c>
      <c r="BK31" s="347">
        <v>292365</v>
      </c>
      <c r="BL31" s="347">
        <v>93945.03</v>
      </c>
      <c r="BM31" s="347">
        <v>166265</v>
      </c>
      <c r="BN31" s="347">
        <v>167546.28</v>
      </c>
      <c r="BO31" s="347">
        <v>60995.45</v>
      </c>
      <c r="BP31" s="347">
        <v>115513</v>
      </c>
      <c r="BQ31" s="347">
        <v>169165</v>
      </c>
      <c r="BR31" s="347">
        <v>32845</v>
      </c>
      <c r="BS31" s="347">
        <v>69779.72</v>
      </c>
      <c r="BT31" s="347">
        <v>84087</v>
      </c>
      <c r="BU31" s="347">
        <v>79102.52</v>
      </c>
      <c r="BV31" s="347">
        <v>29777.4</v>
      </c>
      <c r="BW31" s="347">
        <v>54636</v>
      </c>
      <c r="BX31" s="347">
        <v>58593.51</v>
      </c>
      <c r="BY31" s="347">
        <v>53947</v>
      </c>
      <c r="BZ31" s="347">
        <v>94767</v>
      </c>
      <c r="CA31" s="347">
        <v>47869.11</v>
      </c>
      <c r="CB31" s="347">
        <v>38947</v>
      </c>
      <c r="CC31" s="347">
        <v>80534</v>
      </c>
      <c r="CD31" s="347">
        <v>67377</v>
      </c>
      <c r="CE31" s="347">
        <v>91558.6</v>
      </c>
      <c r="CF31" s="347">
        <v>51345</v>
      </c>
      <c r="CG31" s="347">
        <v>46213</v>
      </c>
      <c r="CH31" s="347">
        <v>76654</v>
      </c>
      <c r="CI31" s="347">
        <v>78440</v>
      </c>
      <c r="CJ31" s="347">
        <v>98687</v>
      </c>
      <c r="CK31" s="347">
        <v>57205</v>
      </c>
      <c r="CL31" s="347">
        <v>394281.66</v>
      </c>
      <c r="CM31" s="347">
        <v>49007</v>
      </c>
      <c r="CN31" s="347">
        <v>19424</v>
      </c>
      <c r="CO31" s="347">
        <v>13403</v>
      </c>
      <c r="CP31" s="347">
        <v>21047</v>
      </c>
      <c r="CQ31" s="347">
        <v>31914.5</v>
      </c>
      <c r="CR31" s="347">
        <v>36028.53</v>
      </c>
      <c r="CS31" s="347">
        <v>321799.5</v>
      </c>
      <c r="CT31" s="347">
        <v>20907.11</v>
      </c>
      <c r="CU31" s="347">
        <v>7758</v>
      </c>
      <c r="CV31" s="347">
        <v>6269.6</v>
      </c>
      <c r="CW31" s="347">
        <v>22451</v>
      </c>
      <c r="CX31" s="347">
        <v>1886</v>
      </c>
      <c r="CY31" s="347">
        <v>11579</v>
      </c>
      <c r="CZ31" s="347">
        <v>80402.42</v>
      </c>
      <c r="DA31" s="347">
        <v>59202</v>
      </c>
      <c r="DB31" s="347">
        <v>28938</v>
      </c>
      <c r="DC31" s="347">
        <v>43102</v>
      </c>
      <c r="DD31" s="347">
        <v>125125</v>
      </c>
      <c r="DE31" s="347">
        <v>40409</v>
      </c>
      <c r="DF31" s="347">
        <v>19968.7</v>
      </c>
      <c r="DG31" s="347">
        <v>54496</v>
      </c>
      <c r="DH31" s="347">
        <v>39676</v>
      </c>
      <c r="DI31" s="347">
        <v>32734</v>
      </c>
      <c r="DJ31" s="347">
        <v>23221</v>
      </c>
      <c r="DK31" s="347">
        <v>31409</v>
      </c>
      <c r="DL31" s="347">
        <v>11626</v>
      </c>
      <c r="DM31" s="347">
        <v>52980</v>
      </c>
      <c r="DN31" s="347">
        <v>3816</v>
      </c>
      <c r="DO31" s="347">
        <v>67320.789999999994</v>
      </c>
      <c r="DP31" s="347">
        <v>25767</v>
      </c>
      <c r="DQ31" s="347">
        <v>51470.879999999997</v>
      </c>
      <c r="DR31" s="347">
        <v>25776.5</v>
      </c>
      <c r="DS31" s="347">
        <v>21045</v>
      </c>
      <c r="DT31" s="347">
        <v>55067</v>
      </c>
      <c r="DU31" s="347">
        <v>132761</v>
      </c>
      <c r="DV31" s="347">
        <v>51271.8</v>
      </c>
      <c r="DW31" s="347">
        <v>64872</v>
      </c>
      <c r="DX31" s="347">
        <v>36248</v>
      </c>
      <c r="DY31" s="347">
        <v>15361.63</v>
      </c>
      <c r="DZ31" s="347">
        <v>24880</v>
      </c>
      <c r="EA31" s="347">
        <v>0</v>
      </c>
      <c r="EB31" s="347"/>
      <c r="EC31" s="347"/>
      <c r="ED31" s="95">
        <f t="shared" si="0"/>
        <v>0</v>
      </c>
      <c r="EE31" s="95">
        <f t="shared" si="5"/>
        <v>0</v>
      </c>
      <c r="EF31" s="95">
        <f t="shared" si="6"/>
        <v>0</v>
      </c>
      <c r="EG31" s="95">
        <f t="shared" si="1"/>
        <v>0</v>
      </c>
      <c r="EH31" s="95">
        <f t="shared" si="2"/>
        <v>0</v>
      </c>
      <c r="EI31" s="95">
        <f t="shared" si="3"/>
        <v>0</v>
      </c>
      <c r="EJ31" s="95">
        <f t="shared" si="4"/>
        <v>0</v>
      </c>
    </row>
    <row r="32" spans="1:140">
      <c r="A32" s="346" t="s">
        <v>141</v>
      </c>
      <c r="B32" s="347">
        <v>326.2</v>
      </c>
      <c r="C32" s="347">
        <v>0</v>
      </c>
      <c r="D32" s="347">
        <v>0</v>
      </c>
      <c r="E32" s="347">
        <v>0</v>
      </c>
      <c r="F32" s="347">
        <v>0</v>
      </c>
      <c r="G32" s="347">
        <v>0</v>
      </c>
      <c r="H32" s="347">
        <v>0</v>
      </c>
      <c r="I32" s="347">
        <v>0</v>
      </c>
      <c r="J32" s="347">
        <v>0</v>
      </c>
      <c r="K32" s="347">
        <v>0</v>
      </c>
      <c r="L32" s="347">
        <v>0</v>
      </c>
      <c r="M32" s="347">
        <v>0</v>
      </c>
      <c r="N32" s="347">
        <v>0</v>
      </c>
      <c r="O32" s="347">
        <v>0</v>
      </c>
      <c r="P32" s="347">
        <v>0</v>
      </c>
      <c r="Q32" s="347">
        <v>0</v>
      </c>
      <c r="R32" s="347">
        <v>0</v>
      </c>
      <c r="S32" s="347">
        <v>0</v>
      </c>
      <c r="T32" s="347">
        <v>0</v>
      </c>
      <c r="U32" s="347">
        <v>0</v>
      </c>
      <c r="V32" s="347">
        <v>0</v>
      </c>
      <c r="W32" s="347">
        <v>0</v>
      </c>
      <c r="X32" s="347">
        <v>0</v>
      </c>
      <c r="Y32" s="347">
        <v>0</v>
      </c>
      <c r="Z32" s="348">
        <v>0</v>
      </c>
      <c r="AA32" s="348">
        <v>0</v>
      </c>
      <c r="AB32" s="348">
        <v>0</v>
      </c>
      <c r="AC32" s="348">
        <v>0</v>
      </c>
      <c r="AD32" s="348">
        <v>0</v>
      </c>
      <c r="AE32" s="347">
        <v>0</v>
      </c>
      <c r="AF32" s="348">
        <v>326.2</v>
      </c>
      <c r="AG32" s="347">
        <v>0</v>
      </c>
      <c r="AH32" s="347">
        <v>0</v>
      </c>
      <c r="AI32" s="347">
        <v>0</v>
      </c>
      <c r="AJ32" s="347">
        <v>0</v>
      </c>
      <c r="AK32" s="347">
        <v>0</v>
      </c>
      <c r="AL32" s="347">
        <v>0</v>
      </c>
      <c r="AM32" s="347">
        <v>0</v>
      </c>
      <c r="AN32" s="347">
        <v>0</v>
      </c>
      <c r="AO32" s="347">
        <v>0</v>
      </c>
      <c r="AP32" s="347">
        <v>0</v>
      </c>
      <c r="AQ32" s="347">
        <v>0</v>
      </c>
      <c r="AR32" s="347">
        <v>0</v>
      </c>
      <c r="AS32" s="347">
        <v>0</v>
      </c>
      <c r="AT32" s="347">
        <v>0</v>
      </c>
      <c r="AU32" s="347">
        <v>0</v>
      </c>
      <c r="AV32" s="347">
        <v>0</v>
      </c>
      <c r="AW32" s="347">
        <v>0</v>
      </c>
      <c r="AX32" s="347">
        <v>0</v>
      </c>
      <c r="AY32" s="347">
        <v>0</v>
      </c>
      <c r="AZ32" s="347">
        <v>0</v>
      </c>
      <c r="BA32" s="347">
        <v>0</v>
      </c>
      <c r="BB32" s="347">
        <v>0</v>
      </c>
      <c r="BC32" s="347">
        <v>0</v>
      </c>
      <c r="BD32" s="347">
        <v>0</v>
      </c>
      <c r="BE32" s="347">
        <v>0</v>
      </c>
      <c r="BF32" s="347">
        <v>326.2</v>
      </c>
      <c r="BG32" s="349">
        <v>0</v>
      </c>
      <c r="BH32" s="350">
        <v>0</v>
      </c>
      <c r="BI32" s="347">
        <v>0</v>
      </c>
      <c r="BJ32" s="347">
        <v>0</v>
      </c>
      <c r="BK32" s="347">
        <v>0</v>
      </c>
      <c r="BL32" s="347">
        <v>0</v>
      </c>
      <c r="BM32" s="347">
        <v>0</v>
      </c>
      <c r="BN32" s="347">
        <v>0</v>
      </c>
      <c r="BO32" s="347">
        <v>0</v>
      </c>
      <c r="BP32" s="347">
        <v>0</v>
      </c>
      <c r="BQ32" s="347">
        <v>0</v>
      </c>
      <c r="BR32" s="347">
        <v>0</v>
      </c>
      <c r="BS32" s="347">
        <v>0</v>
      </c>
      <c r="BT32" s="347">
        <v>0</v>
      </c>
      <c r="BU32" s="347">
        <v>0</v>
      </c>
      <c r="BV32" s="347">
        <v>0</v>
      </c>
      <c r="BW32" s="347">
        <v>0</v>
      </c>
      <c r="BX32" s="347">
        <v>0</v>
      </c>
      <c r="BY32" s="347">
        <v>0</v>
      </c>
      <c r="BZ32" s="347">
        <v>0</v>
      </c>
      <c r="CA32" s="347">
        <v>0</v>
      </c>
      <c r="CB32" s="347">
        <v>0</v>
      </c>
      <c r="CC32" s="347">
        <v>0</v>
      </c>
      <c r="CD32" s="347">
        <v>0</v>
      </c>
      <c r="CE32" s="347">
        <v>0</v>
      </c>
      <c r="CF32" s="347">
        <v>0</v>
      </c>
      <c r="CG32" s="347">
        <v>0</v>
      </c>
      <c r="CH32" s="347">
        <v>0</v>
      </c>
      <c r="CI32" s="347">
        <v>0</v>
      </c>
      <c r="CJ32" s="347">
        <v>0</v>
      </c>
      <c r="CK32" s="347">
        <v>0</v>
      </c>
      <c r="CL32" s="347">
        <v>0</v>
      </c>
      <c r="CM32" s="347">
        <v>0</v>
      </c>
      <c r="CN32" s="347">
        <v>0</v>
      </c>
      <c r="CO32" s="347">
        <v>0</v>
      </c>
      <c r="CP32" s="347">
        <v>0</v>
      </c>
      <c r="CQ32" s="347">
        <v>0</v>
      </c>
      <c r="CR32" s="347">
        <v>0</v>
      </c>
      <c r="CS32" s="347">
        <v>0</v>
      </c>
      <c r="CT32" s="347">
        <v>0</v>
      </c>
      <c r="CU32" s="347">
        <v>0</v>
      </c>
      <c r="CV32" s="347">
        <v>0</v>
      </c>
      <c r="CW32" s="347">
        <v>0</v>
      </c>
      <c r="CX32" s="347">
        <v>0</v>
      </c>
      <c r="CY32" s="347">
        <v>0</v>
      </c>
      <c r="CZ32" s="347">
        <v>0</v>
      </c>
      <c r="DA32" s="347">
        <v>0</v>
      </c>
      <c r="DB32" s="347">
        <v>0</v>
      </c>
      <c r="DC32" s="347">
        <v>0</v>
      </c>
      <c r="DD32" s="347">
        <v>0</v>
      </c>
      <c r="DE32" s="347">
        <v>0</v>
      </c>
      <c r="DF32" s="347">
        <v>0</v>
      </c>
      <c r="DG32" s="347">
        <v>0</v>
      </c>
      <c r="DH32" s="347">
        <v>0</v>
      </c>
      <c r="DI32" s="347">
        <v>0</v>
      </c>
      <c r="DJ32" s="347">
        <v>0</v>
      </c>
      <c r="DK32" s="347">
        <v>0</v>
      </c>
      <c r="DL32" s="347">
        <v>0</v>
      </c>
      <c r="DM32" s="347">
        <v>0</v>
      </c>
      <c r="DN32" s="347">
        <v>0</v>
      </c>
      <c r="DO32" s="347">
        <v>0</v>
      </c>
      <c r="DP32" s="347">
        <v>0</v>
      </c>
      <c r="DQ32" s="347">
        <v>0</v>
      </c>
      <c r="DR32" s="347">
        <v>0</v>
      </c>
      <c r="DS32" s="347">
        <v>0</v>
      </c>
      <c r="DT32" s="347">
        <v>0</v>
      </c>
      <c r="DU32" s="347">
        <v>0</v>
      </c>
      <c r="DV32" s="347">
        <v>0</v>
      </c>
      <c r="DW32" s="347">
        <v>0</v>
      </c>
      <c r="DX32" s="347">
        <v>0</v>
      </c>
      <c r="DY32" s="347">
        <v>0</v>
      </c>
      <c r="DZ32" s="347">
        <v>0</v>
      </c>
      <c r="EA32" s="347">
        <v>0</v>
      </c>
      <c r="EB32" s="347"/>
      <c r="EC32" s="347"/>
      <c r="ED32" s="95">
        <f t="shared" si="0"/>
        <v>0</v>
      </c>
      <c r="EE32" s="95">
        <f t="shared" si="5"/>
        <v>0</v>
      </c>
      <c r="EF32" s="95">
        <f t="shared" si="6"/>
        <v>0</v>
      </c>
      <c r="EG32" s="95">
        <f t="shared" si="1"/>
        <v>0</v>
      </c>
      <c r="EH32" s="95">
        <f t="shared" si="2"/>
        <v>0</v>
      </c>
      <c r="EI32" s="95">
        <f t="shared" si="3"/>
        <v>0</v>
      </c>
      <c r="EJ32" s="95">
        <f t="shared" si="4"/>
        <v>0</v>
      </c>
    </row>
    <row r="33" spans="1:140" s="353" customFormat="1">
      <c r="A33" s="351" t="s">
        <v>121</v>
      </c>
      <c r="B33" s="347">
        <v>41684388</v>
      </c>
      <c r="C33" s="347">
        <v>488656.72</v>
      </c>
      <c r="D33" s="347">
        <v>133640.82000000004</v>
      </c>
      <c r="E33" s="347">
        <v>528273.5</v>
      </c>
      <c r="F33" s="347">
        <v>2315136.42</v>
      </c>
      <c r="G33" s="347">
        <v>165068.28</v>
      </c>
      <c r="H33" s="347">
        <v>203015.39</v>
      </c>
      <c r="I33" s="347">
        <v>76995.76999999999</v>
      </c>
      <c r="J33" s="347">
        <v>0</v>
      </c>
      <c r="K33" s="347">
        <v>141806.22</v>
      </c>
      <c r="L33" s="347">
        <v>112240.48999999999</v>
      </c>
      <c r="M33" s="347">
        <v>202253.97</v>
      </c>
      <c r="N33" s="347">
        <v>357755.03999999992</v>
      </c>
      <c r="O33" s="347">
        <v>469566.29</v>
      </c>
      <c r="P33" s="347">
        <v>65597.61</v>
      </c>
      <c r="Q33" s="347">
        <v>194576.11</v>
      </c>
      <c r="R33" s="347">
        <v>109201.60000000001</v>
      </c>
      <c r="S33" s="347">
        <v>14014.599999999999</v>
      </c>
      <c r="T33" s="347">
        <v>0</v>
      </c>
      <c r="U33" s="347">
        <v>0</v>
      </c>
      <c r="V33" s="347">
        <v>12487.05</v>
      </c>
      <c r="W33" s="347">
        <v>47382.07</v>
      </c>
      <c r="X33" s="347">
        <v>26153.39</v>
      </c>
      <c r="Y33" s="347">
        <v>0</v>
      </c>
      <c r="Z33" s="348">
        <v>1912516.8800000001</v>
      </c>
      <c r="AA33" s="348">
        <v>11283202.219999999</v>
      </c>
      <c r="AB33" s="348">
        <v>1271603.9000000001</v>
      </c>
      <c r="AC33" s="348">
        <v>561697.71</v>
      </c>
      <c r="AD33" s="348">
        <v>278047.94</v>
      </c>
      <c r="AE33" s="347">
        <v>0</v>
      </c>
      <c r="AF33" s="348">
        <v>20713498.010000002</v>
      </c>
      <c r="AG33" s="347">
        <v>291737.36</v>
      </c>
      <c r="AH33" s="347">
        <v>307807.48000000004</v>
      </c>
      <c r="AI33" s="347">
        <v>268171.3</v>
      </c>
      <c r="AJ33" s="347">
        <v>396222.58999999997</v>
      </c>
      <c r="AK33" s="347">
        <v>139833.39999999997</v>
      </c>
      <c r="AL33" s="347">
        <v>261646.55</v>
      </c>
      <c r="AM33" s="347">
        <v>247098.19999999998</v>
      </c>
      <c r="AN33" s="347">
        <v>806431.7899999998</v>
      </c>
      <c r="AO33" s="347">
        <v>5142427.0799999991</v>
      </c>
      <c r="AP33" s="347">
        <v>1171378.5999999996</v>
      </c>
      <c r="AQ33" s="347">
        <v>1434360.38</v>
      </c>
      <c r="AR33" s="347">
        <v>821455.67</v>
      </c>
      <c r="AS33" s="347">
        <v>1582304.82</v>
      </c>
      <c r="AT33" s="347">
        <v>324843.87999999995</v>
      </c>
      <c r="AU33" s="347">
        <v>0</v>
      </c>
      <c r="AV33" s="347">
        <v>205016.42</v>
      </c>
      <c r="AW33" s="347">
        <v>615310.31000000006</v>
      </c>
      <c r="AX33" s="347">
        <v>263062.49</v>
      </c>
      <c r="AY33" s="347">
        <v>188214.68</v>
      </c>
      <c r="AZ33" s="347">
        <v>546015.13</v>
      </c>
      <c r="BA33" s="347">
        <v>15682.58</v>
      </c>
      <c r="BB33" s="347">
        <v>432483.19000000006</v>
      </c>
      <c r="BC33" s="347">
        <v>469092.92</v>
      </c>
      <c r="BD33" s="347">
        <v>555460.08000000007</v>
      </c>
      <c r="BE33" s="347">
        <v>353060.39</v>
      </c>
      <c r="BF33" s="347">
        <v>243900.88999999998</v>
      </c>
      <c r="BG33" s="349">
        <v>3282468.26</v>
      </c>
      <c r="BH33" s="350">
        <v>15377032.280000001</v>
      </c>
      <c r="BI33" s="347">
        <v>624898.93999999994</v>
      </c>
      <c r="BJ33" s="347">
        <v>465381.34</v>
      </c>
      <c r="BK33" s="347">
        <v>654894.75</v>
      </c>
      <c r="BL33" s="347">
        <v>306936.18</v>
      </c>
      <c r="BM33" s="347">
        <v>442507.31</v>
      </c>
      <c r="BN33" s="347">
        <v>470216.12</v>
      </c>
      <c r="BO33" s="347">
        <v>254912.75</v>
      </c>
      <c r="BP33" s="347">
        <v>393091.21</v>
      </c>
      <c r="BQ33" s="347">
        <v>456789.78</v>
      </c>
      <c r="BR33" s="347">
        <v>224011.17</v>
      </c>
      <c r="BS33" s="347">
        <v>644621.89</v>
      </c>
      <c r="BT33" s="347">
        <v>260509.5</v>
      </c>
      <c r="BU33" s="347">
        <v>398385.51</v>
      </c>
      <c r="BV33" s="347">
        <v>230329.81000000006</v>
      </c>
      <c r="BW33" s="347">
        <v>253583.30999999997</v>
      </c>
      <c r="BX33" s="347">
        <v>309853.19</v>
      </c>
      <c r="BY33" s="347">
        <v>161590.73000000001</v>
      </c>
      <c r="BZ33" s="347">
        <v>287834.52</v>
      </c>
      <c r="CA33" s="347">
        <v>139139.24</v>
      </c>
      <c r="CB33" s="347">
        <v>125515.95999999998</v>
      </c>
      <c r="CC33" s="347">
        <v>248797.31</v>
      </c>
      <c r="CD33" s="347">
        <v>228036.1</v>
      </c>
      <c r="CE33" s="347">
        <v>243106.19999999995</v>
      </c>
      <c r="CF33" s="347">
        <v>121430.32</v>
      </c>
      <c r="CG33" s="347">
        <v>202263.44</v>
      </c>
      <c r="CH33" s="347">
        <v>189919.5</v>
      </c>
      <c r="CI33" s="347">
        <v>193713.91</v>
      </c>
      <c r="CJ33" s="347">
        <v>237689.76</v>
      </c>
      <c r="CK33" s="347">
        <v>175895.94</v>
      </c>
      <c r="CL33" s="347">
        <v>550515.37999999989</v>
      </c>
      <c r="CM33" s="347">
        <v>175960.32000000001</v>
      </c>
      <c r="CN33" s="347">
        <v>76577.890000000014</v>
      </c>
      <c r="CO33" s="347">
        <v>79701.539999999994</v>
      </c>
      <c r="CP33" s="347">
        <v>121990.56999999999</v>
      </c>
      <c r="CQ33" s="347">
        <v>89283.11</v>
      </c>
      <c r="CR33" s="347">
        <v>151797.46</v>
      </c>
      <c r="CS33" s="347">
        <v>502392.34</v>
      </c>
      <c r="CT33" s="347">
        <v>73526.62000000001</v>
      </c>
      <c r="CU33" s="347">
        <v>82960.319999999992</v>
      </c>
      <c r="CV33" s="347">
        <v>111538.35</v>
      </c>
      <c r="CW33" s="347">
        <v>140719.32</v>
      </c>
      <c r="CX33" s="347">
        <v>72923.439999999988</v>
      </c>
      <c r="CY33" s="347">
        <v>98987.680000000008</v>
      </c>
      <c r="CZ33" s="347">
        <v>190264.39</v>
      </c>
      <c r="DA33" s="347">
        <v>195729.52</v>
      </c>
      <c r="DB33" s="347">
        <v>148649.70000000001</v>
      </c>
      <c r="DC33" s="347">
        <v>123591.39000000001</v>
      </c>
      <c r="DD33" s="347">
        <v>202563.58</v>
      </c>
      <c r="DE33" s="347">
        <v>172214.19</v>
      </c>
      <c r="DF33" s="347">
        <v>138874.34000000003</v>
      </c>
      <c r="DG33" s="347">
        <v>204872.16</v>
      </c>
      <c r="DH33" s="347">
        <v>136135.66</v>
      </c>
      <c r="DI33" s="347">
        <v>154744.22</v>
      </c>
      <c r="DJ33" s="347">
        <v>132782.5</v>
      </c>
      <c r="DK33" s="347">
        <v>134745.35</v>
      </c>
      <c r="DL33" s="347">
        <v>27941.409999999996</v>
      </c>
      <c r="DM33" s="347">
        <v>248987.78</v>
      </c>
      <c r="DN33" s="347">
        <v>83362.299999999988</v>
      </c>
      <c r="DO33" s="347">
        <v>181577.53999999998</v>
      </c>
      <c r="DP33" s="347">
        <v>173141.37</v>
      </c>
      <c r="DQ33" s="347">
        <v>257223.69000000003</v>
      </c>
      <c r="DR33" s="347">
        <v>122921.19</v>
      </c>
      <c r="DS33" s="347">
        <v>154966.16999999998</v>
      </c>
      <c r="DT33" s="347">
        <v>111936.75</v>
      </c>
      <c r="DU33" s="347">
        <v>366877.16000000003</v>
      </c>
      <c r="DV33" s="347">
        <v>145415.79999999999</v>
      </c>
      <c r="DW33" s="347">
        <v>121116.33</v>
      </c>
      <c r="DX33" s="347">
        <v>82577.63</v>
      </c>
      <c r="DY33" s="347">
        <v>52125.93</v>
      </c>
      <c r="DZ33" s="347">
        <v>34968.699999999997</v>
      </c>
      <c r="EA33" s="352">
        <v>991</v>
      </c>
      <c r="EB33" s="352"/>
      <c r="EC33" s="352"/>
      <c r="ED33" s="95">
        <f t="shared" si="0"/>
        <v>0</v>
      </c>
      <c r="EE33" s="95">
        <f t="shared" si="5"/>
        <v>0</v>
      </c>
      <c r="EF33" s="95">
        <f t="shared" si="6"/>
        <v>-1995.5000000037253</v>
      </c>
      <c r="EG33" s="95">
        <f t="shared" si="1"/>
        <v>0</v>
      </c>
      <c r="EH33" s="95">
        <f t="shared" si="2"/>
        <v>-4.1836756281554699E-11</v>
      </c>
      <c r="EI33" s="95">
        <f t="shared" si="3"/>
        <v>0</v>
      </c>
      <c r="EJ33" s="95">
        <f t="shared" si="4"/>
        <v>0</v>
      </c>
    </row>
    <row r="34" spans="1:140">
      <c r="A34" s="346" t="s">
        <v>143</v>
      </c>
      <c r="B34" s="347">
        <v>3529848.8899999997</v>
      </c>
      <c r="C34" s="347">
        <v>0</v>
      </c>
      <c r="D34" s="347">
        <v>0</v>
      </c>
      <c r="E34" s="347">
        <v>0</v>
      </c>
      <c r="F34" s="347">
        <v>917659.45000000007</v>
      </c>
      <c r="G34" s="347">
        <v>0</v>
      </c>
      <c r="H34" s="347">
        <v>0</v>
      </c>
      <c r="I34" s="347">
        <v>0</v>
      </c>
      <c r="J34" s="347">
        <v>0</v>
      </c>
      <c r="K34" s="347">
        <v>0</v>
      </c>
      <c r="L34" s="347">
        <v>0</v>
      </c>
      <c r="M34" s="347">
        <v>0</v>
      </c>
      <c r="N34" s="347">
        <v>0</v>
      </c>
      <c r="O34" s="347">
        <v>0</v>
      </c>
      <c r="P34" s="347">
        <v>0</v>
      </c>
      <c r="Q34" s="347">
        <v>29371.86</v>
      </c>
      <c r="R34" s="347">
        <v>5844.24</v>
      </c>
      <c r="S34" s="347">
        <v>0</v>
      </c>
      <c r="T34" s="347">
        <v>0</v>
      </c>
      <c r="U34" s="347">
        <v>0</v>
      </c>
      <c r="V34" s="347">
        <v>0</v>
      </c>
      <c r="W34" s="347">
        <v>0</v>
      </c>
      <c r="X34" s="347">
        <v>0</v>
      </c>
      <c r="Y34" s="347">
        <v>0</v>
      </c>
      <c r="Z34" s="348">
        <v>121334.94</v>
      </c>
      <c r="AA34" s="348">
        <v>67012.89</v>
      </c>
      <c r="AB34" s="348">
        <v>4749.66</v>
      </c>
      <c r="AC34" s="348">
        <v>20003.11</v>
      </c>
      <c r="AD34" s="348">
        <v>336.74</v>
      </c>
      <c r="AE34" s="347">
        <v>0</v>
      </c>
      <c r="AF34" s="348">
        <v>2363536</v>
      </c>
      <c r="AG34" s="347">
        <v>107085.96</v>
      </c>
      <c r="AH34" s="347">
        <v>2374.83</v>
      </c>
      <c r="AI34" s="347">
        <v>2374.83</v>
      </c>
      <c r="AJ34" s="347">
        <v>2374.83</v>
      </c>
      <c r="AK34" s="347">
        <v>2374.83</v>
      </c>
      <c r="AL34" s="347">
        <v>2374.83</v>
      </c>
      <c r="AM34" s="347">
        <v>2374.83</v>
      </c>
      <c r="AN34" s="347">
        <v>231.38</v>
      </c>
      <c r="AO34" s="347">
        <v>39459.49</v>
      </c>
      <c r="AP34" s="347">
        <v>26111.040000000001</v>
      </c>
      <c r="AQ34" s="347">
        <v>0</v>
      </c>
      <c r="AR34" s="347">
        <v>0</v>
      </c>
      <c r="AS34" s="347">
        <v>748.24</v>
      </c>
      <c r="AT34" s="347">
        <v>462.74</v>
      </c>
      <c r="AU34" s="347">
        <v>0</v>
      </c>
      <c r="AV34" s="347">
        <v>2374.83</v>
      </c>
      <c r="AW34" s="347">
        <v>0</v>
      </c>
      <c r="AX34" s="347">
        <v>0</v>
      </c>
      <c r="AY34" s="347">
        <v>2374.83</v>
      </c>
      <c r="AZ34" s="347">
        <v>20003.11</v>
      </c>
      <c r="BA34" s="347">
        <v>0</v>
      </c>
      <c r="BB34" s="347">
        <v>127284.1</v>
      </c>
      <c r="BC34" s="347">
        <v>0</v>
      </c>
      <c r="BD34" s="347">
        <v>0</v>
      </c>
      <c r="BE34" s="347">
        <v>0</v>
      </c>
      <c r="BF34" s="347">
        <v>0</v>
      </c>
      <c r="BG34" s="349">
        <v>72233.48</v>
      </c>
      <c r="BH34" s="350">
        <v>2164018.42</v>
      </c>
      <c r="BI34" s="347">
        <v>170650.52</v>
      </c>
      <c r="BJ34" s="347">
        <v>98557.18</v>
      </c>
      <c r="BK34" s="347">
        <v>23977.79</v>
      </c>
      <c r="BL34" s="347">
        <v>0</v>
      </c>
      <c r="BM34" s="347">
        <v>69336.19</v>
      </c>
      <c r="BN34" s="347">
        <v>127336.56</v>
      </c>
      <c r="BO34" s="347">
        <v>40346.519999999997</v>
      </c>
      <c r="BP34" s="347">
        <v>154561</v>
      </c>
      <c r="BQ34" s="347">
        <v>21896.55</v>
      </c>
      <c r="BR34" s="347">
        <v>28374.6</v>
      </c>
      <c r="BS34" s="347">
        <v>146839</v>
      </c>
      <c r="BT34" s="347">
        <v>101944.35</v>
      </c>
      <c r="BU34" s="347">
        <v>128515.46</v>
      </c>
      <c r="BV34" s="347">
        <v>17313.07</v>
      </c>
      <c r="BW34" s="347">
        <v>50571.98</v>
      </c>
      <c r="BX34" s="347">
        <v>41548.400000000001</v>
      </c>
      <c r="BY34" s="347">
        <v>81497.36</v>
      </c>
      <c r="BZ34" s="347">
        <v>99237.55</v>
      </c>
      <c r="CA34" s="347">
        <v>48264</v>
      </c>
      <c r="CB34" s="347">
        <v>71755.100000000006</v>
      </c>
      <c r="CC34" s="347">
        <v>54216.91</v>
      </c>
      <c r="CD34" s="347">
        <v>92313.12</v>
      </c>
      <c r="CE34" s="347">
        <v>10285.69</v>
      </c>
      <c r="CF34" s="347">
        <v>7281.55</v>
      </c>
      <c r="CG34" s="347">
        <v>14630.78</v>
      </c>
      <c r="CH34" s="347">
        <v>19553</v>
      </c>
      <c r="CI34" s="347">
        <v>13435.39</v>
      </c>
      <c r="CJ34" s="347">
        <v>18877.52</v>
      </c>
      <c r="CK34" s="347">
        <v>15136</v>
      </c>
      <c r="CL34" s="347">
        <v>17741.52</v>
      </c>
      <c r="CM34" s="347">
        <v>10917.28</v>
      </c>
      <c r="CN34" s="347">
        <v>15786.41</v>
      </c>
      <c r="CO34" s="347">
        <v>4125.57</v>
      </c>
      <c r="CP34" s="347">
        <v>12208</v>
      </c>
      <c r="CQ34" s="347">
        <v>6000</v>
      </c>
      <c r="CR34" s="347">
        <v>33786.199999999997</v>
      </c>
      <c r="CS34" s="347">
        <v>18891.830000000002</v>
      </c>
      <c r="CT34" s="347">
        <v>3500</v>
      </c>
      <c r="CU34" s="347">
        <v>15361.56</v>
      </c>
      <c r="CV34" s="347">
        <v>3366.31</v>
      </c>
      <c r="CW34" s="347">
        <v>14312</v>
      </c>
      <c r="CX34" s="347">
        <v>2863.26</v>
      </c>
      <c r="CY34" s="347">
        <v>10230.76</v>
      </c>
      <c r="CZ34" s="347">
        <v>2571</v>
      </c>
      <c r="DA34" s="347">
        <v>5949.9</v>
      </c>
      <c r="DB34" s="347">
        <v>9794.39</v>
      </c>
      <c r="DC34" s="347">
        <v>6708</v>
      </c>
      <c r="DD34" s="347">
        <v>8170.21</v>
      </c>
      <c r="DE34" s="347">
        <v>5027.3</v>
      </c>
      <c r="DF34" s="347">
        <v>3821.5</v>
      </c>
      <c r="DG34" s="347">
        <v>5617.68</v>
      </c>
      <c r="DH34" s="347">
        <v>8807.2099999999991</v>
      </c>
      <c r="DI34" s="347">
        <v>9967</v>
      </c>
      <c r="DJ34" s="347">
        <v>1390.8</v>
      </c>
      <c r="DK34" s="347">
        <v>3822.3</v>
      </c>
      <c r="DL34" s="347">
        <v>3200</v>
      </c>
      <c r="DM34" s="347">
        <v>6873</v>
      </c>
      <c r="DN34" s="347">
        <v>9151.2099999999991</v>
      </c>
      <c r="DO34" s="347">
        <v>8958.24</v>
      </c>
      <c r="DP34" s="347">
        <v>11366.69</v>
      </c>
      <c r="DQ34" s="347">
        <v>24522.7</v>
      </c>
      <c r="DR34" s="347">
        <v>10040.64</v>
      </c>
      <c r="DS34" s="347">
        <v>29918.46</v>
      </c>
      <c r="DT34" s="347">
        <v>5866.01</v>
      </c>
      <c r="DU34" s="347">
        <v>13348.65</v>
      </c>
      <c r="DV34" s="347">
        <v>15211.5</v>
      </c>
      <c r="DW34" s="347">
        <v>6204</v>
      </c>
      <c r="DX34" s="347">
        <v>5001</v>
      </c>
      <c r="DY34" s="347">
        <v>2820.36</v>
      </c>
      <c r="DZ34" s="347">
        <v>2544.83</v>
      </c>
      <c r="EA34" s="347">
        <v>0</v>
      </c>
      <c r="EB34" s="347"/>
      <c r="EC34" s="347"/>
      <c r="ED34" s="95">
        <f t="shared" si="0"/>
        <v>0</v>
      </c>
      <c r="EE34" s="95">
        <f t="shared" si="5"/>
        <v>0</v>
      </c>
      <c r="EF34" s="95">
        <f t="shared" si="6"/>
        <v>0</v>
      </c>
      <c r="EG34" s="95">
        <f t="shared" si="1"/>
        <v>0</v>
      </c>
      <c r="EH34" s="95">
        <f t="shared" si="2"/>
        <v>0</v>
      </c>
      <c r="EI34" s="95">
        <f t="shared" si="3"/>
        <v>0</v>
      </c>
      <c r="EJ34" s="95">
        <f t="shared" si="4"/>
        <v>0</v>
      </c>
    </row>
    <row r="35" spans="1:140">
      <c r="A35" s="346" t="s">
        <v>144</v>
      </c>
      <c r="B35" s="347">
        <v>2416330.19</v>
      </c>
      <c r="C35" s="347">
        <v>10482.259999999998</v>
      </c>
      <c r="D35" s="347">
        <v>50</v>
      </c>
      <c r="E35" s="347">
        <v>5224.1000000000004</v>
      </c>
      <c r="F35" s="347">
        <v>386785.97999999992</v>
      </c>
      <c r="G35" s="347">
        <v>20007.170000000002</v>
      </c>
      <c r="H35" s="347">
        <v>8731</v>
      </c>
      <c r="I35" s="347">
        <v>13308.640000000001</v>
      </c>
      <c r="J35" s="347">
        <v>0</v>
      </c>
      <c r="K35" s="347">
        <v>6010.89</v>
      </c>
      <c r="L35" s="347">
        <v>12227.71</v>
      </c>
      <c r="M35" s="347">
        <v>720.58999999999992</v>
      </c>
      <c r="N35" s="347">
        <v>10464.349999999999</v>
      </c>
      <c r="O35" s="347">
        <v>13799.65</v>
      </c>
      <c r="P35" s="347">
        <v>15399.420000000002</v>
      </c>
      <c r="Q35" s="347">
        <v>12757.55</v>
      </c>
      <c r="R35" s="347">
        <v>4645.4000000000005</v>
      </c>
      <c r="S35" s="347">
        <v>4259.670000000001</v>
      </c>
      <c r="T35" s="347">
        <v>0</v>
      </c>
      <c r="U35" s="347">
        <v>0</v>
      </c>
      <c r="V35" s="347">
        <v>10.68</v>
      </c>
      <c r="W35" s="347">
        <v>0</v>
      </c>
      <c r="X35" s="347">
        <v>1520.61</v>
      </c>
      <c r="Y35" s="347">
        <v>0</v>
      </c>
      <c r="Z35" s="348">
        <v>351093.23</v>
      </c>
      <c r="AA35" s="348">
        <v>90172.72</v>
      </c>
      <c r="AB35" s="348">
        <v>86291.98</v>
      </c>
      <c r="AC35" s="348">
        <v>13535.14</v>
      </c>
      <c r="AD35" s="348">
        <v>11881.05</v>
      </c>
      <c r="AE35" s="347">
        <v>0</v>
      </c>
      <c r="AF35" s="348">
        <v>1336950.3999999999</v>
      </c>
      <c r="AG35" s="347">
        <v>254782.81</v>
      </c>
      <c r="AH35" s="347">
        <v>10728.5</v>
      </c>
      <c r="AI35" s="347">
        <v>21660.45</v>
      </c>
      <c r="AJ35" s="347">
        <v>13001.5</v>
      </c>
      <c r="AK35" s="347">
        <v>17465.310000000001</v>
      </c>
      <c r="AL35" s="347">
        <v>15026.04</v>
      </c>
      <c r="AM35" s="347">
        <v>18428.62</v>
      </c>
      <c r="AN35" s="347">
        <v>12730.23</v>
      </c>
      <c r="AO35" s="347">
        <v>16927.68</v>
      </c>
      <c r="AP35" s="347">
        <v>17007.98</v>
      </c>
      <c r="AQ35" s="347">
        <v>18597.09</v>
      </c>
      <c r="AR35" s="347">
        <v>4372.13</v>
      </c>
      <c r="AS35" s="347">
        <v>17536.25</v>
      </c>
      <c r="AT35" s="347">
        <v>3001.36</v>
      </c>
      <c r="AU35" s="347">
        <v>0</v>
      </c>
      <c r="AV35" s="347">
        <v>19453.150000000001</v>
      </c>
      <c r="AW35" s="347">
        <v>41759.06</v>
      </c>
      <c r="AX35" s="347">
        <v>4019.66</v>
      </c>
      <c r="AY35" s="347">
        <v>21060.11</v>
      </c>
      <c r="AZ35" s="347">
        <v>13513.78</v>
      </c>
      <c r="BA35" s="347">
        <v>21.36</v>
      </c>
      <c r="BB35" s="347">
        <v>37147.47</v>
      </c>
      <c r="BC35" s="347">
        <v>2312.7800000000002</v>
      </c>
      <c r="BD35" s="347">
        <v>9436.99</v>
      </c>
      <c r="BE35" s="347">
        <v>5552.39</v>
      </c>
      <c r="BF35" s="347">
        <v>80333.22</v>
      </c>
      <c r="BG35" s="349">
        <v>137536.51999999999</v>
      </c>
      <c r="BH35" s="350">
        <v>1064631.03</v>
      </c>
      <c r="BI35" s="347">
        <v>27173.49</v>
      </c>
      <c r="BJ35" s="347">
        <v>42396.37</v>
      </c>
      <c r="BK35" s="347">
        <v>42905.01</v>
      </c>
      <c r="BL35" s="347">
        <v>20466.009999999998</v>
      </c>
      <c r="BM35" s="347">
        <v>34691.75</v>
      </c>
      <c r="BN35" s="347">
        <v>46496.46</v>
      </c>
      <c r="BO35" s="347">
        <v>8242.18</v>
      </c>
      <c r="BP35" s="347">
        <v>24376.97</v>
      </c>
      <c r="BQ35" s="347">
        <v>25017.25</v>
      </c>
      <c r="BR35" s="347">
        <v>32195.09</v>
      </c>
      <c r="BS35" s="347">
        <v>43261.09</v>
      </c>
      <c r="BT35" s="347">
        <v>43448.03</v>
      </c>
      <c r="BU35" s="347">
        <v>65188.44</v>
      </c>
      <c r="BV35" s="347">
        <v>52437.42</v>
      </c>
      <c r="BW35" s="347">
        <v>16051.85</v>
      </c>
      <c r="BX35" s="347">
        <v>19802.919999999998</v>
      </c>
      <c r="BY35" s="347">
        <v>20471.18</v>
      </c>
      <c r="BZ35" s="347">
        <v>13466.16</v>
      </c>
      <c r="CA35" s="347">
        <v>8259.08</v>
      </c>
      <c r="CB35" s="347">
        <v>25852.32</v>
      </c>
      <c r="CC35" s="347">
        <v>31814.62</v>
      </c>
      <c r="CD35" s="347">
        <v>15342.64</v>
      </c>
      <c r="CE35" s="347">
        <v>9233.34</v>
      </c>
      <c r="CF35" s="347">
        <v>9678.2000000000007</v>
      </c>
      <c r="CG35" s="347">
        <v>10938.65</v>
      </c>
      <c r="CH35" s="347">
        <v>7225.71</v>
      </c>
      <c r="CI35" s="347">
        <v>3539.43</v>
      </c>
      <c r="CJ35" s="347">
        <v>14840.53</v>
      </c>
      <c r="CK35" s="347">
        <v>9890.8799999999992</v>
      </c>
      <c r="CL35" s="347">
        <v>3643.36</v>
      </c>
      <c r="CM35" s="347">
        <v>7836.14</v>
      </c>
      <c r="CN35" s="347">
        <v>4913.99</v>
      </c>
      <c r="CO35" s="347">
        <v>3815.17</v>
      </c>
      <c r="CP35" s="347">
        <v>9509.23</v>
      </c>
      <c r="CQ35" s="347">
        <v>7454.34</v>
      </c>
      <c r="CR35" s="347">
        <v>21702.080000000002</v>
      </c>
      <c r="CS35" s="347">
        <v>23417.15</v>
      </c>
      <c r="CT35" s="347">
        <v>7385.31</v>
      </c>
      <c r="CU35" s="347">
        <v>10667.83</v>
      </c>
      <c r="CV35" s="347">
        <v>5368.42</v>
      </c>
      <c r="CW35" s="347">
        <v>7177.29</v>
      </c>
      <c r="CX35" s="347">
        <v>9943.51</v>
      </c>
      <c r="CY35" s="347">
        <v>6428.8</v>
      </c>
      <c r="CZ35" s="347">
        <v>8346.52</v>
      </c>
      <c r="DA35" s="347">
        <v>4321.13</v>
      </c>
      <c r="DB35" s="347">
        <v>10586.86</v>
      </c>
      <c r="DC35" s="347">
        <v>11846.67</v>
      </c>
      <c r="DD35" s="347">
        <v>7889.21</v>
      </c>
      <c r="DE35" s="347">
        <v>6083.25</v>
      </c>
      <c r="DF35" s="347">
        <v>12608.97</v>
      </c>
      <c r="DG35" s="347">
        <v>4070.68</v>
      </c>
      <c r="DH35" s="347">
        <v>9872.9</v>
      </c>
      <c r="DI35" s="347">
        <v>3868.76</v>
      </c>
      <c r="DJ35" s="347">
        <v>7042.96</v>
      </c>
      <c r="DK35" s="347">
        <v>6986.36</v>
      </c>
      <c r="DL35" s="347">
        <v>4998.96</v>
      </c>
      <c r="DM35" s="347">
        <v>7941.89</v>
      </c>
      <c r="DN35" s="347">
        <v>8877.9</v>
      </c>
      <c r="DO35" s="347">
        <v>5922.85</v>
      </c>
      <c r="DP35" s="347">
        <v>10810.14</v>
      </c>
      <c r="DQ35" s="347">
        <v>12991.25</v>
      </c>
      <c r="DR35" s="347">
        <v>15631.01</v>
      </c>
      <c r="DS35" s="347">
        <v>19303.650000000001</v>
      </c>
      <c r="DT35" s="347">
        <v>6263.67</v>
      </c>
      <c r="DU35" s="347">
        <v>7019.92</v>
      </c>
      <c r="DV35" s="347">
        <v>9001.67</v>
      </c>
      <c r="DW35" s="347">
        <v>4096</v>
      </c>
      <c r="DX35" s="347">
        <v>1960</v>
      </c>
      <c r="DY35" s="347">
        <v>515.88</v>
      </c>
      <c r="DZ35" s="347">
        <v>1806.28</v>
      </c>
      <c r="EA35" s="347">
        <v>0</v>
      </c>
      <c r="EB35" s="347"/>
      <c r="EC35" s="347"/>
      <c r="ED35" s="95">
        <f t="shared" si="0"/>
        <v>0</v>
      </c>
      <c r="EE35" s="95">
        <f t="shared" si="5"/>
        <v>0</v>
      </c>
      <c r="EF35" s="95">
        <f t="shared" si="6"/>
        <v>0</v>
      </c>
      <c r="EG35" s="95">
        <f t="shared" ref="EG35:EG98" si="7">SUM(AG35:AM35)-Z35</f>
        <v>0</v>
      </c>
      <c r="EH35" s="95">
        <f t="shared" si="2"/>
        <v>-1.2363443602225743E-12</v>
      </c>
      <c r="EI35" s="95">
        <f t="shared" si="3"/>
        <v>0</v>
      </c>
      <c r="EJ35" s="95">
        <f t="shared" si="4"/>
        <v>0</v>
      </c>
    </row>
    <row r="36" spans="1:140">
      <c r="A36" s="346" t="s">
        <v>145</v>
      </c>
      <c r="B36" s="347">
        <v>1530117.0999999999</v>
      </c>
      <c r="C36" s="347">
        <v>0</v>
      </c>
      <c r="D36" s="347">
        <v>0</v>
      </c>
      <c r="E36" s="347">
        <v>0</v>
      </c>
      <c r="F36" s="347">
        <v>0</v>
      </c>
      <c r="G36" s="347">
        <v>999308.45</v>
      </c>
      <c r="H36" s="347">
        <v>0</v>
      </c>
      <c r="I36" s="347">
        <v>0</v>
      </c>
      <c r="J36" s="347">
        <v>0</v>
      </c>
      <c r="K36" s="347">
        <v>0</v>
      </c>
      <c r="L36" s="347">
        <v>0</v>
      </c>
      <c r="M36" s="347">
        <v>0</v>
      </c>
      <c r="N36" s="347">
        <v>327358.5</v>
      </c>
      <c r="O36" s="347">
        <v>0</v>
      </c>
      <c r="P36" s="347">
        <v>0</v>
      </c>
      <c r="Q36" s="347">
        <v>0</v>
      </c>
      <c r="R36" s="347">
        <v>0</v>
      </c>
      <c r="S36" s="347">
        <v>0</v>
      </c>
      <c r="T36" s="347">
        <v>0</v>
      </c>
      <c r="U36" s="347">
        <v>0</v>
      </c>
      <c r="V36" s="347">
        <v>0</v>
      </c>
      <c r="W36" s="347">
        <v>0</v>
      </c>
      <c r="X36" s="347">
        <v>0</v>
      </c>
      <c r="Y36" s="347">
        <v>0</v>
      </c>
      <c r="Z36" s="348">
        <v>0</v>
      </c>
      <c r="AA36" s="348">
        <v>188679.24</v>
      </c>
      <c r="AB36" s="348">
        <v>0</v>
      </c>
      <c r="AC36" s="348">
        <v>0</v>
      </c>
      <c r="AD36" s="348">
        <v>0</v>
      </c>
      <c r="AE36" s="347">
        <v>0</v>
      </c>
      <c r="AF36" s="348">
        <v>14770.91</v>
      </c>
      <c r="AG36" s="347">
        <v>0</v>
      </c>
      <c r="AH36" s="347">
        <v>0</v>
      </c>
      <c r="AI36" s="347">
        <v>0</v>
      </c>
      <c r="AJ36" s="347">
        <v>0</v>
      </c>
      <c r="AK36" s="347">
        <v>0</v>
      </c>
      <c r="AL36" s="347">
        <v>0</v>
      </c>
      <c r="AM36" s="347">
        <v>0</v>
      </c>
      <c r="AN36" s="347">
        <v>0</v>
      </c>
      <c r="AO36" s="347">
        <v>188679.24</v>
      </c>
      <c r="AP36" s="347">
        <v>0</v>
      </c>
      <c r="AQ36" s="347">
        <v>0</v>
      </c>
      <c r="AR36" s="347">
        <v>0</v>
      </c>
      <c r="AS36" s="347">
        <v>0</v>
      </c>
      <c r="AT36" s="347">
        <v>0</v>
      </c>
      <c r="AU36" s="347">
        <v>0</v>
      </c>
      <c r="AV36" s="347">
        <v>0</v>
      </c>
      <c r="AW36" s="347">
        <v>0</v>
      </c>
      <c r="AX36" s="347">
        <v>0</v>
      </c>
      <c r="AY36" s="347">
        <v>0</v>
      </c>
      <c r="AZ36" s="347">
        <v>0</v>
      </c>
      <c r="BA36" s="347">
        <v>0</v>
      </c>
      <c r="BB36" s="347">
        <v>0</v>
      </c>
      <c r="BC36" s="347">
        <v>0</v>
      </c>
      <c r="BD36" s="347">
        <v>0</v>
      </c>
      <c r="BE36" s="347">
        <v>0</v>
      </c>
      <c r="BF36" s="347">
        <v>0</v>
      </c>
      <c r="BG36" s="349">
        <v>0</v>
      </c>
      <c r="BH36" s="350">
        <v>14770.91</v>
      </c>
      <c r="BI36" s="347">
        <v>2830.19</v>
      </c>
      <c r="BJ36" s="347">
        <v>0</v>
      </c>
      <c r="BK36" s="347">
        <v>0</v>
      </c>
      <c r="BL36" s="347">
        <v>0</v>
      </c>
      <c r="BM36" s="347">
        <v>0</v>
      </c>
      <c r="BN36" s="347">
        <v>0</v>
      </c>
      <c r="BO36" s="347">
        <v>0</v>
      </c>
      <c r="BP36" s="347">
        <v>0</v>
      </c>
      <c r="BQ36" s="347">
        <v>0</v>
      </c>
      <c r="BR36" s="347">
        <v>0</v>
      </c>
      <c r="BS36" s="347">
        <v>0</v>
      </c>
      <c r="BT36" s="347">
        <v>0</v>
      </c>
      <c r="BU36" s="347">
        <v>8167.14</v>
      </c>
      <c r="BV36" s="347">
        <v>0</v>
      </c>
      <c r="BW36" s="347">
        <v>0</v>
      </c>
      <c r="BX36" s="347">
        <v>0</v>
      </c>
      <c r="BY36" s="347">
        <v>0</v>
      </c>
      <c r="BZ36" s="347">
        <v>0</v>
      </c>
      <c r="CA36" s="347">
        <v>0</v>
      </c>
      <c r="CB36" s="347">
        <v>0</v>
      </c>
      <c r="CC36" s="347">
        <v>0</v>
      </c>
      <c r="CD36" s="347">
        <v>0</v>
      </c>
      <c r="CE36" s="347">
        <v>0</v>
      </c>
      <c r="CF36" s="347">
        <v>0</v>
      </c>
      <c r="CG36" s="347">
        <v>0</v>
      </c>
      <c r="CH36" s="347">
        <v>1886.79</v>
      </c>
      <c r="CI36" s="347">
        <v>0</v>
      </c>
      <c r="CJ36" s="347">
        <v>0</v>
      </c>
      <c r="CK36" s="347">
        <v>0</v>
      </c>
      <c r="CL36" s="347">
        <v>0</v>
      </c>
      <c r="CM36" s="347">
        <v>0</v>
      </c>
      <c r="CN36" s="347">
        <v>0</v>
      </c>
      <c r="CO36" s="347">
        <v>0</v>
      </c>
      <c r="CP36" s="347">
        <v>0</v>
      </c>
      <c r="CQ36" s="347">
        <v>0</v>
      </c>
      <c r="CR36" s="347">
        <v>0</v>
      </c>
      <c r="CS36" s="347">
        <v>0</v>
      </c>
      <c r="CT36" s="347">
        <v>0</v>
      </c>
      <c r="CU36" s="347">
        <v>0</v>
      </c>
      <c r="CV36" s="347">
        <v>0</v>
      </c>
      <c r="CW36" s="347">
        <v>0</v>
      </c>
      <c r="CX36" s="347">
        <v>0</v>
      </c>
      <c r="CY36" s="347">
        <v>0</v>
      </c>
      <c r="CZ36" s="347">
        <v>0</v>
      </c>
      <c r="DA36" s="347">
        <v>0</v>
      </c>
      <c r="DB36" s="347">
        <v>0</v>
      </c>
      <c r="DC36" s="347">
        <v>0</v>
      </c>
      <c r="DD36" s="347">
        <v>0</v>
      </c>
      <c r="DE36" s="347">
        <v>0</v>
      </c>
      <c r="DF36" s="347">
        <v>0</v>
      </c>
      <c r="DG36" s="347">
        <v>0</v>
      </c>
      <c r="DH36" s="347">
        <v>0</v>
      </c>
      <c r="DI36" s="347">
        <v>0</v>
      </c>
      <c r="DJ36" s="347">
        <v>0</v>
      </c>
      <c r="DK36" s="347">
        <v>0</v>
      </c>
      <c r="DL36" s="347">
        <v>0</v>
      </c>
      <c r="DM36" s="347">
        <v>0</v>
      </c>
      <c r="DN36" s="347">
        <v>0</v>
      </c>
      <c r="DO36" s="347">
        <v>0</v>
      </c>
      <c r="DP36" s="347">
        <v>0</v>
      </c>
      <c r="DQ36" s="347">
        <v>0</v>
      </c>
      <c r="DR36" s="347">
        <v>0</v>
      </c>
      <c r="DS36" s="347">
        <v>1886.79</v>
      </c>
      <c r="DT36" s="347">
        <v>0</v>
      </c>
      <c r="DU36" s="347">
        <v>0</v>
      </c>
      <c r="DV36" s="347">
        <v>0</v>
      </c>
      <c r="DW36" s="347">
        <v>0</v>
      </c>
      <c r="DX36" s="347">
        <v>0</v>
      </c>
      <c r="DY36" s="347">
        <v>0</v>
      </c>
      <c r="DZ36" s="347">
        <v>0</v>
      </c>
      <c r="EA36" s="347">
        <v>0</v>
      </c>
      <c r="EB36" s="347"/>
      <c r="EC36" s="347"/>
      <c r="ED36" s="95">
        <f t="shared" si="0"/>
        <v>0</v>
      </c>
      <c r="EE36" s="95">
        <f t="shared" si="5"/>
        <v>0</v>
      </c>
      <c r="EF36" s="95">
        <f t="shared" si="6"/>
        <v>0</v>
      </c>
      <c r="EG36" s="95">
        <f t="shared" si="7"/>
        <v>0</v>
      </c>
      <c r="EH36" s="95">
        <f t="shared" si="2"/>
        <v>0</v>
      </c>
      <c r="EI36" s="95">
        <f t="shared" si="3"/>
        <v>0</v>
      </c>
      <c r="EJ36" s="95">
        <f t="shared" si="4"/>
        <v>0</v>
      </c>
    </row>
    <row r="37" spans="1:140">
      <c r="A37" s="346" t="s">
        <v>146</v>
      </c>
      <c r="B37" s="347">
        <v>2115504.85</v>
      </c>
      <c r="C37" s="347">
        <v>0</v>
      </c>
      <c r="D37" s="347">
        <v>0</v>
      </c>
      <c r="E37" s="347">
        <v>0</v>
      </c>
      <c r="F37" s="347">
        <v>338666.45000000007</v>
      </c>
      <c r="G37" s="347">
        <v>0</v>
      </c>
      <c r="H37" s="347">
        <v>0</v>
      </c>
      <c r="I37" s="347">
        <v>0</v>
      </c>
      <c r="J37" s="347">
        <v>0</v>
      </c>
      <c r="K37" s="347">
        <v>0</v>
      </c>
      <c r="L37" s="347">
        <v>0</v>
      </c>
      <c r="M37" s="347">
        <v>0</v>
      </c>
      <c r="N37" s="347">
        <v>0</v>
      </c>
      <c r="O37" s="347">
        <v>0</v>
      </c>
      <c r="P37" s="347">
        <v>0</v>
      </c>
      <c r="Q37" s="347">
        <v>52050</v>
      </c>
      <c r="R37" s="347">
        <v>0</v>
      </c>
      <c r="S37" s="347">
        <v>0</v>
      </c>
      <c r="T37" s="347">
        <v>0</v>
      </c>
      <c r="U37" s="347">
        <v>0</v>
      </c>
      <c r="V37" s="347">
        <v>0</v>
      </c>
      <c r="W37" s="347">
        <v>0</v>
      </c>
      <c r="X37" s="347">
        <v>0</v>
      </c>
      <c r="Y37" s="347">
        <v>0</v>
      </c>
      <c r="Z37" s="348">
        <v>22301.360000000001</v>
      </c>
      <c r="AA37" s="348">
        <v>0</v>
      </c>
      <c r="AB37" s="348">
        <v>6634.92</v>
      </c>
      <c r="AC37" s="348">
        <v>10987.89</v>
      </c>
      <c r="AD37" s="348">
        <v>0</v>
      </c>
      <c r="AE37" s="347">
        <v>0</v>
      </c>
      <c r="AF37" s="348">
        <v>1684864.23</v>
      </c>
      <c r="AG37" s="347">
        <v>3317.46</v>
      </c>
      <c r="AH37" s="347">
        <v>3317.46</v>
      </c>
      <c r="AI37" s="347">
        <v>3317.46</v>
      </c>
      <c r="AJ37" s="347">
        <v>2372.16</v>
      </c>
      <c r="AK37" s="347">
        <v>3317.46</v>
      </c>
      <c r="AL37" s="347">
        <v>3341.9</v>
      </c>
      <c r="AM37" s="347">
        <v>3317.46</v>
      </c>
      <c r="AN37" s="347">
        <v>0</v>
      </c>
      <c r="AO37" s="347">
        <v>0</v>
      </c>
      <c r="AP37" s="347">
        <v>0</v>
      </c>
      <c r="AQ37" s="347">
        <v>0</v>
      </c>
      <c r="AR37" s="347">
        <v>0</v>
      </c>
      <c r="AS37" s="347">
        <v>0</v>
      </c>
      <c r="AT37" s="347">
        <v>0</v>
      </c>
      <c r="AU37" s="347">
        <v>0</v>
      </c>
      <c r="AV37" s="347">
        <v>3317.46</v>
      </c>
      <c r="AW37" s="347">
        <v>0</v>
      </c>
      <c r="AX37" s="347">
        <v>0</v>
      </c>
      <c r="AY37" s="347">
        <v>3317.46</v>
      </c>
      <c r="AZ37" s="347">
        <v>10987.89</v>
      </c>
      <c r="BA37" s="347">
        <v>0</v>
      </c>
      <c r="BB37" s="347">
        <v>0</v>
      </c>
      <c r="BC37" s="347">
        <v>0</v>
      </c>
      <c r="BD37" s="347">
        <v>0</v>
      </c>
      <c r="BE37" s="347">
        <v>0</v>
      </c>
      <c r="BF37" s="347">
        <v>30291.54</v>
      </c>
      <c r="BG37" s="349">
        <v>39678.449999999997</v>
      </c>
      <c r="BH37" s="350">
        <v>1614894.24</v>
      </c>
      <c r="BI37" s="347">
        <v>85374.77</v>
      </c>
      <c r="BJ37" s="347">
        <v>126616.89</v>
      </c>
      <c r="BK37" s="347">
        <v>37351.019999999997</v>
      </c>
      <c r="BL37" s="347">
        <v>95252.59</v>
      </c>
      <c r="BM37" s="347">
        <v>105256.25</v>
      </c>
      <c r="BN37" s="347">
        <v>75479.53</v>
      </c>
      <c r="BO37" s="347">
        <v>31672.63</v>
      </c>
      <c r="BP37" s="347">
        <v>121617.35</v>
      </c>
      <c r="BQ37" s="347">
        <v>46170.42</v>
      </c>
      <c r="BR37" s="347">
        <v>38167.050000000003</v>
      </c>
      <c r="BS37" s="347">
        <v>202184.79</v>
      </c>
      <c r="BT37" s="347">
        <v>87037.26</v>
      </c>
      <c r="BU37" s="347">
        <v>104209.4</v>
      </c>
      <c r="BV37" s="347">
        <v>17770.189999999999</v>
      </c>
      <c r="BW37" s="347">
        <v>38304</v>
      </c>
      <c r="BX37" s="347">
        <v>7943.19</v>
      </c>
      <c r="BY37" s="347">
        <v>60649.68</v>
      </c>
      <c r="BZ37" s="347">
        <v>2524.9699999999998</v>
      </c>
      <c r="CA37" s="347">
        <v>9006.15</v>
      </c>
      <c r="CB37" s="347">
        <v>23233.34</v>
      </c>
      <c r="CC37" s="347">
        <v>996.52</v>
      </c>
      <c r="CD37" s="347">
        <v>96784.63</v>
      </c>
      <c r="CE37" s="347">
        <v>1487.04</v>
      </c>
      <c r="CF37" s="347">
        <v>3386.86</v>
      </c>
      <c r="CG37" s="347">
        <v>2297.62</v>
      </c>
      <c r="CH37" s="347">
        <v>5633.35</v>
      </c>
      <c r="CI37" s="347">
        <v>3286.04</v>
      </c>
      <c r="CJ37" s="347">
        <v>11072.08</v>
      </c>
      <c r="CK37" s="347">
        <v>492.59</v>
      </c>
      <c r="CL37" s="347">
        <v>459.89</v>
      </c>
      <c r="CM37" s="347">
        <v>480.62</v>
      </c>
      <c r="CN37" s="347">
        <v>498.89</v>
      </c>
      <c r="CO37" s="347">
        <v>313.52999999999997</v>
      </c>
      <c r="CP37" s="347">
        <v>2575.4299999999998</v>
      </c>
      <c r="CQ37" s="347">
        <v>480.4</v>
      </c>
      <c r="CR37" s="347">
        <v>64218.92</v>
      </c>
      <c r="CS37" s="347">
        <v>71027.09</v>
      </c>
      <c r="CT37" s="347">
        <v>205.27</v>
      </c>
      <c r="CU37" s="347">
        <v>257.64999999999998</v>
      </c>
      <c r="CV37" s="347">
        <v>52.86</v>
      </c>
      <c r="CW37" s="347">
        <v>232.24</v>
      </c>
      <c r="CX37" s="347">
        <v>329.87</v>
      </c>
      <c r="CY37" s="347">
        <v>363.02</v>
      </c>
      <c r="CZ37" s="347">
        <v>2317</v>
      </c>
      <c r="DA37" s="347">
        <v>395.25</v>
      </c>
      <c r="DB37" s="347">
        <v>160.97999999999999</v>
      </c>
      <c r="DC37" s="347">
        <v>215.57</v>
      </c>
      <c r="DD37" s="347">
        <v>2886.7</v>
      </c>
      <c r="DE37" s="347">
        <v>264.67</v>
      </c>
      <c r="DF37" s="347">
        <v>356.74</v>
      </c>
      <c r="DG37" s="347">
        <v>272.94</v>
      </c>
      <c r="DH37" s="347">
        <v>196.79</v>
      </c>
      <c r="DI37" s="347">
        <v>1508.42</v>
      </c>
      <c r="DJ37" s="347">
        <v>421</v>
      </c>
      <c r="DK37" s="347">
        <v>2617</v>
      </c>
      <c r="DL37" s="347">
        <v>150</v>
      </c>
      <c r="DM37" s="347">
        <v>106</v>
      </c>
      <c r="DN37" s="347">
        <v>279.67</v>
      </c>
      <c r="DO37" s="347">
        <v>3980.78</v>
      </c>
      <c r="DP37" s="347">
        <v>157.97999999999999</v>
      </c>
      <c r="DQ37" s="347">
        <v>237.62</v>
      </c>
      <c r="DR37" s="347">
        <v>2365.3000000000002</v>
      </c>
      <c r="DS37" s="347">
        <v>3917.45</v>
      </c>
      <c r="DT37" s="347">
        <v>385.2</v>
      </c>
      <c r="DU37" s="347">
        <v>121</v>
      </c>
      <c r="DV37" s="347">
        <v>6789</v>
      </c>
      <c r="DW37" s="347">
        <v>1905</v>
      </c>
      <c r="DX37" s="347">
        <v>39.78</v>
      </c>
      <c r="DY37" s="347">
        <v>48.58</v>
      </c>
      <c r="DZ37" s="347">
        <v>43.94</v>
      </c>
      <c r="EA37" s="347">
        <v>0</v>
      </c>
      <c r="EB37" s="347"/>
      <c r="EC37" s="347"/>
      <c r="ED37" s="95">
        <f t="shared" si="0"/>
        <v>0</v>
      </c>
      <c r="EE37" s="95">
        <f t="shared" si="5"/>
        <v>0</v>
      </c>
      <c r="EF37" s="95">
        <f t="shared" si="6"/>
        <v>0</v>
      </c>
      <c r="EG37" s="95">
        <f t="shared" si="7"/>
        <v>0</v>
      </c>
      <c r="EH37" s="95">
        <f t="shared" si="2"/>
        <v>0</v>
      </c>
      <c r="EI37" s="95">
        <f t="shared" si="3"/>
        <v>0</v>
      </c>
      <c r="EJ37" s="95">
        <f t="shared" si="4"/>
        <v>0</v>
      </c>
    </row>
    <row r="38" spans="1:140">
      <c r="A38" s="346" t="s">
        <v>147</v>
      </c>
      <c r="B38" s="347">
        <v>202797</v>
      </c>
      <c r="C38" s="347">
        <v>0</v>
      </c>
      <c r="D38" s="347">
        <v>0</v>
      </c>
      <c r="E38" s="347">
        <v>202797</v>
      </c>
      <c r="F38" s="347">
        <v>0</v>
      </c>
      <c r="G38" s="347">
        <v>0</v>
      </c>
      <c r="H38" s="347">
        <v>0</v>
      </c>
      <c r="I38" s="347">
        <v>0</v>
      </c>
      <c r="J38" s="347">
        <v>0</v>
      </c>
      <c r="K38" s="347">
        <v>0</v>
      </c>
      <c r="L38" s="347">
        <v>0</v>
      </c>
      <c r="M38" s="347">
        <v>0</v>
      </c>
      <c r="N38" s="347">
        <v>0</v>
      </c>
      <c r="O38" s="347">
        <v>0</v>
      </c>
      <c r="P38" s="347">
        <v>0</v>
      </c>
      <c r="Q38" s="347">
        <v>0</v>
      </c>
      <c r="R38" s="347">
        <v>0</v>
      </c>
      <c r="S38" s="347">
        <v>0</v>
      </c>
      <c r="T38" s="347">
        <v>0</v>
      </c>
      <c r="U38" s="347">
        <v>0</v>
      </c>
      <c r="V38" s="347">
        <v>0</v>
      </c>
      <c r="W38" s="347">
        <v>0</v>
      </c>
      <c r="X38" s="347">
        <v>0</v>
      </c>
      <c r="Y38" s="347">
        <v>0</v>
      </c>
      <c r="Z38" s="348">
        <v>0</v>
      </c>
      <c r="AA38" s="348">
        <v>0</v>
      </c>
      <c r="AB38" s="348">
        <v>0</v>
      </c>
      <c r="AC38" s="348">
        <v>0</v>
      </c>
      <c r="AD38" s="348">
        <v>0</v>
      </c>
      <c r="AE38" s="347">
        <v>0</v>
      </c>
      <c r="AF38" s="348">
        <v>0</v>
      </c>
      <c r="AG38" s="347">
        <v>0</v>
      </c>
      <c r="AH38" s="347">
        <v>0</v>
      </c>
      <c r="AI38" s="347">
        <v>0</v>
      </c>
      <c r="AJ38" s="347">
        <v>0</v>
      </c>
      <c r="AK38" s="347">
        <v>0</v>
      </c>
      <c r="AL38" s="347">
        <v>0</v>
      </c>
      <c r="AM38" s="347">
        <v>0</v>
      </c>
      <c r="AN38" s="347">
        <v>0</v>
      </c>
      <c r="AO38" s="347">
        <v>0</v>
      </c>
      <c r="AP38" s="347">
        <v>0</v>
      </c>
      <c r="AQ38" s="347">
        <v>0</v>
      </c>
      <c r="AR38" s="347">
        <v>0</v>
      </c>
      <c r="AS38" s="347">
        <v>0</v>
      </c>
      <c r="AT38" s="347">
        <v>0</v>
      </c>
      <c r="AU38" s="347">
        <v>0</v>
      </c>
      <c r="AV38" s="347">
        <v>0</v>
      </c>
      <c r="AW38" s="347">
        <v>0</v>
      </c>
      <c r="AX38" s="347">
        <v>0</v>
      </c>
      <c r="AY38" s="347">
        <v>0</v>
      </c>
      <c r="AZ38" s="347">
        <v>0</v>
      </c>
      <c r="BA38" s="347">
        <v>0</v>
      </c>
      <c r="BB38" s="347">
        <v>0</v>
      </c>
      <c r="BC38" s="347">
        <v>0</v>
      </c>
      <c r="BD38" s="347">
        <v>0</v>
      </c>
      <c r="BE38" s="347">
        <v>0</v>
      </c>
      <c r="BF38" s="347">
        <v>0</v>
      </c>
      <c r="BG38" s="349">
        <v>0</v>
      </c>
      <c r="BH38" s="350">
        <v>0</v>
      </c>
      <c r="BI38" s="347">
        <v>0</v>
      </c>
      <c r="BJ38" s="347">
        <v>0</v>
      </c>
      <c r="BK38" s="347">
        <v>0</v>
      </c>
      <c r="BL38" s="347">
        <v>0</v>
      </c>
      <c r="BM38" s="347">
        <v>0</v>
      </c>
      <c r="BN38" s="347">
        <v>0</v>
      </c>
      <c r="BO38" s="347">
        <v>0</v>
      </c>
      <c r="BP38" s="347">
        <v>0</v>
      </c>
      <c r="BQ38" s="347">
        <v>0</v>
      </c>
      <c r="BR38" s="347">
        <v>0</v>
      </c>
      <c r="BS38" s="347">
        <v>0</v>
      </c>
      <c r="BT38" s="347">
        <v>0</v>
      </c>
      <c r="BU38" s="347">
        <v>0</v>
      </c>
      <c r="BV38" s="347">
        <v>0</v>
      </c>
      <c r="BW38" s="347">
        <v>0</v>
      </c>
      <c r="BX38" s="347">
        <v>0</v>
      </c>
      <c r="BY38" s="347">
        <v>0</v>
      </c>
      <c r="BZ38" s="347">
        <v>0</v>
      </c>
      <c r="CA38" s="347">
        <v>0</v>
      </c>
      <c r="CB38" s="347">
        <v>0</v>
      </c>
      <c r="CC38" s="347">
        <v>0</v>
      </c>
      <c r="CD38" s="347">
        <v>0</v>
      </c>
      <c r="CE38" s="347">
        <v>0</v>
      </c>
      <c r="CF38" s="347">
        <v>0</v>
      </c>
      <c r="CG38" s="347">
        <v>0</v>
      </c>
      <c r="CH38" s="347">
        <v>0</v>
      </c>
      <c r="CI38" s="347">
        <v>0</v>
      </c>
      <c r="CJ38" s="347">
        <v>0</v>
      </c>
      <c r="CK38" s="347">
        <v>0</v>
      </c>
      <c r="CL38" s="347">
        <v>0</v>
      </c>
      <c r="CM38" s="347">
        <v>0</v>
      </c>
      <c r="CN38" s="347">
        <v>0</v>
      </c>
      <c r="CO38" s="347">
        <v>0</v>
      </c>
      <c r="CP38" s="347">
        <v>0</v>
      </c>
      <c r="CQ38" s="347">
        <v>0</v>
      </c>
      <c r="CR38" s="347">
        <v>0</v>
      </c>
      <c r="CS38" s="347">
        <v>0</v>
      </c>
      <c r="CT38" s="347">
        <v>0</v>
      </c>
      <c r="CU38" s="347">
        <v>0</v>
      </c>
      <c r="CV38" s="347">
        <v>0</v>
      </c>
      <c r="CW38" s="347">
        <v>0</v>
      </c>
      <c r="CX38" s="347">
        <v>0</v>
      </c>
      <c r="CY38" s="347">
        <v>0</v>
      </c>
      <c r="CZ38" s="347">
        <v>0</v>
      </c>
      <c r="DA38" s="347">
        <v>0</v>
      </c>
      <c r="DB38" s="347">
        <v>0</v>
      </c>
      <c r="DC38" s="347">
        <v>0</v>
      </c>
      <c r="DD38" s="347">
        <v>0</v>
      </c>
      <c r="DE38" s="347">
        <v>0</v>
      </c>
      <c r="DF38" s="347">
        <v>0</v>
      </c>
      <c r="DG38" s="347">
        <v>0</v>
      </c>
      <c r="DH38" s="347">
        <v>0</v>
      </c>
      <c r="DI38" s="347">
        <v>0</v>
      </c>
      <c r="DJ38" s="347">
        <v>0</v>
      </c>
      <c r="DK38" s="347">
        <v>0</v>
      </c>
      <c r="DL38" s="347">
        <v>0</v>
      </c>
      <c r="DM38" s="347">
        <v>0</v>
      </c>
      <c r="DN38" s="347">
        <v>0</v>
      </c>
      <c r="DO38" s="347">
        <v>0</v>
      </c>
      <c r="DP38" s="347">
        <v>0</v>
      </c>
      <c r="DQ38" s="347">
        <v>0</v>
      </c>
      <c r="DR38" s="347">
        <v>0</v>
      </c>
      <c r="DS38" s="347">
        <v>0</v>
      </c>
      <c r="DT38" s="347">
        <v>0</v>
      </c>
      <c r="DU38" s="347">
        <v>0</v>
      </c>
      <c r="DV38" s="347">
        <v>0</v>
      </c>
      <c r="DW38" s="347">
        <v>0</v>
      </c>
      <c r="DX38" s="347">
        <v>0</v>
      </c>
      <c r="DY38" s="347">
        <v>0</v>
      </c>
      <c r="DZ38" s="347">
        <v>0</v>
      </c>
      <c r="EA38" s="347">
        <v>0</v>
      </c>
      <c r="EB38" s="347"/>
      <c r="EC38" s="347"/>
      <c r="ED38" s="95">
        <f t="shared" si="0"/>
        <v>0</v>
      </c>
      <c r="EE38" s="95">
        <f t="shared" si="5"/>
        <v>0</v>
      </c>
      <c r="EF38" s="95">
        <f t="shared" si="6"/>
        <v>0</v>
      </c>
      <c r="EG38" s="95">
        <f t="shared" si="7"/>
        <v>0</v>
      </c>
      <c r="EH38" s="95">
        <f t="shared" si="2"/>
        <v>0</v>
      </c>
      <c r="EI38" s="95">
        <f t="shared" si="3"/>
        <v>0</v>
      </c>
      <c r="EJ38" s="95">
        <f t="shared" si="4"/>
        <v>0</v>
      </c>
    </row>
    <row r="39" spans="1:140">
      <c r="A39" s="346" t="s">
        <v>148</v>
      </c>
      <c r="B39" s="347">
        <v>446292.75</v>
      </c>
      <c r="C39" s="347">
        <v>0</v>
      </c>
      <c r="D39" s="347">
        <v>0</v>
      </c>
      <c r="E39" s="347">
        <v>0</v>
      </c>
      <c r="F39" s="347">
        <v>197966.03</v>
      </c>
      <c r="G39" s="347">
        <v>0</v>
      </c>
      <c r="H39" s="347">
        <v>0</v>
      </c>
      <c r="I39" s="347">
        <v>0</v>
      </c>
      <c r="J39" s="347">
        <v>0</v>
      </c>
      <c r="K39" s="347">
        <v>0</v>
      </c>
      <c r="L39" s="347">
        <v>0</v>
      </c>
      <c r="M39" s="347">
        <v>749</v>
      </c>
      <c r="N39" s="347">
        <v>0</v>
      </c>
      <c r="O39" s="347">
        <v>0</v>
      </c>
      <c r="P39" s="347">
        <v>0</v>
      </c>
      <c r="Q39" s="347">
        <v>601</v>
      </c>
      <c r="R39" s="347">
        <v>0</v>
      </c>
      <c r="S39" s="347">
        <v>0</v>
      </c>
      <c r="T39" s="347">
        <v>0</v>
      </c>
      <c r="U39" s="347">
        <v>0</v>
      </c>
      <c r="V39" s="347">
        <v>0</v>
      </c>
      <c r="W39" s="347">
        <v>0</v>
      </c>
      <c r="X39" s="347">
        <v>0</v>
      </c>
      <c r="Y39" s="347">
        <v>0</v>
      </c>
      <c r="Z39" s="348">
        <v>8425.81</v>
      </c>
      <c r="AA39" s="348">
        <v>1520</v>
      </c>
      <c r="AB39" s="348">
        <v>0</v>
      </c>
      <c r="AC39" s="348">
        <v>568.79999999999995</v>
      </c>
      <c r="AD39" s="348">
        <v>0</v>
      </c>
      <c r="AE39" s="347">
        <v>0</v>
      </c>
      <c r="AF39" s="348">
        <v>236462.11</v>
      </c>
      <c r="AG39" s="347">
        <v>0</v>
      </c>
      <c r="AH39" s="347">
        <v>3168.72</v>
      </c>
      <c r="AI39" s="347">
        <v>3168.72</v>
      </c>
      <c r="AJ39" s="347">
        <v>0</v>
      </c>
      <c r="AK39" s="347">
        <v>50</v>
      </c>
      <c r="AL39" s="347">
        <v>0</v>
      </c>
      <c r="AM39" s="347">
        <v>2038.37</v>
      </c>
      <c r="AN39" s="347">
        <v>0</v>
      </c>
      <c r="AO39" s="347">
        <v>0</v>
      </c>
      <c r="AP39" s="347">
        <v>0</v>
      </c>
      <c r="AQ39" s="347">
        <v>1040</v>
      </c>
      <c r="AR39" s="347">
        <v>480</v>
      </c>
      <c r="AS39" s="347">
        <v>0</v>
      </c>
      <c r="AT39" s="347">
        <v>0</v>
      </c>
      <c r="AU39" s="347">
        <v>0</v>
      </c>
      <c r="AV39" s="347">
        <v>0</v>
      </c>
      <c r="AW39" s="347">
        <v>0</v>
      </c>
      <c r="AX39" s="347">
        <v>0</v>
      </c>
      <c r="AY39" s="347">
        <v>0</v>
      </c>
      <c r="AZ39" s="347">
        <v>568.79999999999995</v>
      </c>
      <c r="BA39" s="347">
        <v>0</v>
      </c>
      <c r="BB39" s="347">
        <v>7792.91</v>
      </c>
      <c r="BC39" s="347">
        <v>2850</v>
      </c>
      <c r="BD39" s="347">
        <v>900</v>
      </c>
      <c r="BE39" s="347">
        <v>0</v>
      </c>
      <c r="BF39" s="347">
        <v>8000</v>
      </c>
      <c r="BG39" s="349">
        <v>2894</v>
      </c>
      <c r="BH39" s="350">
        <v>214025.2</v>
      </c>
      <c r="BI39" s="347">
        <v>1200</v>
      </c>
      <c r="BJ39" s="347">
        <v>29143</v>
      </c>
      <c r="BK39" s="347">
        <v>974.15</v>
      </c>
      <c r="BL39" s="347">
        <v>21505.45</v>
      </c>
      <c r="BM39" s="347">
        <v>20368.810000000001</v>
      </c>
      <c r="BN39" s="347">
        <v>42942.92</v>
      </c>
      <c r="BO39" s="347">
        <v>0</v>
      </c>
      <c r="BP39" s="347">
        <v>11632.07</v>
      </c>
      <c r="BQ39" s="347">
        <v>0</v>
      </c>
      <c r="BR39" s="347">
        <v>0</v>
      </c>
      <c r="BS39" s="347">
        <v>11121.28</v>
      </c>
      <c r="BT39" s="347">
        <v>5330.19</v>
      </c>
      <c r="BU39" s="347">
        <v>5050</v>
      </c>
      <c r="BV39" s="347">
        <v>3141.51</v>
      </c>
      <c r="BW39" s="347">
        <v>5680</v>
      </c>
      <c r="BX39" s="347">
        <v>0</v>
      </c>
      <c r="BY39" s="347">
        <v>7113</v>
      </c>
      <c r="BZ39" s="347">
        <v>5400</v>
      </c>
      <c r="CA39" s="347">
        <v>3365</v>
      </c>
      <c r="CB39" s="347">
        <v>1154.8499999999999</v>
      </c>
      <c r="CC39" s="347">
        <v>1640</v>
      </c>
      <c r="CD39" s="347">
        <v>15254.03</v>
      </c>
      <c r="CE39" s="347">
        <v>0</v>
      </c>
      <c r="CF39" s="347">
        <v>0</v>
      </c>
      <c r="CG39" s="347">
        <v>1947</v>
      </c>
      <c r="CH39" s="347">
        <v>5505.59</v>
      </c>
      <c r="CI39" s="347">
        <v>0</v>
      </c>
      <c r="CJ39" s="347">
        <v>0</v>
      </c>
      <c r="CK39" s="347">
        <v>500</v>
      </c>
      <c r="CL39" s="347">
        <v>300</v>
      </c>
      <c r="CM39" s="347">
        <v>0</v>
      </c>
      <c r="CN39" s="347">
        <v>0</v>
      </c>
      <c r="CO39" s="347">
        <v>0</v>
      </c>
      <c r="CP39" s="347">
        <v>0</v>
      </c>
      <c r="CQ39" s="347">
        <v>0</v>
      </c>
      <c r="CR39" s="347">
        <v>715.15</v>
      </c>
      <c r="CS39" s="347">
        <v>537.20000000000005</v>
      </c>
      <c r="CT39" s="347">
        <v>0</v>
      </c>
      <c r="CU39" s="347">
        <v>0</v>
      </c>
      <c r="CV39" s="347">
        <v>1679</v>
      </c>
      <c r="CW39" s="347">
        <v>0</v>
      </c>
      <c r="CX39" s="347">
        <v>1680</v>
      </c>
      <c r="CY39" s="347">
        <v>0</v>
      </c>
      <c r="CZ39" s="347">
        <v>459</v>
      </c>
      <c r="DA39" s="347">
        <v>1800</v>
      </c>
      <c r="DB39" s="347">
        <v>0</v>
      </c>
      <c r="DC39" s="347">
        <v>0</v>
      </c>
      <c r="DD39" s="347">
        <v>480</v>
      </c>
      <c r="DE39" s="347">
        <v>2050</v>
      </c>
      <c r="DF39" s="347">
        <v>200</v>
      </c>
      <c r="DG39" s="347">
        <v>0</v>
      </c>
      <c r="DH39" s="347">
        <v>0</v>
      </c>
      <c r="DI39" s="347">
        <v>0</v>
      </c>
      <c r="DJ39" s="347">
        <v>580</v>
      </c>
      <c r="DK39" s="347">
        <v>520</v>
      </c>
      <c r="DL39" s="347">
        <v>0</v>
      </c>
      <c r="DM39" s="347">
        <v>636</v>
      </c>
      <c r="DN39" s="347">
        <v>0</v>
      </c>
      <c r="DO39" s="347">
        <v>0</v>
      </c>
      <c r="DP39" s="347">
        <v>0</v>
      </c>
      <c r="DQ39" s="347">
        <v>0</v>
      </c>
      <c r="DR39" s="347">
        <v>0</v>
      </c>
      <c r="DS39" s="347">
        <v>1280</v>
      </c>
      <c r="DT39" s="347">
        <v>0</v>
      </c>
      <c r="DU39" s="347">
        <v>0</v>
      </c>
      <c r="DV39" s="347">
        <v>1140</v>
      </c>
      <c r="DW39" s="347">
        <v>0</v>
      </c>
      <c r="DX39" s="347">
        <v>0</v>
      </c>
      <c r="DY39" s="347">
        <v>0</v>
      </c>
      <c r="DZ39" s="347">
        <v>0</v>
      </c>
      <c r="EA39" s="347">
        <v>0</v>
      </c>
      <c r="EB39" s="347"/>
      <c r="EC39" s="347"/>
      <c r="ED39" s="95">
        <f t="shared" si="0"/>
        <v>0</v>
      </c>
      <c r="EE39" s="95">
        <f t="shared" si="5"/>
        <v>0</v>
      </c>
      <c r="EF39" s="95">
        <f t="shared" si="6"/>
        <v>0</v>
      </c>
      <c r="EG39" s="95">
        <f t="shared" si="7"/>
        <v>0</v>
      </c>
      <c r="EH39" s="95">
        <f t="shared" si="2"/>
        <v>0</v>
      </c>
      <c r="EI39" s="95">
        <f t="shared" si="3"/>
        <v>0</v>
      </c>
      <c r="EJ39" s="95">
        <f t="shared" si="4"/>
        <v>0</v>
      </c>
    </row>
    <row r="40" spans="1:140">
      <c r="A40" s="346" t="s">
        <v>149</v>
      </c>
      <c r="B40" s="347">
        <v>1243000</v>
      </c>
      <c r="C40" s="347">
        <v>0</v>
      </c>
      <c r="D40" s="347">
        <v>600000</v>
      </c>
      <c r="E40" s="347">
        <v>0</v>
      </c>
      <c r="F40" s="347">
        <v>0</v>
      </c>
      <c r="G40" s="347">
        <v>0</v>
      </c>
      <c r="H40" s="347">
        <v>0</v>
      </c>
      <c r="I40" s="347">
        <v>0</v>
      </c>
      <c r="J40" s="347">
        <v>0</v>
      </c>
      <c r="K40" s="347">
        <v>0</v>
      </c>
      <c r="L40" s="347">
        <v>0</v>
      </c>
      <c r="M40" s="347">
        <v>0</v>
      </c>
      <c r="N40" s="347">
        <v>0</v>
      </c>
      <c r="O40" s="347">
        <v>0</v>
      </c>
      <c r="P40" s="347">
        <v>0</v>
      </c>
      <c r="Q40" s="347">
        <v>0</v>
      </c>
      <c r="R40" s="347">
        <v>0</v>
      </c>
      <c r="S40" s="347">
        <v>0</v>
      </c>
      <c r="T40" s="347">
        <v>0</v>
      </c>
      <c r="U40" s="347">
        <v>0</v>
      </c>
      <c r="V40" s="347">
        <v>0</v>
      </c>
      <c r="W40" s="347">
        <v>0</v>
      </c>
      <c r="X40" s="347">
        <v>0</v>
      </c>
      <c r="Y40" s="347">
        <v>0</v>
      </c>
      <c r="Z40" s="348">
        <v>58000</v>
      </c>
      <c r="AA40" s="348">
        <v>0</v>
      </c>
      <c r="AB40" s="348">
        <v>0</v>
      </c>
      <c r="AC40" s="348">
        <v>20000</v>
      </c>
      <c r="AD40" s="348">
        <v>8000</v>
      </c>
      <c r="AE40" s="347">
        <v>0</v>
      </c>
      <c r="AF40" s="348">
        <v>557000</v>
      </c>
      <c r="AG40" s="347">
        <v>8000</v>
      </c>
      <c r="AH40" s="347">
        <v>0</v>
      </c>
      <c r="AI40" s="347">
        <v>50000</v>
      </c>
      <c r="AJ40" s="347">
        <v>0</v>
      </c>
      <c r="AK40" s="347">
        <v>0</v>
      </c>
      <c r="AL40" s="347">
        <v>0</v>
      </c>
      <c r="AM40" s="347">
        <v>0</v>
      </c>
      <c r="AN40" s="347">
        <v>0</v>
      </c>
      <c r="AO40" s="347">
        <v>0</v>
      </c>
      <c r="AP40" s="347">
        <v>0</v>
      </c>
      <c r="AQ40" s="347">
        <v>0</v>
      </c>
      <c r="AR40" s="347">
        <v>0</v>
      </c>
      <c r="AS40" s="347">
        <v>0</v>
      </c>
      <c r="AT40" s="347">
        <v>0</v>
      </c>
      <c r="AU40" s="347">
        <v>0</v>
      </c>
      <c r="AV40" s="347">
        <v>0</v>
      </c>
      <c r="AW40" s="347">
        <v>0</v>
      </c>
      <c r="AX40" s="347">
        <v>0</v>
      </c>
      <c r="AY40" s="347">
        <v>0</v>
      </c>
      <c r="AZ40" s="347">
        <v>20000</v>
      </c>
      <c r="BA40" s="347">
        <v>0</v>
      </c>
      <c r="BB40" s="347">
        <v>0</v>
      </c>
      <c r="BC40" s="347">
        <v>0</v>
      </c>
      <c r="BD40" s="347">
        <v>0</v>
      </c>
      <c r="BE40" s="347">
        <v>0</v>
      </c>
      <c r="BF40" s="347">
        <v>0</v>
      </c>
      <c r="BG40" s="349">
        <v>0</v>
      </c>
      <c r="BH40" s="350">
        <v>557000</v>
      </c>
      <c r="BI40" s="347">
        <v>6000</v>
      </c>
      <c r="BJ40" s="347">
        <v>6000</v>
      </c>
      <c r="BK40" s="347">
        <v>6000</v>
      </c>
      <c r="BL40" s="347">
        <v>6000</v>
      </c>
      <c r="BM40" s="347">
        <v>6000</v>
      </c>
      <c r="BN40" s="347">
        <v>11000</v>
      </c>
      <c r="BO40" s="347">
        <v>6000</v>
      </c>
      <c r="BP40" s="347">
        <v>6000</v>
      </c>
      <c r="BQ40" s="347">
        <v>6000</v>
      </c>
      <c r="BR40" s="347">
        <v>10000</v>
      </c>
      <c r="BS40" s="347">
        <v>45000</v>
      </c>
      <c r="BT40" s="347">
        <v>22000</v>
      </c>
      <c r="BU40" s="347">
        <v>8000</v>
      </c>
      <c r="BV40" s="347">
        <v>8000</v>
      </c>
      <c r="BW40" s="347">
        <v>6000</v>
      </c>
      <c r="BX40" s="347">
        <v>16000</v>
      </c>
      <c r="BY40" s="347">
        <v>6000</v>
      </c>
      <c r="BZ40" s="347">
        <v>6000</v>
      </c>
      <c r="CA40" s="347">
        <v>6000</v>
      </c>
      <c r="CB40" s="347">
        <v>6000</v>
      </c>
      <c r="CC40" s="347">
        <v>6000</v>
      </c>
      <c r="CD40" s="347">
        <v>6000</v>
      </c>
      <c r="CE40" s="347">
        <v>6000</v>
      </c>
      <c r="CF40" s="347">
        <v>6000</v>
      </c>
      <c r="CG40" s="347">
        <v>6000</v>
      </c>
      <c r="CH40" s="347">
        <v>6000</v>
      </c>
      <c r="CI40" s="347">
        <v>6000</v>
      </c>
      <c r="CJ40" s="347">
        <v>6000</v>
      </c>
      <c r="CK40" s="347">
        <v>6000</v>
      </c>
      <c r="CL40" s="347">
        <v>6000</v>
      </c>
      <c r="CM40" s="347">
        <v>6000</v>
      </c>
      <c r="CN40" s="347">
        <v>6000</v>
      </c>
      <c r="CO40" s="347">
        <v>6000</v>
      </c>
      <c r="CP40" s="347">
        <v>6000</v>
      </c>
      <c r="CQ40" s="347">
        <v>6000</v>
      </c>
      <c r="CR40" s="347">
        <v>5000</v>
      </c>
      <c r="CS40" s="347">
        <v>5000</v>
      </c>
      <c r="CT40" s="347">
        <v>0</v>
      </c>
      <c r="CU40" s="347">
        <v>8000</v>
      </c>
      <c r="CV40" s="347">
        <v>18000</v>
      </c>
      <c r="CW40" s="347">
        <v>8000</v>
      </c>
      <c r="CX40" s="347">
        <v>10000</v>
      </c>
      <c r="CY40" s="347">
        <v>10000</v>
      </c>
      <c r="CZ40" s="347">
        <v>6000</v>
      </c>
      <c r="DA40" s="347">
        <v>2500</v>
      </c>
      <c r="DB40" s="347">
        <v>0</v>
      </c>
      <c r="DC40" s="347">
        <v>6000</v>
      </c>
      <c r="DD40" s="347">
        <v>10000</v>
      </c>
      <c r="DE40" s="347">
        <v>8000</v>
      </c>
      <c r="DF40" s="347">
        <v>5000</v>
      </c>
      <c r="DG40" s="347">
        <v>17000</v>
      </c>
      <c r="DH40" s="347">
        <v>10000</v>
      </c>
      <c r="DI40" s="347">
        <v>20000</v>
      </c>
      <c r="DJ40" s="347">
        <v>0</v>
      </c>
      <c r="DK40" s="347">
        <v>0</v>
      </c>
      <c r="DL40" s="347">
        <v>10000</v>
      </c>
      <c r="DM40" s="347">
        <v>12000</v>
      </c>
      <c r="DN40" s="347">
        <v>15000</v>
      </c>
      <c r="DO40" s="347">
        <v>30000</v>
      </c>
      <c r="DP40" s="347">
        <v>10000</v>
      </c>
      <c r="DQ40" s="347">
        <v>8000</v>
      </c>
      <c r="DR40" s="347">
        <v>5000</v>
      </c>
      <c r="DS40" s="347">
        <v>8000</v>
      </c>
      <c r="DT40" s="347">
        <v>5000</v>
      </c>
      <c r="DU40" s="347">
        <v>5000</v>
      </c>
      <c r="DV40" s="347">
        <v>5000</v>
      </c>
      <c r="DW40" s="347">
        <v>7500</v>
      </c>
      <c r="DX40" s="347">
        <v>0</v>
      </c>
      <c r="DY40" s="347">
        <v>0</v>
      </c>
      <c r="DZ40" s="347">
        <v>0</v>
      </c>
      <c r="EA40" s="347">
        <v>0</v>
      </c>
      <c r="EB40" s="347"/>
      <c r="EC40" s="347"/>
      <c r="ED40" s="95">
        <f t="shared" si="0"/>
        <v>0</v>
      </c>
      <c r="EE40" s="95">
        <f t="shared" si="5"/>
        <v>0</v>
      </c>
      <c r="EF40" s="95">
        <f t="shared" si="6"/>
        <v>0</v>
      </c>
      <c r="EG40" s="95">
        <f t="shared" si="7"/>
        <v>0</v>
      </c>
      <c r="EH40" s="95">
        <f t="shared" si="2"/>
        <v>0</v>
      </c>
      <c r="EI40" s="95">
        <f t="shared" si="3"/>
        <v>0</v>
      </c>
      <c r="EJ40" s="95">
        <f t="shared" si="4"/>
        <v>0</v>
      </c>
    </row>
    <row r="41" spans="1:140">
      <c r="A41" s="346" t="s">
        <v>150</v>
      </c>
      <c r="B41" s="347">
        <v>1599029.67</v>
      </c>
      <c r="C41" s="347">
        <v>0</v>
      </c>
      <c r="D41" s="347">
        <v>0</v>
      </c>
      <c r="E41" s="347">
        <v>107355.56000000001</v>
      </c>
      <c r="F41" s="347">
        <v>0</v>
      </c>
      <c r="G41" s="347">
        <v>0</v>
      </c>
      <c r="H41" s="347">
        <v>0</v>
      </c>
      <c r="I41" s="347">
        <v>50000</v>
      </c>
      <c r="J41" s="347">
        <v>0</v>
      </c>
      <c r="K41" s="347">
        <v>0</v>
      </c>
      <c r="L41" s="347">
        <v>311320.75</v>
      </c>
      <c r="M41" s="347">
        <v>0</v>
      </c>
      <c r="N41" s="347">
        <v>0</v>
      </c>
      <c r="O41" s="347">
        <v>0</v>
      </c>
      <c r="P41" s="347">
        <v>0</v>
      </c>
      <c r="Q41" s="347">
        <v>0</v>
      </c>
      <c r="R41" s="347">
        <v>0</v>
      </c>
      <c r="S41" s="347">
        <v>0</v>
      </c>
      <c r="T41" s="347">
        <v>0</v>
      </c>
      <c r="U41" s="347">
        <v>0</v>
      </c>
      <c r="V41" s="347">
        <v>0</v>
      </c>
      <c r="W41" s="347">
        <v>0</v>
      </c>
      <c r="X41" s="347">
        <v>0</v>
      </c>
      <c r="Y41" s="347">
        <v>0</v>
      </c>
      <c r="Z41" s="348">
        <v>780105.09</v>
      </c>
      <c r="AA41" s="348">
        <v>37735.839999999997</v>
      </c>
      <c r="AB41" s="348">
        <v>47169.81</v>
      </c>
      <c r="AC41" s="348">
        <v>0</v>
      </c>
      <c r="AD41" s="348">
        <v>0</v>
      </c>
      <c r="AE41" s="347">
        <v>0</v>
      </c>
      <c r="AF41" s="348">
        <v>265342.62</v>
      </c>
      <c r="AG41" s="347">
        <v>0</v>
      </c>
      <c r="AH41" s="347">
        <v>0</v>
      </c>
      <c r="AI41" s="347">
        <v>701822.68</v>
      </c>
      <c r="AJ41" s="347">
        <v>0</v>
      </c>
      <c r="AK41" s="347">
        <v>0</v>
      </c>
      <c r="AL41" s="347">
        <v>78282.41</v>
      </c>
      <c r="AM41" s="347">
        <v>0</v>
      </c>
      <c r="AN41" s="347">
        <v>0</v>
      </c>
      <c r="AO41" s="347">
        <v>37735.839999999997</v>
      </c>
      <c r="AP41" s="347">
        <v>0</v>
      </c>
      <c r="AQ41" s="347">
        <v>0</v>
      </c>
      <c r="AR41" s="347">
        <v>0</v>
      </c>
      <c r="AS41" s="347">
        <v>0</v>
      </c>
      <c r="AT41" s="347">
        <v>0</v>
      </c>
      <c r="AU41" s="347">
        <v>0</v>
      </c>
      <c r="AV41" s="347">
        <v>0</v>
      </c>
      <c r="AW41" s="347">
        <v>47169.81</v>
      </c>
      <c r="AX41" s="347">
        <v>0</v>
      </c>
      <c r="AY41" s="347">
        <v>0</v>
      </c>
      <c r="AZ41" s="347">
        <v>0</v>
      </c>
      <c r="BA41" s="347">
        <v>0</v>
      </c>
      <c r="BB41" s="347">
        <v>0</v>
      </c>
      <c r="BC41" s="347">
        <v>0</v>
      </c>
      <c r="BD41" s="347">
        <v>40566.04</v>
      </c>
      <c r="BE41" s="347">
        <v>0</v>
      </c>
      <c r="BF41" s="347">
        <v>0</v>
      </c>
      <c r="BG41" s="349">
        <v>0</v>
      </c>
      <c r="BH41" s="350">
        <v>224776.58</v>
      </c>
      <c r="BI41" s="347">
        <v>0</v>
      </c>
      <c r="BJ41" s="347">
        <v>0</v>
      </c>
      <c r="BK41" s="347">
        <v>0</v>
      </c>
      <c r="BL41" s="347">
        <v>0</v>
      </c>
      <c r="BM41" s="347">
        <v>0</v>
      </c>
      <c r="BN41" s="347">
        <v>0</v>
      </c>
      <c r="BO41" s="347">
        <v>0</v>
      </c>
      <c r="BP41" s="347">
        <v>0</v>
      </c>
      <c r="BQ41" s="347">
        <v>13353</v>
      </c>
      <c r="BR41" s="347">
        <v>0</v>
      </c>
      <c r="BS41" s="347">
        <v>0</v>
      </c>
      <c r="BT41" s="347">
        <v>0</v>
      </c>
      <c r="BU41" s="347">
        <v>6706.6</v>
      </c>
      <c r="BV41" s="347">
        <v>0</v>
      </c>
      <c r="BW41" s="347">
        <v>0</v>
      </c>
      <c r="BX41" s="347">
        <v>0</v>
      </c>
      <c r="BY41" s="347">
        <v>0</v>
      </c>
      <c r="BZ41" s="347">
        <v>0</v>
      </c>
      <c r="CA41" s="347">
        <v>0</v>
      </c>
      <c r="CB41" s="347">
        <v>0</v>
      </c>
      <c r="CC41" s="347">
        <v>0</v>
      </c>
      <c r="CD41" s="347">
        <v>0</v>
      </c>
      <c r="CE41" s="347">
        <v>0</v>
      </c>
      <c r="CF41" s="347">
        <v>0</v>
      </c>
      <c r="CG41" s="347">
        <v>0</v>
      </c>
      <c r="CH41" s="347">
        <v>0</v>
      </c>
      <c r="CI41" s="347">
        <v>0</v>
      </c>
      <c r="CJ41" s="347">
        <v>0</v>
      </c>
      <c r="CK41" s="347">
        <v>0</v>
      </c>
      <c r="CL41" s="347">
        <v>141509.43</v>
      </c>
      <c r="CM41" s="347">
        <v>0</v>
      </c>
      <c r="CN41" s="347">
        <v>0</v>
      </c>
      <c r="CO41" s="347">
        <v>0</v>
      </c>
      <c r="CP41" s="347">
        <v>0</v>
      </c>
      <c r="CQ41" s="347">
        <v>0</v>
      </c>
      <c r="CR41" s="347">
        <v>0</v>
      </c>
      <c r="CS41" s="347">
        <v>0</v>
      </c>
      <c r="CT41" s="347">
        <v>0</v>
      </c>
      <c r="CU41" s="347">
        <v>0</v>
      </c>
      <c r="CV41" s="347">
        <v>0</v>
      </c>
      <c r="CW41" s="347">
        <v>0</v>
      </c>
      <c r="CX41" s="347">
        <v>0</v>
      </c>
      <c r="CY41" s="347">
        <v>0</v>
      </c>
      <c r="CZ41" s="347">
        <v>0</v>
      </c>
      <c r="DA41" s="347">
        <v>0</v>
      </c>
      <c r="DB41" s="347">
        <v>0</v>
      </c>
      <c r="DC41" s="347">
        <v>0</v>
      </c>
      <c r="DD41" s="347">
        <v>0</v>
      </c>
      <c r="DE41" s="347">
        <v>0</v>
      </c>
      <c r="DF41" s="347">
        <v>0</v>
      </c>
      <c r="DG41" s="347">
        <v>0</v>
      </c>
      <c r="DH41" s="347">
        <v>0</v>
      </c>
      <c r="DI41" s="347">
        <v>0</v>
      </c>
      <c r="DJ41" s="347">
        <v>0</v>
      </c>
      <c r="DK41" s="347">
        <v>0</v>
      </c>
      <c r="DL41" s="347">
        <v>0</v>
      </c>
      <c r="DM41" s="347">
        <v>0</v>
      </c>
      <c r="DN41" s="347">
        <v>0</v>
      </c>
      <c r="DO41" s="347">
        <v>0</v>
      </c>
      <c r="DP41" s="347">
        <v>0</v>
      </c>
      <c r="DQ41" s="347">
        <v>63207.55</v>
      </c>
      <c r="DR41" s="347">
        <v>0</v>
      </c>
      <c r="DS41" s="347">
        <v>0</v>
      </c>
      <c r="DT41" s="347">
        <v>0</v>
      </c>
      <c r="DU41" s="347">
        <v>0</v>
      </c>
      <c r="DV41" s="347">
        <v>0</v>
      </c>
      <c r="DW41" s="347">
        <v>0</v>
      </c>
      <c r="DX41" s="347">
        <v>0</v>
      </c>
      <c r="DY41" s="347">
        <v>0</v>
      </c>
      <c r="DZ41" s="347">
        <v>0</v>
      </c>
      <c r="EA41" s="347">
        <v>0</v>
      </c>
      <c r="EB41" s="347"/>
      <c r="EC41" s="347"/>
      <c r="ED41" s="95">
        <f t="shared" si="0"/>
        <v>0</v>
      </c>
      <c r="EE41" s="95">
        <f t="shared" si="5"/>
        <v>0</v>
      </c>
      <c r="EF41" s="95">
        <f t="shared" si="6"/>
        <v>0</v>
      </c>
      <c r="EG41" s="95">
        <f t="shared" si="7"/>
        <v>0</v>
      </c>
      <c r="EH41" s="95">
        <f t="shared" si="2"/>
        <v>0</v>
      </c>
      <c r="EI41" s="95">
        <f t="shared" si="3"/>
        <v>0</v>
      </c>
      <c r="EJ41" s="95">
        <f t="shared" si="4"/>
        <v>0</v>
      </c>
    </row>
    <row r="42" spans="1:140">
      <c r="A42" s="346" t="s">
        <v>151</v>
      </c>
      <c r="B42" s="347">
        <v>0</v>
      </c>
      <c r="C42" s="347">
        <v>0</v>
      </c>
      <c r="D42" s="347">
        <v>0</v>
      </c>
      <c r="E42" s="347">
        <v>0</v>
      </c>
      <c r="F42" s="347">
        <v>0</v>
      </c>
      <c r="G42" s="347">
        <v>0</v>
      </c>
      <c r="H42" s="347">
        <v>0</v>
      </c>
      <c r="I42" s="347">
        <v>0</v>
      </c>
      <c r="J42" s="347">
        <v>0</v>
      </c>
      <c r="K42" s="347">
        <v>0</v>
      </c>
      <c r="L42" s="347">
        <v>0</v>
      </c>
      <c r="M42" s="347">
        <v>0</v>
      </c>
      <c r="N42" s="347">
        <v>0</v>
      </c>
      <c r="O42" s="347">
        <v>0</v>
      </c>
      <c r="P42" s="347">
        <v>0</v>
      </c>
      <c r="Q42" s="347">
        <v>0</v>
      </c>
      <c r="R42" s="347">
        <v>0</v>
      </c>
      <c r="S42" s="347">
        <v>0</v>
      </c>
      <c r="T42" s="347">
        <v>0</v>
      </c>
      <c r="U42" s="347">
        <v>0</v>
      </c>
      <c r="V42" s="347">
        <v>0</v>
      </c>
      <c r="W42" s="347">
        <v>0</v>
      </c>
      <c r="X42" s="347">
        <v>0</v>
      </c>
      <c r="Y42" s="347">
        <v>0</v>
      </c>
      <c r="Z42" s="348">
        <v>0</v>
      </c>
      <c r="AA42" s="348">
        <v>0</v>
      </c>
      <c r="AB42" s="348">
        <v>0</v>
      </c>
      <c r="AC42" s="348">
        <v>0</v>
      </c>
      <c r="AD42" s="348">
        <v>0</v>
      </c>
      <c r="AE42" s="347">
        <v>0</v>
      </c>
      <c r="AF42" s="348">
        <v>0</v>
      </c>
      <c r="AG42" s="347">
        <v>0</v>
      </c>
      <c r="AH42" s="347">
        <v>0</v>
      </c>
      <c r="AI42" s="347">
        <v>0</v>
      </c>
      <c r="AJ42" s="347">
        <v>0</v>
      </c>
      <c r="AK42" s="347">
        <v>0</v>
      </c>
      <c r="AL42" s="347">
        <v>0</v>
      </c>
      <c r="AM42" s="347">
        <v>0</v>
      </c>
      <c r="AN42" s="347">
        <v>0</v>
      </c>
      <c r="AO42" s="347">
        <v>0</v>
      </c>
      <c r="AP42" s="347">
        <v>0</v>
      </c>
      <c r="AQ42" s="347">
        <v>0</v>
      </c>
      <c r="AR42" s="347">
        <v>0</v>
      </c>
      <c r="AS42" s="347">
        <v>0</v>
      </c>
      <c r="AT42" s="347">
        <v>0</v>
      </c>
      <c r="AU42" s="347">
        <v>0</v>
      </c>
      <c r="AV42" s="347">
        <v>0</v>
      </c>
      <c r="AW42" s="347">
        <v>0</v>
      </c>
      <c r="AX42" s="347">
        <v>0</v>
      </c>
      <c r="AY42" s="347">
        <v>0</v>
      </c>
      <c r="AZ42" s="347">
        <v>0</v>
      </c>
      <c r="BA42" s="347">
        <v>0</v>
      </c>
      <c r="BB42" s="347">
        <v>0</v>
      </c>
      <c r="BC42" s="347">
        <v>0</v>
      </c>
      <c r="BD42" s="347">
        <v>0</v>
      </c>
      <c r="BE42" s="347">
        <v>0</v>
      </c>
      <c r="BF42" s="347">
        <v>0</v>
      </c>
      <c r="BG42" s="349">
        <v>0</v>
      </c>
      <c r="BH42" s="350">
        <v>0</v>
      </c>
      <c r="BI42" s="347">
        <v>0</v>
      </c>
      <c r="BJ42" s="347">
        <v>0</v>
      </c>
      <c r="BK42" s="347">
        <v>0</v>
      </c>
      <c r="BL42" s="347">
        <v>0</v>
      </c>
      <c r="BM42" s="347">
        <v>0</v>
      </c>
      <c r="BN42" s="347">
        <v>0</v>
      </c>
      <c r="BO42" s="347">
        <v>0</v>
      </c>
      <c r="BP42" s="347">
        <v>0</v>
      </c>
      <c r="BQ42" s="347">
        <v>0</v>
      </c>
      <c r="BR42" s="347">
        <v>0</v>
      </c>
      <c r="BS42" s="347">
        <v>0</v>
      </c>
      <c r="BT42" s="347">
        <v>0</v>
      </c>
      <c r="BU42" s="347">
        <v>0</v>
      </c>
      <c r="BV42" s="347">
        <v>0</v>
      </c>
      <c r="BW42" s="347">
        <v>0</v>
      </c>
      <c r="BX42" s="347">
        <v>0</v>
      </c>
      <c r="BY42" s="347">
        <v>0</v>
      </c>
      <c r="BZ42" s="347">
        <v>0</v>
      </c>
      <c r="CA42" s="347">
        <v>0</v>
      </c>
      <c r="CB42" s="347">
        <v>0</v>
      </c>
      <c r="CC42" s="347">
        <v>0</v>
      </c>
      <c r="CD42" s="347">
        <v>0</v>
      </c>
      <c r="CE42" s="347">
        <v>0</v>
      </c>
      <c r="CF42" s="347">
        <v>0</v>
      </c>
      <c r="CG42" s="347">
        <v>0</v>
      </c>
      <c r="CH42" s="347">
        <v>0</v>
      </c>
      <c r="CI42" s="347">
        <v>0</v>
      </c>
      <c r="CJ42" s="347">
        <v>0</v>
      </c>
      <c r="CK42" s="347">
        <v>0</v>
      </c>
      <c r="CL42" s="347">
        <v>0</v>
      </c>
      <c r="CM42" s="347">
        <v>0</v>
      </c>
      <c r="CN42" s="347">
        <v>0</v>
      </c>
      <c r="CO42" s="347">
        <v>0</v>
      </c>
      <c r="CP42" s="347">
        <v>0</v>
      </c>
      <c r="CQ42" s="347">
        <v>0</v>
      </c>
      <c r="CR42" s="347">
        <v>0</v>
      </c>
      <c r="CS42" s="347">
        <v>0</v>
      </c>
      <c r="CT42" s="347">
        <v>0</v>
      </c>
      <c r="CU42" s="347">
        <v>0</v>
      </c>
      <c r="CV42" s="347">
        <v>0</v>
      </c>
      <c r="CW42" s="347">
        <v>0</v>
      </c>
      <c r="CX42" s="347">
        <v>0</v>
      </c>
      <c r="CY42" s="347">
        <v>0</v>
      </c>
      <c r="CZ42" s="347">
        <v>0</v>
      </c>
      <c r="DA42" s="347">
        <v>0</v>
      </c>
      <c r="DB42" s="347">
        <v>0</v>
      </c>
      <c r="DC42" s="347">
        <v>0</v>
      </c>
      <c r="DD42" s="347">
        <v>0</v>
      </c>
      <c r="DE42" s="347">
        <v>0</v>
      </c>
      <c r="DF42" s="347">
        <v>0</v>
      </c>
      <c r="DG42" s="347">
        <v>0</v>
      </c>
      <c r="DH42" s="347">
        <v>0</v>
      </c>
      <c r="DI42" s="347">
        <v>0</v>
      </c>
      <c r="DJ42" s="347">
        <v>0</v>
      </c>
      <c r="DK42" s="347">
        <v>0</v>
      </c>
      <c r="DL42" s="347">
        <v>0</v>
      </c>
      <c r="DM42" s="347">
        <v>0</v>
      </c>
      <c r="DN42" s="347">
        <v>0</v>
      </c>
      <c r="DO42" s="347">
        <v>0</v>
      </c>
      <c r="DP42" s="347">
        <v>0</v>
      </c>
      <c r="DQ42" s="347">
        <v>0</v>
      </c>
      <c r="DR42" s="347">
        <v>0</v>
      </c>
      <c r="DS42" s="347">
        <v>0</v>
      </c>
      <c r="DT42" s="347">
        <v>0</v>
      </c>
      <c r="DU42" s="347">
        <v>0</v>
      </c>
      <c r="DV42" s="347">
        <v>0</v>
      </c>
      <c r="DW42" s="347">
        <v>0</v>
      </c>
      <c r="DX42" s="347">
        <v>0</v>
      </c>
      <c r="DY42" s="347">
        <v>0</v>
      </c>
      <c r="DZ42" s="347">
        <v>0</v>
      </c>
      <c r="EA42" s="347">
        <v>0</v>
      </c>
      <c r="EB42" s="347"/>
      <c r="EC42" s="347"/>
      <c r="ED42" s="95">
        <f t="shared" si="0"/>
        <v>0</v>
      </c>
      <c r="EE42" s="95">
        <f t="shared" si="5"/>
        <v>0</v>
      </c>
      <c r="EF42" s="95">
        <f t="shared" si="6"/>
        <v>0</v>
      </c>
      <c r="EG42" s="95">
        <f t="shared" si="7"/>
        <v>0</v>
      </c>
      <c r="EH42" s="95">
        <f t="shared" si="2"/>
        <v>0</v>
      </c>
      <c r="EI42" s="95">
        <f t="shared" si="3"/>
        <v>0</v>
      </c>
      <c r="EJ42" s="95">
        <f t="shared" si="4"/>
        <v>0</v>
      </c>
    </row>
    <row r="43" spans="1:140">
      <c r="A43" s="346" t="s">
        <v>152</v>
      </c>
      <c r="B43" s="347">
        <v>11423273.859999999</v>
      </c>
      <c r="C43" s="347">
        <v>0</v>
      </c>
      <c r="D43" s="347">
        <v>118907.45000000001</v>
      </c>
      <c r="E43" s="347">
        <v>0</v>
      </c>
      <c r="F43" s="347">
        <v>0</v>
      </c>
      <c r="G43" s="347">
        <v>0</v>
      </c>
      <c r="H43" s="347">
        <v>0</v>
      </c>
      <c r="I43" s="347">
        <v>0</v>
      </c>
      <c r="J43" s="347">
        <v>0</v>
      </c>
      <c r="K43" s="347">
        <v>0</v>
      </c>
      <c r="L43" s="347">
        <v>0</v>
      </c>
      <c r="M43" s="347">
        <v>0</v>
      </c>
      <c r="N43" s="347">
        <v>0</v>
      </c>
      <c r="O43" s="347">
        <v>0</v>
      </c>
      <c r="P43" s="347">
        <v>0</v>
      </c>
      <c r="Q43" s="347">
        <v>5869400.4400000004</v>
      </c>
      <c r="R43" s="347">
        <v>0</v>
      </c>
      <c r="S43" s="347">
        <v>0</v>
      </c>
      <c r="T43" s="347">
        <v>0</v>
      </c>
      <c r="U43" s="347">
        <v>0</v>
      </c>
      <c r="V43" s="347">
        <v>0</v>
      </c>
      <c r="W43" s="347">
        <v>0</v>
      </c>
      <c r="X43" s="347">
        <v>0</v>
      </c>
      <c r="Y43" s="347">
        <v>0</v>
      </c>
      <c r="Z43" s="348">
        <v>377330.18</v>
      </c>
      <c r="AA43" s="348">
        <v>0</v>
      </c>
      <c r="AB43" s="348">
        <v>112086.19</v>
      </c>
      <c r="AC43" s="348">
        <v>0</v>
      </c>
      <c r="AD43" s="348">
        <v>51277.599999999999</v>
      </c>
      <c r="AE43" s="347">
        <v>0</v>
      </c>
      <c r="AF43" s="348">
        <v>4894272</v>
      </c>
      <c r="AG43" s="347">
        <v>167847.78</v>
      </c>
      <c r="AH43" s="347">
        <v>28836.57</v>
      </c>
      <c r="AI43" s="347">
        <v>31796.57</v>
      </c>
      <c r="AJ43" s="347">
        <v>19875.29</v>
      </c>
      <c r="AK43" s="347">
        <v>109098.68</v>
      </c>
      <c r="AL43" s="347">
        <v>0</v>
      </c>
      <c r="AM43" s="347">
        <v>19875.29</v>
      </c>
      <c r="AN43" s="347">
        <v>0</v>
      </c>
      <c r="AO43" s="347">
        <v>0</v>
      </c>
      <c r="AP43" s="347">
        <v>0</v>
      </c>
      <c r="AQ43" s="347">
        <v>0</v>
      </c>
      <c r="AR43" s="347">
        <v>0</v>
      </c>
      <c r="AS43" s="347">
        <v>0</v>
      </c>
      <c r="AT43" s="347">
        <v>0</v>
      </c>
      <c r="AU43" s="347">
        <v>0</v>
      </c>
      <c r="AV43" s="347">
        <v>72335.61</v>
      </c>
      <c r="AW43" s="347">
        <v>0</v>
      </c>
      <c r="AX43" s="347">
        <v>19875.29</v>
      </c>
      <c r="AY43" s="347">
        <v>19875.29</v>
      </c>
      <c r="AZ43" s="347">
        <v>0</v>
      </c>
      <c r="BA43" s="347">
        <v>0</v>
      </c>
      <c r="BB43" s="347">
        <v>0</v>
      </c>
      <c r="BC43" s="347">
        <v>0</v>
      </c>
      <c r="BD43" s="347">
        <v>0</v>
      </c>
      <c r="BE43" s="347">
        <v>867.34</v>
      </c>
      <c r="BF43" s="347">
        <v>0</v>
      </c>
      <c r="BG43" s="349">
        <v>262908.79999999999</v>
      </c>
      <c r="BH43" s="350">
        <v>4630495.8600000003</v>
      </c>
      <c r="BI43" s="347">
        <v>209727.64</v>
      </c>
      <c r="BJ43" s="347">
        <v>221481.42</v>
      </c>
      <c r="BK43" s="347">
        <v>266694.39</v>
      </c>
      <c r="BL43" s="347">
        <v>122518.19</v>
      </c>
      <c r="BM43" s="347">
        <v>280422.82</v>
      </c>
      <c r="BN43" s="347">
        <v>268951.15000000002</v>
      </c>
      <c r="BO43" s="347">
        <v>117683.55</v>
      </c>
      <c r="BP43" s="347">
        <v>326701.11</v>
      </c>
      <c r="BQ43" s="347">
        <v>200026.77</v>
      </c>
      <c r="BR43" s="347">
        <v>150281.03</v>
      </c>
      <c r="BS43" s="347">
        <v>296438.40999999997</v>
      </c>
      <c r="BT43" s="347">
        <v>184014.1</v>
      </c>
      <c r="BU43" s="347">
        <v>171946.78</v>
      </c>
      <c r="BV43" s="347">
        <v>141957.48000000001</v>
      </c>
      <c r="BW43" s="347">
        <v>153905.74</v>
      </c>
      <c r="BX43" s="347">
        <v>75974.17</v>
      </c>
      <c r="BY43" s="347">
        <v>144901.98000000001</v>
      </c>
      <c r="BZ43" s="347">
        <v>120120.67</v>
      </c>
      <c r="CA43" s="347">
        <v>76527</v>
      </c>
      <c r="CB43" s="347">
        <v>58093.42</v>
      </c>
      <c r="CC43" s="347">
        <v>70420</v>
      </c>
      <c r="CD43" s="347">
        <v>122775.06</v>
      </c>
      <c r="CE43" s="347">
        <v>18411.419999999998</v>
      </c>
      <c r="CF43" s="347">
        <v>31708.17</v>
      </c>
      <c r="CG43" s="347">
        <v>43109</v>
      </c>
      <c r="CH43" s="347">
        <v>25162</v>
      </c>
      <c r="CI43" s="347">
        <v>19387.419999999998</v>
      </c>
      <c r="CJ43" s="347">
        <v>63472.77</v>
      </c>
      <c r="CK43" s="347">
        <v>31873.77</v>
      </c>
      <c r="CL43" s="347">
        <v>54555</v>
      </c>
      <c r="CM43" s="347">
        <v>7312</v>
      </c>
      <c r="CN43" s="347">
        <v>18363</v>
      </c>
      <c r="CO43" s="347">
        <v>6594</v>
      </c>
      <c r="CP43" s="347">
        <v>17926.45</v>
      </c>
      <c r="CQ43" s="347">
        <v>23374</v>
      </c>
      <c r="CR43" s="347">
        <v>60753</v>
      </c>
      <c r="CS43" s="347">
        <v>51808</v>
      </c>
      <c r="CT43" s="347">
        <v>32959</v>
      </c>
      <c r="CU43" s="347">
        <v>2209</v>
      </c>
      <c r="CV43" s="347">
        <v>4595</v>
      </c>
      <c r="CW43" s="347">
        <v>8814</v>
      </c>
      <c r="CX43" s="347">
        <v>6727</v>
      </c>
      <c r="CY43" s="347">
        <v>10384</v>
      </c>
      <c r="CZ43" s="347">
        <v>7384</v>
      </c>
      <c r="DA43" s="347">
        <v>11923</v>
      </c>
      <c r="DB43" s="347">
        <v>7396</v>
      </c>
      <c r="DC43" s="347">
        <v>7002</v>
      </c>
      <c r="DD43" s="347">
        <v>3891</v>
      </c>
      <c r="DE43" s="347">
        <v>8825</v>
      </c>
      <c r="DF43" s="347">
        <v>4456</v>
      </c>
      <c r="DG43" s="347">
        <v>5407.42</v>
      </c>
      <c r="DH43" s="347">
        <v>8361.42</v>
      </c>
      <c r="DI43" s="347">
        <v>3674</v>
      </c>
      <c r="DJ43" s="347">
        <v>3024</v>
      </c>
      <c r="DK43" s="347">
        <v>754</v>
      </c>
      <c r="DL43" s="347">
        <v>8083</v>
      </c>
      <c r="DM43" s="347">
        <v>4267</v>
      </c>
      <c r="DN43" s="347">
        <v>1352</v>
      </c>
      <c r="DO43" s="347">
        <v>3257</v>
      </c>
      <c r="DP43" s="347">
        <v>26605.45</v>
      </c>
      <c r="DQ43" s="347">
        <v>58080.07</v>
      </c>
      <c r="DR43" s="347">
        <v>80309.47</v>
      </c>
      <c r="DS43" s="347">
        <v>7775.33</v>
      </c>
      <c r="DT43" s="347">
        <v>8843</v>
      </c>
      <c r="DU43" s="347">
        <v>18099.419999999998</v>
      </c>
      <c r="DV43" s="347">
        <v>20662.419999999998</v>
      </c>
      <c r="DW43" s="347">
        <v>1.66</v>
      </c>
      <c r="DX43" s="347">
        <v>0</v>
      </c>
      <c r="DY43" s="347">
        <v>0</v>
      </c>
      <c r="DZ43" s="347">
        <v>1.32</v>
      </c>
      <c r="EA43" s="347">
        <v>0</v>
      </c>
      <c r="EB43" s="347"/>
      <c r="EC43" s="347"/>
      <c r="ED43" s="95">
        <f t="shared" si="0"/>
        <v>0</v>
      </c>
      <c r="EE43" s="95">
        <f t="shared" si="5"/>
        <v>0</v>
      </c>
      <c r="EF43" s="95">
        <f t="shared" si="6"/>
        <v>0</v>
      </c>
      <c r="EG43" s="95">
        <f t="shared" si="7"/>
        <v>0</v>
      </c>
      <c r="EH43" s="95">
        <f t="shared" si="2"/>
        <v>0</v>
      </c>
      <c r="EI43" s="95">
        <f t="shared" si="3"/>
        <v>0</v>
      </c>
      <c r="EJ43" s="95">
        <f t="shared" si="4"/>
        <v>0</v>
      </c>
    </row>
    <row r="44" spans="1:140">
      <c r="A44" s="346" t="s">
        <v>153</v>
      </c>
      <c r="B44" s="347">
        <v>3605719.5199999996</v>
      </c>
      <c r="C44" s="347">
        <v>0</v>
      </c>
      <c r="D44" s="347">
        <v>0</v>
      </c>
      <c r="E44" s="347">
        <v>300</v>
      </c>
      <c r="F44" s="347">
        <v>0</v>
      </c>
      <c r="G44" s="347">
        <v>780</v>
      </c>
      <c r="H44" s="347">
        <v>0</v>
      </c>
      <c r="I44" s="347">
        <v>0</v>
      </c>
      <c r="J44" s="347">
        <v>0</v>
      </c>
      <c r="K44" s="347">
        <v>0</v>
      </c>
      <c r="L44" s="347">
        <v>1250</v>
      </c>
      <c r="M44" s="347">
        <v>0</v>
      </c>
      <c r="N44" s="347">
        <v>0</v>
      </c>
      <c r="O44" s="347">
        <v>0</v>
      </c>
      <c r="P44" s="347">
        <v>0</v>
      </c>
      <c r="Q44" s="347">
        <v>737774.88</v>
      </c>
      <c r="R44" s="347">
        <v>1132.08</v>
      </c>
      <c r="S44" s="347">
        <v>0</v>
      </c>
      <c r="T44" s="347">
        <v>0</v>
      </c>
      <c r="U44" s="347">
        <v>0</v>
      </c>
      <c r="V44" s="347">
        <v>0</v>
      </c>
      <c r="W44" s="347">
        <v>0</v>
      </c>
      <c r="X44" s="347">
        <v>0</v>
      </c>
      <c r="Y44" s="347">
        <v>0</v>
      </c>
      <c r="Z44" s="348">
        <v>124177.22</v>
      </c>
      <c r="AA44" s="348">
        <v>3000</v>
      </c>
      <c r="AB44" s="348">
        <v>226809.42</v>
      </c>
      <c r="AC44" s="348">
        <v>3890.92</v>
      </c>
      <c r="AD44" s="348">
        <v>0</v>
      </c>
      <c r="AE44" s="347">
        <v>0</v>
      </c>
      <c r="AF44" s="348">
        <v>2506605</v>
      </c>
      <c r="AG44" s="347">
        <v>25</v>
      </c>
      <c r="AH44" s="347">
        <v>35885.65</v>
      </c>
      <c r="AI44" s="347">
        <v>35885.65</v>
      </c>
      <c r="AJ44" s="347">
        <v>6650.94</v>
      </c>
      <c r="AK44" s="347">
        <v>5896.22</v>
      </c>
      <c r="AL44" s="347">
        <v>6896.22</v>
      </c>
      <c r="AM44" s="347">
        <v>32937.54</v>
      </c>
      <c r="AN44" s="347">
        <v>2000</v>
      </c>
      <c r="AO44" s="347">
        <v>0</v>
      </c>
      <c r="AP44" s="347">
        <v>0</v>
      </c>
      <c r="AQ44" s="347">
        <v>1000</v>
      </c>
      <c r="AR44" s="347">
        <v>0</v>
      </c>
      <c r="AS44" s="347">
        <v>0</v>
      </c>
      <c r="AT44" s="347">
        <v>0</v>
      </c>
      <c r="AU44" s="347">
        <v>0</v>
      </c>
      <c r="AV44" s="347">
        <v>204533.96</v>
      </c>
      <c r="AW44" s="347">
        <v>0</v>
      </c>
      <c r="AX44" s="347">
        <v>11137.73</v>
      </c>
      <c r="AY44" s="347">
        <v>11137.73</v>
      </c>
      <c r="AZ44" s="347">
        <v>3890.92</v>
      </c>
      <c r="BA44" s="347">
        <v>0</v>
      </c>
      <c r="BB44" s="347">
        <v>0</v>
      </c>
      <c r="BC44" s="347">
        <v>0</v>
      </c>
      <c r="BD44" s="347">
        <v>0</v>
      </c>
      <c r="BE44" s="347">
        <v>78615.100000000006</v>
      </c>
      <c r="BF44" s="347">
        <v>0</v>
      </c>
      <c r="BG44" s="349">
        <v>1970834.2</v>
      </c>
      <c r="BH44" s="350">
        <v>457155.7</v>
      </c>
      <c r="BI44" s="347">
        <v>19133.919999999998</v>
      </c>
      <c r="BJ44" s="347">
        <v>20695.18</v>
      </c>
      <c r="BK44" s="347">
        <v>21982.04</v>
      </c>
      <c r="BL44" s="347">
        <v>16915.71</v>
      </c>
      <c r="BM44" s="347">
        <v>23323.77</v>
      </c>
      <c r="BN44" s="347">
        <v>55990.559999999998</v>
      </c>
      <c r="BO44" s="347">
        <v>7970.8</v>
      </c>
      <c r="BP44" s="347">
        <v>25698.29</v>
      </c>
      <c r="BQ44" s="347">
        <v>8273.0300000000007</v>
      </c>
      <c r="BR44" s="347">
        <v>6561.09</v>
      </c>
      <c r="BS44" s="347">
        <v>19819.43</v>
      </c>
      <c r="BT44" s="347">
        <v>12228.24</v>
      </c>
      <c r="BU44" s="347">
        <v>12933.87</v>
      </c>
      <c r="BV44" s="347">
        <v>8026.22</v>
      </c>
      <c r="BW44" s="347">
        <v>6466.99</v>
      </c>
      <c r="BX44" s="347">
        <v>7222.45</v>
      </c>
      <c r="BY44" s="347">
        <v>9185.17</v>
      </c>
      <c r="BZ44" s="347">
        <v>81834.67</v>
      </c>
      <c r="CA44" s="347">
        <v>7158.54</v>
      </c>
      <c r="CB44" s="347">
        <v>4563.8900000000003</v>
      </c>
      <c r="CC44" s="347">
        <v>6230.31</v>
      </c>
      <c r="CD44" s="347">
        <v>7354.8</v>
      </c>
      <c r="CE44" s="347">
        <v>1820.34</v>
      </c>
      <c r="CF44" s="347">
        <v>2942.47</v>
      </c>
      <c r="CG44" s="347">
        <v>2724.33</v>
      </c>
      <c r="CH44" s="347">
        <v>2664.72</v>
      </c>
      <c r="CI44" s="347">
        <v>2383.29</v>
      </c>
      <c r="CJ44" s="347">
        <v>4139.62</v>
      </c>
      <c r="CK44" s="347">
        <v>2794.96</v>
      </c>
      <c r="CL44" s="347">
        <v>5910.43</v>
      </c>
      <c r="CM44" s="347">
        <v>820.09</v>
      </c>
      <c r="CN44" s="347">
        <v>1536</v>
      </c>
      <c r="CO44" s="347">
        <v>1017.39</v>
      </c>
      <c r="CP44" s="347">
        <v>1508.32</v>
      </c>
      <c r="CQ44" s="347">
        <v>2565.37</v>
      </c>
      <c r="CR44" s="347">
        <v>2261.4899999999998</v>
      </c>
      <c r="CS44" s="347">
        <v>5368.02</v>
      </c>
      <c r="CT44" s="347">
        <v>1188.3699999999999</v>
      </c>
      <c r="CU44" s="347">
        <v>246.07</v>
      </c>
      <c r="CV44" s="347">
        <v>276.68</v>
      </c>
      <c r="CW44" s="347">
        <v>941.26</v>
      </c>
      <c r="CX44" s="347">
        <v>1026.3699999999999</v>
      </c>
      <c r="CY44" s="347">
        <v>461.77</v>
      </c>
      <c r="CZ44" s="347">
        <v>741.27</v>
      </c>
      <c r="DA44" s="347">
        <v>634.04999999999995</v>
      </c>
      <c r="DB44" s="347">
        <v>736.75</v>
      </c>
      <c r="DC44" s="347">
        <v>776.6</v>
      </c>
      <c r="DD44" s="347">
        <v>318.55</v>
      </c>
      <c r="DE44" s="347">
        <v>984.83</v>
      </c>
      <c r="DF44" s="347">
        <v>504.8</v>
      </c>
      <c r="DG44" s="347">
        <v>530.69000000000005</v>
      </c>
      <c r="DH44" s="347">
        <v>706.8</v>
      </c>
      <c r="DI44" s="347">
        <v>419.04</v>
      </c>
      <c r="DJ44" s="347">
        <v>331.22</v>
      </c>
      <c r="DK44" s="347">
        <v>73.37</v>
      </c>
      <c r="DL44" s="347">
        <v>241.9</v>
      </c>
      <c r="DM44" s="347">
        <v>404.55</v>
      </c>
      <c r="DN44" s="347">
        <v>139.77000000000001</v>
      </c>
      <c r="DO44" s="347">
        <v>317.55</v>
      </c>
      <c r="DP44" s="347">
        <v>1829.45</v>
      </c>
      <c r="DQ44" s="347">
        <v>2995.17</v>
      </c>
      <c r="DR44" s="347">
        <v>3210.03</v>
      </c>
      <c r="DS44" s="347">
        <v>1732.09</v>
      </c>
      <c r="DT44" s="347">
        <v>710.13</v>
      </c>
      <c r="DU44" s="347">
        <v>3479.96</v>
      </c>
      <c r="DV44" s="347">
        <v>1096.9000000000001</v>
      </c>
      <c r="DW44" s="347">
        <v>51.13</v>
      </c>
      <c r="DX44" s="347">
        <v>7.64</v>
      </c>
      <c r="DY44" s="347">
        <v>7.01</v>
      </c>
      <c r="DZ44" s="347">
        <v>8.1199999999999992</v>
      </c>
      <c r="EA44" s="347">
        <v>0</v>
      </c>
      <c r="EB44" s="347"/>
      <c r="EC44" s="347"/>
      <c r="ED44" s="95">
        <f t="shared" si="0"/>
        <v>0</v>
      </c>
      <c r="EE44" s="95">
        <f t="shared" si="5"/>
        <v>0</v>
      </c>
      <c r="EF44" s="95">
        <f t="shared" si="6"/>
        <v>0</v>
      </c>
      <c r="EG44" s="95">
        <f t="shared" si="7"/>
        <v>0</v>
      </c>
      <c r="EH44" s="95">
        <f t="shared" si="2"/>
        <v>0</v>
      </c>
      <c r="EI44" s="95">
        <f t="shared" si="3"/>
        <v>0</v>
      </c>
      <c r="EJ44" s="95">
        <f t="shared" si="4"/>
        <v>0</v>
      </c>
    </row>
    <row r="45" spans="1:140">
      <c r="A45" s="346" t="s">
        <v>154</v>
      </c>
      <c r="B45" s="347">
        <v>45429392.539999999</v>
      </c>
      <c r="C45" s="347">
        <v>0</v>
      </c>
      <c r="D45" s="347">
        <v>0</v>
      </c>
      <c r="E45" s="347">
        <v>0</v>
      </c>
      <c r="F45" s="347">
        <v>2469226.0099999998</v>
      </c>
      <c r="G45" s="347">
        <v>0</v>
      </c>
      <c r="H45" s="347">
        <v>0</v>
      </c>
      <c r="I45" s="347">
        <v>0</v>
      </c>
      <c r="J45" s="347">
        <v>0</v>
      </c>
      <c r="K45" s="347">
        <v>0</v>
      </c>
      <c r="L45" s="347">
        <v>0</v>
      </c>
      <c r="M45" s="347">
        <v>0</v>
      </c>
      <c r="N45" s="347">
        <v>0</v>
      </c>
      <c r="O45" s="347">
        <v>0</v>
      </c>
      <c r="P45" s="347">
        <v>0</v>
      </c>
      <c r="Q45" s="347">
        <v>9600</v>
      </c>
      <c r="R45" s="347">
        <v>370955.26</v>
      </c>
      <c r="S45" s="347">
        <v>0</v>
      </c>
      <c r="T45" s="347">
        <v>0</v>
      </c>
      <c r="U45" s="347">
        <v>0</v>
      </c>
      <c r="V45" s="347">
        <v>0</v>
      </c>
      <c r="W45" s="347">
        <v>0</v>
      </c>
      <c r="X45" s="347">
        <v>0</v>
      </c>
      <c r="Y45" s="347">
        <v>0</v>
      </c>
      <c r="Z45" s="348">
        <v>13696452.08</v>
      </c>
      <c r="AA45" s="348">
        <v>2062044.32</v>
      </c>
      <c r="AB45" s="348">
        <v>1067788.82</v>
      </c>
      <c r="AC45" s="348">
        <v>72817.460000000006</v>
      </c>
      <c r="AD45" s="348">
        <v>42521.120000000003</v>
      </c>
      <c r="AE45" s="347">
        <v>0</v>
      </c>
      <c r="AF45" s="348">
        <v>25637987.469999999</v>
      </c>
      <c r="AG45" s="347">
        <v>10275412.23</v>
      </c>
      <c r="AH45" s="347">
        <v>637978.43000000005</v>
      </c>
      <c r="AI45" s="347">
        <v>637978.43000000005</v>
      </c>
      <c r="AJ45" s="347">
        <v>852008.15</v>
      </c>
      <c r="AK45" s="347">
        <v>460386.04</v>
      </c>
      <c r="AL45" s="347">
        <v>460386.04</v>
      </c>
      <c r="AM45" s="347">
        <v>372302.76</v>
      </c>
      <c r="AN45" s="347">
        <v>192957.75</v>
      </c>
      <c r="AO45" s="347">
        <v>617703.66</v>
      </c>
      <c r="AP45" s="347">
        <v>250364.47</v>
      </c>
      <c r="AQ45" s="347">
        <v>0</v>
      </c>
      <c r="AR45" s="347">
        <v>0</v>
      </c>
      <c r="AS45" s="347">
        <v>618502.92000000004</v>
      </c>
      <c r="AT45" s="347">
        <v>382515.52</v>
      </c>
      <c r="AU45" s="347">
        <v>0</v>
      </c>
      <c r="AV45" s="347">
        <v>511081.47</v>
      </c>
      <c r="AW45" s="347">
        <v>0</v>
      </c>
      <c r="AX45" s="347">
        <v>0</v>
      </c>
      <c r="AY45" s="347">
        <v>556707.35</v>
      </c>
      <c r="AZ45" s="347">
        <v>72817.460000000006</v>
      </c>
      <c r="BA45" s="347">
        <v>0</v>
      </c>
      <c r="BB45" s="347">
        <v>709306.37</v>
      </c>
      <c r="BC45" s="347">
        <v>0</v>
      </c>
      <c r="BD45" s="347">
        <v>0</v>
      </c>
      <c r="BE45" s="347">
        <v>0</v>
      </c>
      <c r="BF45" s="347">
        <v>344891.68</v>
      </c>
      <c r="BG45" s="349">
        <v>66628.44</v>
      </c>
      <c r="BH45" s="350">
        <v>24517160.98</v>
      </c>
      <c r="BI45" s="347">
        <v>598403.55000000005</v>
      </c>
      <c r="BJ45" s="347">
        <v>808195.78</v>
      </c>
      <c r="BK45" s="347">
        <v>790657.41</v>
      </c>
      <c r="BL45" s="347">
        <v>633599.41</v>
      </c>
      <c r="BM45" s="347">
        <v>995130.65</v>
      </c>
      <c r="BN45" s="347">
        <v>394600.98</v>
      </c>
      <c r="BO45" s="347">
        <v>206219.81</v>
      </c>
      <c r="BP45" s="347">
        <v>484314.31</v>
      </c>
      <c r="BQ45" s="347">
        <v>976904.85</v>
      </c>
      <c r="BR45" s="347">
        <v>1167838.04</v>
      </c>
      <c r="BS45" s="347">
        <v>1681326.82</v>
      </c>
      <c r="BT45" s="347">
        <v>847946.43</v>
      </c>
      <c r="BU45" s="347">
        <v>1361963.63</v>
      </c>
      <c r="BV45" s="347">
        <v>353324.69</v>
      </c>
      <c r="BW45" s="347">
        <v>296459.43</v>
      </c>
      <c r="BX45" s="347">
        <v>115500</v>
      </c>
      <c r="BY45" s="347">
        <v>189332.55</v>
      </c>
      <c r="BZ45" s="347">
        <v>400680.01</v>
      </c>
      <c r="CA45" s="347">
        <v>293040</v>
      </c>
      <c r="CB45" s="347">
        <v>233912.9</v>
      </c>
      <c r="CC45" s="347">
        <v>236906.29</v>
      </c>
      <c r="CD45" s="347">
        <v>426479.52</v>
      </c>
      <c r="CE45" s="347">
        <v>318347.96000000002</v>
      </c>
      <c r="CF45" s="347">
        <v>158493.14000000001</v>
      </c>
      <c r="CG45" s="347">
        <v>140295.49</v>
      </c>
      <c r="CH45" s="347">
        <v>145920.95000000001</v>
      </c>
      <c r="CI45" s="347">
        <v>104362.5</v>
      </c>
      <c r="CJ45" s="347">
        <v>169180.01</v>
      </c>
      <c r="CK45" s="347">
        <v>160885.12</v>
      </c>
      <c r="CL45" s="347">
        <v>194512.01</v>
      </c>
      <c r="CM45" s="347">
        <v>73253.09</v>
      </c>
      <c r="CN45" s="347">
        <v>264011.78000000003</v>
      </c>
      <c r="CO45" s="347">
        <v>39412.519999999997</v>
      </c>
      <c r="CP45" s="347">
        <v>65824</v>
      </c>
      <c r="CQ45" s="347">
        <v>129856.23</v>
      </c>
      <c r="CR45" s="347">
        <v>1035038.44</v>
      </c>
      <c r="CS45" s="347">
        <v>17425.919999999998</v>
      </c>
      <c r="CT45" s="347">
        <v>295999.99</v>
      </c>
      <c r="CU45" s="347">
        <v>203751.04000000001</v>
      </c>
      <c r="CV45" s="347">
        <v>275733.83</v>
      </c>
      <c r="CW45" s="347">
        <v>249380.76</v>
      </c>
      <c r="CX45" s="347">
        <v>103157.54</v>
      </c>
      <c r="CY45" s="347">
        <v>166349.37</v>
      </c>
      <c r="CZ45" s="347">
        <v>209360.51</v>
      </c>
      <c r="DA45" s="347">
        <v>243478.19</v>
      </c>
      <c r="DB45" s="347">
        <v>109398.57</v>
      </c>
      <c r="DC45" s="347">
        <v>201271.95</v>
      </c>
      <c r="DD45" s="347">
        <v>157065.44</v>
      </c>
      <c r="DE45" s="347">
        <v>145016.29999999999</v>
      </c>
      <c r="DF45" s="347">
        <v>125649</v>
      </c>
      <c r="DG45" s="347">
        <v>94732.12</v>
      </c>
      <c r="DH45" s="347">
        <v>126275.23</v>
      </c>
      <c r="DI45" s="347">
        <v>83700.479999999996</v>
      </c>
      <c r="DJ45" s="347">
        <v>144117.12</v>
      </c>
      <c r="DK45" s="347">
        <v>156785.98000000001</v>
      </c>
      <c r="DL45" s="347">
        <v>185102.66</v>
      </c>
      <c r="DM45" s="347">
        <v>70200</v>
      </c>
      <c r="DN45" s="347">
        <v>141907.13</v>
      </c>
      <c r="DO45" s="347">
        <v>137606.47</v>
      </c>
      <c r="DP45" s="347">
        <v>296799.45</v>
      </c>
      <c r="DQ45" s="347">
        <v>1652315.72</v>
      </c>
      <c r="DR45" s="347">
        <v>172588.5</v>
      </c>
      <c r="DS45" s="347">
        <v>437599.64</v>
      </c>
      <c r="DT45" s="347">
        <v>89992.88</v>
      </c>
      <c r="DU45" s="347">
        <v>695641.21</v>
      </c>
      <c r="DV45" s="347">
        <v>102322.65</v>
      </c>
      <c r="DW45" s="347">
        <v>141319.32999999999</v>
      </c>
      <c r="DX45" s="347">
        <v>75643.360000000001</v>
      </c>
      <c r="DY45" s="347">
        <v>395668.37</v>
      </c>
      <c r="DZ45" s="347">
        <v>199516.47</v>
      </c>
      <c r="EA45" s="347">
        <v>0</v>
      </c>
      <c r="EB45" s="347"/>
      <c r="EC45" s="347"/>
      <c r="ED45" s="95">
        <f t="shared" si="0"/>
        <v>0</v>
      </c>
      <c r="EE45" s="95">
        <f t="shared" si="5"/>
        <v>0</v>
      </c>
      <c r="EF45" s="95">
        <f t="shared" si="6"/>
        <v>-122157.50000000745</v>
      </c>
      <c r="EG45" s="95">
        <f t="shared" si="7"/>
        <v>0</v>
      </c>
      <c r="EH45" s="95">
        <f t="shared" si="2"/>
        <v>0</v>
      </c>
      <c r="EI45" s="95">
        <f t="shared" si="3"/>
        <v>0</v>
      </c>
      <c r="EJ45" s="95">
        <f t="shared" si="4"/>
        <v>0</v>
      </c>
    </row>
    <row r="46" spans="1:140">
      <c r="A46" s="346" t="s">
        <v>155</v>
      </c>
      <c r="B46" s="347">
        <v>15350552.6</v>
      </c>
      <c r="C46" s="347">
        <v>0</v>
      </c>
      <c r="D46" s="347">
        <v>10997957.709999999</v>
      </c>
      <c r="E46" s="347">
        <v>0</v>
      </c>
      <c r="F46" s="347">
        <v>0</v>
      </c>
      <c r="G46" s="347">
        <v>0</v>
      </c>
      <c r="H46" s="347">
        <v>0</v>
      </c>
      <c r="I46" s="347">
        <v>0</v>
      </c>
      <c r="J46" s="347">
        <v>0</v>
      </c>
      <c r="K46" s="347">
        <v>0</v>
      </c>
      <c r="L46" s="347">
        <v>0</v>
      </c>
      <c r="M46" s="347">
        <v>0</v>
      </c>
      <c r="N46" s="347">
        <v>0</v>
      </c>
      <c r="O46" s="347">
        <v>0</v>
      </c>
      <c r="P46" s="347">
        <v>0</v>
      </c>
      <c r="Q46" s="347">
        <v>0</v>
      </c>
      <c r="R46" s="347">
        <v>0</v>
      </c>
      <c r="S46" s="347">
        <v>0</v>
      </c>
      <c r="T46" s="347">
        <v>0</v>
      </c>
      <c r="U46" s="347">
        <v>0</v>
      </c>
      <c r="V46" s="347">
        <v>0</v>
      </c>
      <c r="W46" s="347">
        <v>0</v>
      </c>
      <c r="X46" s="347">
        <v>0</v>
      </c>
      <c r="Y46" s="347">
        <v>0</v>
      </c>
      <c r="Z46" s="348">
        <v>642369.24</v>
      </c>
      <c r="AA46" s="348">
        <v>0</v>
      </c>
      <c r="AB46" s="348">
        <v>24617.87</v>
      </c>
      <c r="AC46" s="348">
        <v>192194.96</v>
      </c>
      <c r="AD46" s="348">
        <v>23977.4</v>
      </c>
      <c r="AE46" s="347">
        <v>0</v>
      </c>
      <c r="AF46" s="348">
        <v>3469435.42</v>
      </c>
      <c r="AG46" s="347">
        <v>475385.87</v>
      </c>
      <c r="AH46" s="347">
        <v>31569.64</v>
      </c>
      <c r="AI46" s="347">
        <v>23692.65</v>
      </c>
      <c r="AJ46" s="347">
        <v>52096.5</v>
      </c>
      <c r="AK46" s="347">
        <v>21889.69</v>
      </c>
      <c r="AL46" s="347">
        <v>9703.68</v>
      </c>
      <c r="AM46" s="347">
        <v>28031.21</v>
      </c>
      <c r="AN46" s="347">
        <v>0</v>
      </c>
      <c r="AO46" s="347">
        <v>0</v>
      </c>
      <c r="AP46" s="347">
        <v>0</v>
      </c>
      <c r="AQ46" s="347">
        <v>0</v>
      </c>
      <c r="AR46" s="347">
        <v>0</v>
      </c>
      <c r="AS46" s="347">
        <v>0</v>
      </c>
      <c r="AT46" s="347">
        <v>0</v>
      </c>
      <c r="AU46" s="347">
        <v>0</v>
      </c>
      <c r="AV46" s="347">
        <v>13263.31</v>
      </c>
      <c r="AW46" s="347">
        <v>0</v>
      </c>
      <c r="AX46" s="347">
        <v>0</v>
      </c>
      <c r="AY46" s="347">
        <v>11354.56</v>
      </c>
      <c r="AZ46" s="347">
        <v>190294.96</v>
      </c>
      <c r="BA46" s="347">
        <v>1900</v>
      </c>
      <c r="BB46" s="347">
        <v>0</v>
      </c>
      <c r="BC46" s="347">
        <v>0</v>
      </c>
      <c r="BD46" s="347">
        <v>0</v>
      </c>
      <c r="BE46" s="347">
        <v>0</v>
      </c>
      <c r="BF46" s="347">
        <v>0</v>
      </c>
      <c r="BG46" s="349">
        <v>481850.8</v>
      </c>
      <c r="BH46" s="350">
        <v>2987584.62</v>
      </c>
      <c r="BI46" s="347">
        <v>72884.17</v>
      </c>
      <c r="BJ46" s="347">
        <v>95115.68</v>
      </c>
      <c r="BK46" s="347">
        <v>91572.03</v>
      </c>
      <c r="BL46" s="347">
        <v>70726.509999999995</v>
      </c>
      <c r="BM46" s="347">
        <v>100012.86</v>
      </c>
      <c r="BN46" s="347">
        <v>150366.32999999999</v>
      </c>
      <c r="BO46" s="347">
        <v>38684.92</v>
      </c>
      <c r="BP46" s="347">
        <v>122821.57</v>
      </c>
      <c r="BQ46" s="347">
        <v>48362.91</v>
      </c>
      <c r="BR46" s="347">
        <v>56826.68</v>
      </c>
      <c r="BS46" s="347">
        <v>58802.6</v>
      </c>
      <c r="BT46" s="347">
        <v>61076.17</v>
      </c>
      <c r="BU46" s="347">
        <v>130924.52</v>
      </c>
      <c r="BV46" s="347">
        <v>29812.55</v>
      </c>
      <c r="BW46" s="347">
        <v>53053.88</v>
      </c>
      <c r="BX46" s="347">
        <v>44632.3</v>
      </c>
      <c r="BY46" s="347">
        <v>17659.27</v>
      </c>
      <c r="BZ46" s="347">
        <v>84121.44</v>
      </c>
      <c r="CA46" s="347">
        <v>37683.760000000002</v>
      </c>
      <c r="CB46" s="347">
        <v>28790.15</v>
      </c>
      <c r="CC46" s="347">
        <v>35423.699999999997</v>
      </c>
      <c r="CD46" s="347">
        <v>57584.12</v>
      </c>
      <c r="CE46" s="347">
        <v>33297.660000000003</v>
      </c>
      <c r="CF46" s="347">
        <v>21139.46</v>
      </c>
      <c r="CG46" s="347">
        <v>26118.83</v>
      </c>
      <c r="CH46" s="347">
        <v>96799.23</v>
      </c>
      <c r="CI46" s="347">
        <v>20587.82</v>
      </c>
      <c r="CJ46" s="347">
        <v>27902.01</v>
      </c>
      <c r="CK46" s="347">
        <v>17791.71</v>
      </c>
      <c r="CL46" s="347">
        <v>30052.799999999999</v>
      </c>
      <c r="CM46" s="347">
        <v>13182.12</v>
      </c>
      <c r="CN46" s="347">
        <v>37183.4</v>
      </c>
      <c r="CO46" s="347">
        <v>8512.49</v>
      </c>
      <c r="CP46" s="347">
        <v>16845.009999999998</v>
      </c>
      <c r="CQ46" s="347">
        <v>17632.080000000002</v>
      </c>
      <c r="CR46" s="347">
        <v>128512.16</v>
      </c>
      <c r="CS46" s="347">
        <v>161269.39000000001</v>
      </c>
      <c r="CT46" s="347">
        <v>11207.36</v>
      </c>
      <c r="CU46" s="347">
        <v>18813.349999999999</v>
      </c>
      <c r="CV46" s="347">
        <v>16603.830000000002</v>
      </c>
      <c r="CW46" s="347">
        <v>25754.14</v>
      </c>
      <c r="CX46" s="347">
        <v>23364.95</v>
      </c>
      <c r="CY46" s="347">
        <v>21579.89</v>
      </c>
      <c r="CZ46" s="347">
        <v>26492.09</v>
      </c>
      <c r="DA46" s="347">
        <v>30782.14</v>
      </c>
      <c r="DB46" s="347">
        <v>24340.23</v>
      </c>
      <c r="DC46" s="347">
        <v>35074.58</v>
      </c>
      <c r="DD46" s="347">
        <v>27713.15</v>
      </c>
      <c r="DE46" s="347">
        <v>34057.85</v>
      </c>
      <c r="DF46" s="347">
        <v>18199.89</v>
      </c>
      <c r="DG46" s="347">
        <v>26262.240000000002</v>
      </c>
      <c r="DH46" s="347">
        <v>24801.62</v>
      </c>
      <c r="DI46" s="347">
        <v>23958.07</v>
      </c>
      <c r="DJ46" s="347">
        <v>27278.799999999999</v>
      </c>
      <c r="DK46" s="347">
        <v>15683.45</v>
      </c>
      <c r="DL46" s="347">
        <v>28384.3</v>
      </c>
      <c r="DM46" s="347">
        <v>25305.45</v>
      </c>
      <c r="DN46" s="347">
        <v>20402.919999999998</v>
      </c>
      <c r="DO46" s="347">
        <v>19959.95</v>
      </c>
      <c r="DP46" s="347">
        <v>47448.19</v>
      </c>
      <c r="DQ46" s="347">
        <v>59944.75</v>
      </c>
      <c r="DR46" s="347">
        <v>46102.7</v>
      </c>
      <c r="DS46" s="347">
        <v>37953.699999999997</v>
      </c>
      <c r="DT46" s="347">
        <v>28049.23</v>
      </c>
      <c r="DU46" s="347">
        <v>19257.599999999999</v>
      </c>
      <c r="DV46" s="347">
        <v>41300.86</v>
      </c>
      <c r="DW46" s="347">
        <v>13150.07</v>
      </c>
      <c r="DX46" s="347">
        <v>7588.4</v>
      </c>
      <c r="DY46" s="347">
        <v>9101.2800000000007</v>
      </c>
      <c r="DZ46" s="347">
        <v>7903.3</v>
      </c>
      <c r="EA46" s="347">
        <v>0</v>
      </c>
      <c r="EB46" s="347"/>
      <c r="EC46" s="347"/>
      <c r="ED46" s="95">
        <f t="shared" si="0"/>
        <v>0</v>
      </c>
      <c r="EE46" s="95">
        <f t="shared" si="5"/>
        <v>0</v>
      </c>
      <c r="EF46" s="95">
        <f t="shared" si="6"/>
        <v>0</v>
      </c>
      <c r="EG46" s="95">
        <f t="shared" si="7"/>
        <v>0</v>
      </c>
      <c r="EH46" s="95">
        <f t="shared" si="2"/>
        <v>0</v>
      </c>
      <c r="EI46" s="95">
        <f t="shared" si="3"/>
        <v>0</v>
      </c>
      <c r="EJ46" s="95">
        <f t="shared" si="4"/>
        <v>0</v>
      </c>
    </row>
    <row r="47" spans="1:140">
      <c r="A47" s="346" t="s">
        <v>156</v>
      </c>
      <c r="B47" s="347">
        <v>12087488.700000001</v>
      </c>
      <c r="C47" s="347">
        <v>0</v>
      </c>
      <c r="D47" s="347">
        <v>11406384.6</v>
      </c>
      <c r="E47" s="347">
        <v>0</v>
      </c>
      <c r="F47" s="347">
        <v>0</v>
      </c>
      <c r="G47" s="347">
        <v>0</v>
      </c>
      <c r="H47" s="347">
        <v>0</v>
      </c>
      <c r="I47" s="347">
        <v>0</v>
      </c>
      <c r="J47" s="347">
        <v>0</v>
      </c>
      <c r="K47" s="347">
        <v>0</v>
      </c>
      <c r="L47" s="347">
        <v>0</v>
      </c>
      <c r="M47" s="347">
        <v>0</v>
      </c>
      <c r="N47" s="347">
        <v>0</v>
      </c>
      <c r="O47" s="347">
        <v>0</v>
      </c>
      <c r="P47" s="347">
        <v>0</v>
      </c>
      <c r="Q47" s="347">
        <v>20536.21</v>
      </c>
      <c r="R47" s="347">
        <v>0</v>
      </c>
      <c r="S47" s="347">
        <v>0</v>
      </c>
      <c r="T47" s="347">
        <v>0</v>
      </c>
      <c r="U47" s="347">
        <v>0</v>
      </c>
      <c r="V47" s="347">
        <v>0</v>
      </c>
      <c r="W47" s="347">
        <v>0</v>
      </c>
      <c r="X47" s="347">
        <v>0</v>
      </c>
      <c r="Y47" s="347">
        <v>0</v>
      </c>
      <c r="Z47" s="348">
        <v>122781.01</v>
      </c>
      <c r="AA47" s="348">
        <v>0</v>
      </c>
      <c r="AB47" s="348">
        <v>0</v>
      </c>
      <c r="AC47" s="348">
        <v>0</v>
      </c>
      <c r="AD47" s="348">
        <v>0</v>
      </c>
      <c r="AE47" s="347">
        <v>0</v>
      </c>
      <c r="AF47" s="348">
        <v>537786.88</v>
      </c>
      <c r="AG47" s="347">
        <v>0</v>
      </c>
      <c r="AH47" s="347">
        <v>122781.01</v>
      </c>
      <c r="AI47" s="347">
        <v>0</v>
      </c>
      <c r="AJ47" s="347">
        <v>0</v>
      </c>
      <c r="AK47" s="347">
        <v>0</v>
      </c>
      <c r="AL47" s="347">
        <v>0</v>
      </c>
      <c r="AM47" s="347">
        <v>0</v>
      </c>
      <c r="AN47" s="347">
        <v>0</v>
      </c>
      <c r="AO47" s="347">
        <v>0</v>
      </c>
      <c r="AP47" s="347">
        <v>0</v>
      </c>
      <c r="AQ47" s="347">
        <v>0</v>
      </c>
      <c r="AR47" s="347">
        <v>0</v>
      </c>
      <c r="AS47" s="347">
        <v>0</v>
      </c>
      <c r="AT47" s="347">
        <v>0</v>
      </c>
      <c r="AU47" s="347">
        <v>0</v>
      </c>
      <c r="AV47" s="347">
        <v>0</v>
      </c>
      <c r="AW47" s="347">
        <v>0</v>
      </c>
      <c r="AX47" s="347">
        <v>0</v>
      </c>
      <c r="AY47" s="347">
        <v>0</v>
      </c>
      <c r="AZ47" s="347">
        <v>0</v>
      </c>
      <c r="BA47" s="347">
        <v>0</v>
      </c>
      <c r="BB47" s="347">
        <v>0</v>
      </c>
      <c r="BC47" s="347">
        <v>10000.08</v>
      </c>
      <c r="BD47" s="347">
        <v>8333.4</v>
      </c>
      <c r="BE47" s="347">
        <v>0</v>
      </c>
      <c r="BF47" s="347">
        <v>6918.34</v>
      </c>
      <c r="BG47" s="349">
        <v>492534.9</v>
      </c>
      <c r="BH47" s="350">
        <v>20000.16</v>
      </c>
      <c r="BI47" s="347">
        <v>0</v>
      </c>
      <c r="BJ47" s="347">
        <v>0</v>
      </c>
      <c r="BK47" s="347">
        <v>0</v>
      </c>
      <c r="BL47" s="347">
        <v>0</v>
      </c>
      <c r="BM47" s="347">
        <v>0</v>
      </c>
      <c r="BN47" s="347">
        <v>0</v>
      </c>
      <c r="BO47" s="347">
        <v>0</v>
      </c>
      <c r="BP47" s="347">
        <v>0</v>
      </c>
      <c r="BQ47" s="347">
        <v>0</v>
      </c>
      <c r="BR47" s="347">
        <v>0</v>
      </c>
      <c r="BS47" s="347">
        <v>0</v>
      </c>
      <c r="BT47" s="347">
        <v>0</v>
      </c>
      <c r="BU47" s="347">
        <v>0</v>
      </c>
      <c r="BV47" s="347">
        <v>0</v>
      </c>
      <c r="BW47" s="347">
        <v>0</v>
      </c>
      <c r="BX47" s="347">
        <v>0</v>
      </c>
      <c r="BY47" s="347">
        <v>0</v>
      </c>
      <c r="BZ47" s="347">
        <v>0</v>
      </c>
      <c r="CA47" s="347">
        <v>0</v>
      </c>
      <c r="CB47" s="347">
        <v>0</v>
      </c>
      <c r="CC47" s="347">
        <v>0</v>
      </c>
      <c r="CD47" s="347">
        <v>0</v>
      </c>
      <c r="CE47" s="347">
        <v>0</v>
      </c>
      <c r="CF47" s="347">
        <v>0</v>
      </c>
      <c r="CG47" s="347">
        <v>0</v>
      </c>
      <c r="CH47" s="347">
        <v>0</v>
      </c>
      <c r="CI47" s="347">
        <v>0</v>
      </c>
      <c r="CJ47" s="347">
        <v>0</v>
      </c>
      <c r="CK47" s="347">
        <v>0</v>
      </c>
      <c r="CL47" s="347">
        <v>20000.16</v>
      </c>
      <c r="CM47" s="347">
        <v>0</v>
      </c>
      <c r="CN47" s="347">
        <v>0</v>
      </c>
      <c r="CO47" s="347">
        <v>0</v>
      </c>
      <c r="CP47" s="347">
        <v>0</v>
      </c>
      <c r="CQ47" s="347">
        <v>0</v>
      </c>
      <c r="CR47" s="347">
        <v>0</v>
      </c>
      <c r="CS47" s="347">
        <v>0</v>
      </c>
      <c r="CT47" s="347">
        <v>0</v>
      </c>
      <c r="CU47" s="347">
        <v>0</v>
      </c>
      <c r="CV47" s="347">
        <v>0</v>
      </c>
      <c r="CW47" s="347">
        <v>0</v>
      </c>
      <c r="CX47" s="347">
        <v>0</v>
      </c>
      <c r="CY47" s="347">
        <v>0</v>
      </c>
      <c r="CZ47" s="347">
        <v>0</v>
      </c>
      <c r="DA47" s="347">
        <v>0</v>
      </c>
      <c r="DB47" s="347">
        <v>0</v>
      </c>
      <c r="DC47" s="347">
        <v>0</v>
      </c>
      <c r="DD47" s="347">
        <v>0</v>
      </c>
      <c r="DE47" s="347">
        <v>0</v>
      </c>
      <c r="DF47" s="347">
        <v>0</v>
      </c>
      <c r="DG47" s="347">
        <v>0</v>
      </c>
      <c r="DH47" s="347">
        <v>0</v>
      </c>
      <c r="DI47" s="347">
        <v>0</v>
      </c>
      <c r="DJ47" s="347">
        <v>0</v>
      </c>
      <c r="DK47" s="347">
        <v>0</v>
      </c>
      <c r="DL47" s="347">
        <v>0</v>
      </c>
      <c r="DM47" s="347">
        <v>0</v>
      </c>
      <c r="DN47" s="347">
        <v>0</v>
      </c>
      <c r="DO47" s="347">
        <v>0</v>
      </c>
      <c r="DP47" s="347">
        <v>0</v>
      </c>
      <c r="DQ47" s="347">
        <v>0</v>
      </c>
      <c r="DR47" s="347">
        <v>0</v>
      </c>
      <c r="DS47" s="347">
        <v>0</v>
      </c>
      <c r="DT47" s="347">
        <v>0</v>
      </c>
      <c r="DU47" s="347">
        <v>0</v>
      </c>
      <c r="DV47" s="347">
        <v>0</v>
      </c>
      <c r="DW47" s="347">
        <v>0</v>
      </c>
      <c r="DX47" s="347">
        <v>0</v>
      </c>
      <c r="DY47" s="347">
        <v>0</v>
      </c>
      <c r="DZ47" s="347">
        <v>0</v>
      </c>
      <c r="EA47" s="347">
        <v>0</v>
      </c>
      <c r="EB47" s="347"/>
      <c r="EC47" s="347"/>
      <c r="ED47" s="95">
        <f t="shared" si="0"/>
        <v>0</v>
      </c>
      <c r="EE47" s="95">
        <f t="shared" si="5"/>
        <v>0</v>
      </c>
      <c r="EF47" s="95">
        <f t="shared" si="6"/>
        <v>0</v>
      </c>
      <c r="EG47" s="95">
        <f t="shared" si="7"/>
        <v>0</v>
      </c>
      <c r="EH47" s="95">
        <f t="shared" si="2"/>
        <v>0</v>
      </c>
      <c r="EI47" s="95">
        <f t="shared" si="3"/>
        <v>0</v>
      </c>
      <c r="EJ47" s="95">
        <f t="shared" si="4"/>
        <v>0</v>
      </c>
    </row>
    <row r="48" spans="1:140">
      <c r="A48" s="346" t="s">
        <v>157</v>
      </c>
      <c r="B48" s="347">
        <v>6670527.7599999998</v>
      </c>
      <c r="C48" s="347">
        <v>0</v>
      </c>
      <c r="D48" s="347">
        <v>2090849.45</v>
      </c>
      <c r="E48" s="347">
        <v>0</v>
      </c>
      <c r="F48" s="347">
        <v>41615.99</v>
      </c>
      <c r="G48" s="347">
        <v>0</v>
      </c>
      <c r="H48" s="347">
        <v>0</v>
      </c>
      <c r="I48" s="347">
        <v>0</v>
      </c>
      <c r="J48" s="347">
        <v>0</v>
      </c>
      <c r="K48" s="347">
        <v>0</v>
      </c>
      <c r="L48" s="347">
        <v>0</v>
      </c>
      <c r="M48" s="347">
        <v>0</v>
      </c>
      <c r="N48" s="347">
        <v>0</v>
      </c>
      <c r="O48" s="347">
        <v>0</v>
      </c>
      <c r="P48" s="347">
        <v>0</v>
      </c>
      <c r="Q48" s="347">
        <v>0</v>
      </c>
      <c r="R48" s="347">
        <v>0</v>
      </c>
      <c r="S48" s="347">
        <v>0</v>
      </c>
      <c r="T48" s="347">
        <v>0</v>
      </c>
      <c r="U48" s="347">
        <v>0</v>
      </c>
      <c r="V48" s="347">
        <v>0</v>
      </c>
      <c r="W48" s="347">
        <v>0</v>
      </c>
      <c r="X48" s="347">
        <v>0</v>
      </c>
      <c r="Y48" s="347">
        <v>0</v>
      </c>
      <c r="Z48" s="348">
        <v>181168.36</v>
      </c>
      <c r="AA48" s="348">
        <v>42129.599999999999</v>
      </c>
      <c r="AB48" s="348">
        <v>60520.46</v>
      </c>
      <c r="AC48" s="348">
        <v>1681.68</v>
      </c>
      <c r="AD48" s="348">
        <v>10507.33</v>
      </c>
      <c r="AE48" s="347">
        <v>0</v>
      </c>
      <c r="AF48" s="348">
        <v>4242054.8899999997</v>
      </c>
      <c r="AG48" s="347">
        <v>57707.29</v>
      </c>
      <c r="AH48" s="347">
        <v>21164.5</v>
      </c>
      <c r="AI48" s="347">
        <v>22508.02</v>
      </c>
      <c r="AJ48" s="347">
        <v>19947.14</v>
      </c>
      <c r="AK48" s="347">
        <v>19947.14</v>
      </c>
      <c r="AL48" s="347">
        <v>19947.14</v>
      </c>
      <c r="AM48" s="347">
        <v>19947.13</v>
      </c>
      <c r="AN48" s="347">
        <v>3254.24</v>
      </c>
      <c r="AO48" s="347">
        <v>7478.73</v>
      </c>
      <c r="AP48" s="347">
        <v>15593.71</v>
      </c>
      <c r="AQ48" s="347">
        <v>0</v>
      </c>
      <c r="AR48" s="347">
        <v>0</v>
      </c>
      <c r="AS48" s="347">
        <v>8396.76</v>
      </c>
      <c r="AT48" s="347">
        <v>7406.16</v>
      </c>
      <c r="AU48" s="347">
        <v>0</v>
      </c>
      <c r="AV48" s="347">
        <v>25787.9</v>
      </c>
      <c r="AW48" s="347">
        <v>11306.35</v>
      </c>
      <c r="AX48" s="347">
        <v>0</v>
      </c>
      <c r="AY48" s="347">
        <v>23426.21</v>
      </c>
      <c r="AZ48" s="347">
        <v>1681.68</v>
      </c>
      <c r="BA48" s="347">
        <v>0</v>
      </c>
      <c r="BB48" s="347">
        <v>87669.01</v>
      </c>
      <c r="BC48" s="347">
        <v>0</v>
      </c>
      <c r="BD48" s="347">
        <v>0</v>
      </c>
      <c r="BE48" s="347">
        <v>0</v>
      </c>
      <c r="BF48" s="347">
        <v>0</v>
      </c>
      <c r="BG48" s="349">
        <v>36679.94</v>
      </c>
      <c r="BH48" s="350">
        <v>4117705.94</v>
      </c>
      <c r="BI48" s="347">
        <v>39994.9</v>
      </c>
      <c r="BJ48" s="347">
        <v>0</v>
      </c>
      <c r="BK48" s="347">
        <v>0</v>
      </c>
      <c r="BL48" s="347">
        <v>6391.6</v>
      </c>
      <c r="BM48" s="347">
        <v>47661.9</v>
      </c>
      <c r="BN48" s="347">
        <v>527037.17000000004</v>
      </c>
      <c r="BO48" s="347">
        <v>146121.25</v>
      </c>
      <c r="BP48" s="347">
        <v>248095.25</v>
      </c>
      <c r="BQ48" s="347">
        <v>139538.96</v>
      </c>
      <c r="BR48" s="347">
        <v>145068</v>
      </c>
      <c r="BS48" s="347">
        <v>0</v>
      </c>
      <c r="BT48" s="347">
        <v>0</v>
      </c>
      <c r="BU48" s="347">
        <v>556477.21</v>
      </c>
      <c r="BV48" s="347">
        <v>91585.12</v>
      </c>
      <c r="BW48" s="347">
        <v>97759.039999999994</v>
      </c>
      <c r="BX48" s="347">
        <v>134410.54</v>
      </c>
      <c r="BY48" s="347">
        <v>13436.74</v>
      </c>
      <c r="BZ48" s="347">
        <v>79252.69</v>
      </c>
      <c r="CA48" s="347">
        <v>0</v>
      </c>
      <c r="CB48" s="347">
        <v>54324.160000000003</v>
      </c>
      <c r="CC48" s="347">
        <v>120404.47</v>
      </c>
      <c r="CD48" s="347">
        <v>20718.32</v>
      </c>
      <c r="CE48" s="347">
        <v>37703.93</v>
      </c>
      <c r="CF48" s="347">
        <v>68562.8</v>
      </c>
      <c r="CG48" s="347">
        <v>0</v>
      </c>
      <c r="CH48" s="347">
        <v>80073.37</v>
      </c>
      <c r="CI48" s="347">
        <v>10082.76</v>
      </c>
      <c r="CJ48" s="347">
        <v>92330</v>
      </c>
      <c r="CK48" s="347">
        <v>5939.46</v>
      </c>
      <c r="CL48" s="347">
        <v>107684.57</v>
      </c>
      <c r="CM48" s="347">
        <v>31911.38</v>
      </c>
      <c r="CN48" s="347">
        <v>109385.32</v>
      </c>
      <c r="CO48" s="347">
        <v>44511.61</v>
      </c>
      <c r="CP48" s="347">
        <v>1674.12</v>
      </c>
      <c r="CQ48" s="347">
        <v>31753.94</v>
      </c>
      <c r="CR48" s="347">
        <v>542.86</v>
      </c>
      <c r="CS48" s="347">
        <v>1588.29</v>
      </c>
      <c r="CT48" s="347">
        <v>55137.7</v>
      </c>
      <c r="CU48" s="347">
        <v>26187.919999999998</v>
      </c>
      <c r="CV48" s="347">
        <v>0</v>
      </c>
      <c r="CW48" s="347">
        <v>36233.01</v>
      </c>
      <c r="CX48" s="347">
        <v>9533.48</v>
      </c>
      <c r="CY48" s="347">
        <v>15797.32</v>
      </c>
      <c r="CZ48" s="347">
        <v>44220</v>
      </c>
      <c r="DA48" s="347">
        <v>20892.830000000002</v>
      </c>
      <c r="DB48" s="347">
        <v>14920.4</v>
      </c>
      <c r="DC48" s="347">
        <v>0</v>
      </c>
      <c r="DD48" s="347">
        <v>45850.9</v>
      </c>
      <c r="DE48" s="347">
        <v>16481.189999999999</v>
      </c>
      <c r="DF48" s="347">
        <v>0</v>
      </c>
      <c r="DG48" s="347">
        <v>59920.19</v>
      </c>
      <c r="DH48" s="347">
        <v>0</v>
      </c>
      <c r="DI48" s="347">
        <v>30498.93</v>
      </c>
      <c r="DJ48" s="347">
        <v>8744.61</v>
      </c>
      <c r="DK48" s="347">
        <v>0</v>
      </c>
      <c r="DL48" s="347">
        <v>27028.21</v>
      </c>
      <c r="DM48" s="347">
        <v>51239.87</v>
      </c>
      <c r="DN48" s="347">
        <v>0</v>
      </c>
      <c r="DO48" s="347">
        <v>18779.09</v>
      </c>
      <c r="DP48" s="347">
        <v>84207.27</v>
      </c>
      <c r="DQ48" s="347">
        <v>45403.31</v>
      </c>
      <c r="DR48" s="347">
        <v>72165.570000000007</v>
      </c>
      <c r="DS48" s="347">
        <v>215907.89</v>
      </c>
      <c r="DT48" s="347">
        <v>21308.1</v>
      </c>
      <c r="DU48" s="347">
        <v>12527.9</v>
      </c>
      <c r="DV48" s="347">
        <v>48982.67</v>
      </c>
      <c r="DW48" s="347">
        <v>8590.86</v>
      </c>
      <c r="DX48" s="347">
        <v>3735.61</v>
      </c>
      <c r="DY48" s="347">
        <v>12678.68</v>
      </c>
      <c r="DZ48" s="347">
        <v>18710.7</v>
      </c>
      <c r="EA48" s="347">
        <v>0</v>
      </c>
      <c r="EB48" s="347"/>
      <c r="EC48" s="347"/>
      <c r="ED48" s="95">
        <f t="shared" si="0"/>
        <v>0</v>
      </c>
      <c r="EE48" s="95">
        <f t="shared" si="5"/>
        <v>0</v>
      </c>
      <c r="EF48" s="95">
        <f t="shared" si="6"/>
        <v>0</v>
      </c>
      <c r="EG48" s="95">
        <f t="shared" si="7"/>
        <v>0</v>
      </c>
      <c r="EH48" s="95">
        <f t="shared" si="2"/>
        <v>0</v>
      </c>
      <c r="EI48" s="95">
        <f t="shared" si="3"/>
        <v>0</v>
      </c>
      <c r="EJ48" s="95">
        <f t="shared" si="4"/>
        <v>0</v>
      </c>
    </row>
    <row r="49" spans="1:140">
      <c r="A49" s="346" t="s">
        <v>158</v>
      </c>
      <c r="B49" s="347">
        <v>771367.65999999992</v>
      </c>
      <c r="C49" s="347">
        <v>0</v>
      </c>
      <c r="D49" s="347">
        <v>0</v>
      </c>
      <c r="E49" s="347">
        <v>0</v>
      </c>
      <c r="F49" s="347">
        <v>0</v>
      </c>
      <c r="G49" s="347">
        <v>0</v>
      </c>
      <c r="H49" s="347">
        <v>0</v>
      </c>
      <c r="I49" s="347">
        <v>0</v>
      </c>
      <c r="J49" s="347">
        <v>0</v>
      </c>
      <c r="K49" s="347">
        <v>0</v>
      </c>
      <c r="L49" s="347">
        <v>0</v>
      </c>
      <c r="M49" s="347">
        <v>0</v>
      </c>
      <c r="N49" s="347">
        <v>0</v>
      </c>
      <c r="O49" s="347">
        <v>0</v>
      </c>
      <c r="P49" s="347">
        <v>0</v>
      </c>
      <c r="Q49" s="347">
        <v>129716.98999999999</v>
      </c>
      <c r="R49" s="347">
        <v>0</v>
      </c>
      <c r="S49" s="347">
        <v>0</v>
      </c>
      <c r="T49" s="347">
        <v>0</v>
      </c>
      <c r="U49" s="347">
        <v>0</v>
      </c>
      <c r="V49" s="347">
        <v>0</v>
      </c>
      <c r="W49" s="347">
        <v>0</v>
      </c>
      <c r="X49" s="347">
        <v>0</v>
      </c>
      <c r="Y49" s="347">
        <v>0</v>
      </c>
      <c r="Z49" s="348">
        <v>278723.96999999997</v>
      </c>
      <c r="AA49" s="348">
        <v>0</v>
      </c>
      <c r="AB49" s="348">
        <v>377.36</v>
      </c>
      <c r="AC49" s="348">
        <v>9849.06</v>
      </c>
      <c r="AD49" s="348">
        <v>0</v>
      </c>
      <c r="AE49" s="347">
        <v>0</v>
      </c>
      <c r="AF49" s="348">
        <v>352700.28</v>
      </c>
      <c r="AG49" s="347">
        <v>0</v>
      </c>
      <c r="AH49" s="347">
        <v>0</v>
      </c>
      <c r="AI49" s="347">
        <v>0</v>
      </c>
      <c r="AJ49" s="347">
        <v>0</v>
      </c>
      <c r="AK49" s="347">
        <v>278723.96999999997</v>
      </c>
      <c r="AL49" s="347">
        <v>0</v>
      </c>
      <c r="AM49" s="347">
        <v>0</v>
      </c>
      <c r="AN49" s="347">
        <v>0</v>
      </c>
      <c r="AO49" s="347">
        <v>0</v>
      </c>
      <c r="AP49" s="347">
        <v>0</v>
      </c>
      <c r="AQ49" s="347">
        <v>0</v>
      </c>
      <c r="AR49" s="347">
        <v>0</v>
      </c>
      <c r="AS49" s="347">
        <v>0</v>
      </c>
      <c r="AT49" s="347">
        <v>0</v>
      </c>
      <c r="AU49" s="347">
        <v>0</v>
      </c>
      <c r="AV49" s="347">
        <v>0</v>
      </c>
      <c r="AW49" s="347">
        <v>0</v>
      </c>
      <c r="AX49" s="347">
        <v>0</v>
      </c>
      <c r="AY49" s="347">
        <v>377.36</v>
      </c>
      <c r="AZ49" s="347">
        <v>9849.06</v>
      </c>
      <c r="BA49" s="347">
        <v>0</v>
      </c>
      <c r="BB49" s="347">
        <v>0</v>
      </c>
      <c r="BC49" s="347">
        <v>0</v>
      </c>
      <c r="BD49" s="347">
        <v>0</v>
      </c>
      <c r="BE49" s="347">
        <v>0</v>
      </c>
      <c r="BF49" s="347">
        <v>0</v>
      </c>
      <c r="BG49" s="349">
        <v>35566.04</v>
      </c>
      <c r="BH49" s="350">
        <v>317134.24</v>
      </c>
      <c r="BI49" s="347">
        <v>0</v>
      </c>
      <c r="BJ49" s="347">
        <v>0</v>
      </c>
      <c r="BK49" s="347">
        <v>0</v>
      </c>
      <c r="BL49" s="347">
        <v>0</v>
      </c>
      <c r="BM49" s="347">
        <v>0</v>
      </c>
      <c r="BN49" s="347">
        <v>0</v>
      </c>
      <c r="BO49" s="347">
        <v>0</v>
      </c>
      <c r="BP49" s="347">
        <v>0</v>
      </c>
      <c r="BQ49" s="347">
        <v>0</v>
      </c>
      <c r="BR49" s="347">
        <v>0</v>
      </c>
      <c r="BS49" s="347">
        <v>0</v>
      </c>
      <c r="BT49" s="347">
        <v>0</v>
      </c>
      <c r="BU49" s="347">
        <v>0</v>
      </c>
      <c r="BV49" s="347">
        <v>0</v>
      </c>
      <c r="BW49" s="347">
        <v>0</v>
      </c>
      <c r="BX49" s="347">
        <v>0</v>
      </c>
      <c r="BY49" s="347">
        <v>0</v>
      </c>
      <c r="BZ49" s="347">
        <v>0</v>
      </c>
      <c r="CA49" s="347">
        <v>0</v>
      </c>
      <c r="CB49" s="347">
        <v>0</v>
      </c>
      <c r="CC49" s="347">
        <v>0</v>
      </c>
      <c r="CD49" s="347">
        <v>0</v>
      </c>
      <c r="CE49" s="347">
        <v>0</v>
      </c>
      <c r="CF49" s="347">
        <v>0</v>
      </c>
      <c r="CG49" s="347">
        <v>0</v>
      </c>
      <c r="CH49" s="347">
        <v>0</v>
      </c>
      <c r="CI49" s="347">
        <v>0</v>
      </c>
      <c r="CJ49" s="347">
        <v>24000</v>
      </c>
      <c r="CK49" s="347">
        <v>0</v>
      </c>
      <c r="CL49" s="347">
        <v>0</v>
      </c>
      <c r="CM49" s="347">
        <v>0</v>
      </c>
      <c r="CN49" s="347">
        <v>0</v>
      </c>
      <c r="CO49" s="347">
        <v>0</v>
      </c>
      <c r="CP49" s="347">
        <v>0</v>
      </c>
      <c r="CQ49" s="347">
        <v>0</v>
      </c>
      <c r="CR49" s="347">
        <v>0</v>
      </c>
      <c r="CS49" s="347">
        <v>9301.8799999999992</v>
      </c>
      <c r="CT49" s="347">
        <v>0</v>
      </c>
      <c r="CU49" s="347">
        <v>0</v>
      </c>
      <c r="CV49" s="347">
        <v>0</v>
      </c>
      <c r="CW49" s="347">
        <v>0</v>
      </c>
      <c r="CX49" s="347">
        <v>0</v>
      </c>
      <c r="CY49" s="347">
        <v>0</v>
      </c>
      <c r="CZ49" s="347">
        <v>27806</v>
      </c>
      <c r="DA49" s="347">
        <v>0</v>
      </c>
      <c r="DB49" s="347">
        <v>0</v>
      </c>
      <c r="DC49" s="347">
        <v>0</v>
      </c>
      <c r="DD49" s="347">
        <v>15843.03</v>
      </c>
      <c r="DE49" s="347">
        <v>0</v>
      </c>
      <c r="DF49" s="347">
        <v>0</v>
      </c>
      <c r="DG49" s="347">
        <v>0</v>
      </c>
      <c r="DH49" s="347">
        <v>0</v>
      </c>
      <c r="DI49" s="347">
        <v>0</v>
      </c>
      <c r="DJ49" s="347">
        <v>0</v>
      </c>
      <c r="DK49" s="347">
        <v>0</v>
      </c>
      <c r="DL49" s="347">
        <v>0</v>
      </c>
      <c r="DM49" s="347">
        <v>0</v>
      </c>
      <c r="DN49" s="347">
        <v>0</v>
      </c>
      <c r="DO49" s="347">
        <v>0</v>
      </c>
      <c r="DP49" s="347">
        <v>0</v>
      </c>
      <c r="DQ49" s="347">
        <v>0</v>
      </c>
      <c r="DR49" s="347">
        <v>0</v>
      </c>
      <c r="DS49" s="347">
        <v>0</v>
      </c>
      <c r="DT49" s="347">
        <v>0</v>
      </c>
      <c r="DU49" s="347">
        <v>0</v>
      </c>
      <c r="DV49" s="347">
        <v>42000</v>
      </c>
      <c r="DW49" s="347">
        <v>39934.93</v>
      </c>
      <c r="DX49" s="347">
        <v>29533.68</v>
      </c>
      <c r="DY49" s="347">
        <v>38573.480000000003</v>
      </c>
      <c r="DZ49" s="347">
        <v>90141.24</v>
      </c>
      <c r="EA49" s="347">
        <v>0</v>
      </c>
      <c r="EB49" s="347"/>
      <c r="EC49" s="347"/>
      <c r="ED49" s="95">
        <f t="shared" si="0"/>
        <v>0</v>
      </c>
      <c r="EE49" s="95">
        <f t="shared" si="5"/>
        <v>0</v>
      </c>
      <c r="EF49" s="95">
        <f t="shared" si="6"/>
        <v>0</v>
      </c>
      <c r="EG49" s="95">
        <f t="shared" si="7"/>
        <v>0</v>
      </c>
      <c r="EH49" s="95">
        <f t="shared" si="2"/>
        <v>0</v>
      </c>
      <c r="EI49" s="95">
        <f t="shared" si="3"/>
        <v>0</v>
      </c>
      <c r="EJ49" s="95">
        <f t="shared" si="4"/>
        <v>0</v>
      </c>
    </row>
    <row r="50" spans="1:140" s="353" customFormat="1">
      <c r="A50" s="351" t="s">
        <v>121</v>
      </c>
      <c r="B50" s="347">
        <v>108421243.09</v>
      </c>
      <c r="C50" s="347">
        <v>10482.259999999998</v>
      </c>
      <c r="D50" s="347">
        <v>25214149.209999997</v>
      </c>
      <c r="E50" s="347">
        <v>315676.66000000003</v>
      </c>
      <c r="F50" s="347">
        <v>4351919.91</v>
      </c>
      <c r="G50" s="347">
        <v>1020095.62</v>
      </c>
      <c r="H50" s="347">
        <v>8731</v>
      </c>
      <c r="I50" s="347">
        <v>63308.639999999999</v>
      </c>
      <c r="J50" s="347">
        <v>0</v>
      </c>
      <c r="K50" s="347">
        <v>6010.89</v>
      </c>
      <c r="L50" s="347">
        <v>324798.46000000002</v>
      </c>
      <c r="M50" s="347">
        <v>1469.59</v>
      </c>
      <c r="N50" s="347">
        <v>337822.85</v>
      </c>
      <c r="O50" s="347">
        <v>13799.65</v>
      </c>
      <c r="P50" s="347">
        <v>15399.420000000002</v>
      </c>
      <c r="Q50" s="347">
        <v>6861808.9300000006</v>
      </c>
      <c r="R50" s="347">
        <v>382576.98</v>
      </c>
      <c r="S50" s="347">
        <v>4259.670000000001</v>
      </c>
      <c r="T50" s="347">
        <v>0</v>
      </c>
      <c r="U50" s="347">
        <v>0</v>
      </c>
      <c r="V50" s="347">
        <v>10.68</v>
      </c>
      <c r="W50" s="347">
        <v>0</v>
      </c>
      <c r="X50" s="347">
        <v>1520.61</v>
      </c>
      <c r="Y50" s="347">
        <v>0</v>
      </c>
      <c r="Z50" s="348">
        <v>16764262.49</v>
      </c>
      <c r="AA50" s="348">
        <v>2492294.61</v>
      </c>
      <c r="AB50" s="348">
        <v>1637046.4900000002</v>
      </c>
      <c r="AC50" s="348">
        <v>345529.02</v>
      </c>
      <c r="AD50" s="348">
        <v>148501.24</v>
      </c>
      <c r="AE50" s="347">
        <v>0</v>
      </c>
      <c r="AF50" s="348">
        <v>48099768.210000001</v>
      </c>
      <c r="AG50" s="347">
        <v>11349564.399999999</v>
      </c>
      <c r="AH50" s="347">
        <v>897805.31</v>
      </c>
      <c r="AI50" s="347">
        <v>1534205.46</v>
      </c>
      <c r="AJ50" s="347">
        <v>968326.51</v>
      </c>
      <c r="AK50" s="347">
        <v>919149.34</v>
      </c>
      <c r="AL50" s="347">
        <v>595958.26</v>
      </c>
      <c r="AM50" s="347">
        <v>499253.21</v>
      </c>
      <c r="AN50" s="347">
        <v>211173.59999999998</v>
      </c>
      <c r="AO50" s="347">
        <v>907984.64</v>
      </c>
      <c r="AP50" s="347">
        <v>309077.2</v>
      </c>
      <c r="AQ50" s="347">
        <v>20637.09</v>
      </c>
      <c r="AR50" s="347">
        <v>4852.13</v>
      </c>
      <c r="AS50" s="347">
        <v>645184.17000000004</v>
      </c>
      <c r="AT50" s="347">
        <v>393385.77999999997</v>
      </c>
      <c r="AU50" s="347">
        <v>0</v>
      </c>
      <c r="AV50" s="347">
        <v>852147.69000000006</v>
      </c>
      <c r="AW50" s="347">
        <v>100235.22</v>
      </c>
      <c r="AX50" s="347">
        <v>35032.68</v>
      </c>
      <c r="AY50" s="347">
        <v>649630.9</v>
      </c>
      <c r="AZ50" s="347">
        <v>343607.66000000003</v>
      </c>
      <c r="BA50" s="347">
        <v>1921.36</v>
      </c>
      <c r="BB50" s="347">
        <v>969199.86</v>
      </c>
      <c r="BC50" s="347">
        <v>15162.86</v>
      </c>
      <c r="BD50" s="347">
        <v>59236.43</v>
      </c>
      <c r="BE50" s="347">
        <v>85034.83</v>
      </c>
      <c r="BF50" s="347">
        <v>470434.78</v>
      </c>
      <c r="BG50" s="349">
        <v>3599345.57</v>
      </c>
      <c r="BH50" s="350">
        <v>42901353.879999995</v>
      </c>
      <c r="BI50" s="347">
        <v>1233373.1499999999</v>
      </c>
      <c r="BJ50" s="347">
        <v>1448201.5</v>
      </c>
      <c r="BK50" s="347">
        <v>1282113.8400000001</v>
      </c>
      <c r="BL50" s="347">
        <v>993375.47000000009</v>
      </c>
      <c r="BM50" s="347">
        <v>1682205</v>
      </c>
      <c r="BN50" s="347">
        <v>1700201.6600000001</v>
      </c>
      <c r="BO50" s="347">
        <v>602941.65999999992</v>
      </c>
      <c r="BP50" s="347">
        <v>1525817.9200000002</v>
      </c>
      <c r="BQ50" s="347">
        <v>1485543.74</v>
      </c>
      <c r="BR50" s="347">
        <v>1635311.58</v>
      </c>
      <c r="BS50" s="347">
        <v>2504793.4200000004</v>
      </c>
      <c r="BT50" s="347">
        <v>1365024.77</v>
      </c>
      <c r="BU50" s="347">
        <v>2560083.0499999998</v>
      </c>
      <c r="BV50" s="347">
        <v>723368.25</v>
      </c>
      <c r="BW50" s="347">
        <v>724252.91</v>
      </c>
      <c r="BX50" s="347">
        <v>463033.97</v>
      </c>
      <c r="BY50" s="347">
        <v>550246.92999999993</v>
      </c>
      <c r="BZ50" s="347">
        <v>892638.15999999992</v>
      </c>
      <c r="CA50" s="347">
        <v>489303.53</v>
      </c>
      <c r="CB50" s="347">
        <v>507680.13000000012</v>
      </c>
      <c r="CC50" s="347">
        <v>564052.82000000007</v>
      </c>
      <c r="CD50" s="347">
        <v>860606.24</v>
      </c>
      <c r="CE50" s="347">
        <v>436587.38000000006</v>
      </c>
      <c r="CF50" s="347">
        <v>309192.65000000002</v>
      </c>
      <c r="CG50" s="347">
        <v>248061.7</v>
      </c>
      <c r="CH50" s="347">
        <v>396424.71</v>
      </c>
      <c r="CI50" s="347">
        <v>183064.65000000002</v>
      </c>
      <c r="CJ50" s="347">
        <v>431814.54000000004</v>
      </c>
      <c r="CK50" s="347">
        <v>251304.49</v>
      </c>
      <c r="CL50" s="347">
        <v>582369.16999999993</v>
      </c>
      <c r="CM50" s="347">
        <v>151712.72</v>
      </c>
      <c r="CN50" s="347">
        <v>457678.79000000004</v>
      </c>
      <c r="CO50" s="347">
        <v>114302.28</v>
      </c>
      <c r="CP50" s="347">
        <v>134070.56</v>
      </c>
      <c r="CQ50" s="347">
        <v>225116.36</v>
      </c>
      <c r="CR50" s="347">
        <v>1352530.2999999998</v>
      </c>
      <c r="CS50" s="347">
        <v>365634.77</v>
      </c>
      <c r="CT50" s="347">
        <v>407583</v>
      </c>
      <c r="CU50" s="347">
        <v>285494.42000000004</v>
      </c>
      <c r="CV50" s="347">
        <v>325675.93000000005</v>
      </c>
      <c r="CW50" s="347">
        <v>350844.7</v>
      </c>
      <c r="CX50" s="347">
        <v>168625.98</v>
      </c>
      <c r="CY50" s="347">
        <v>241594.93</v>
      </c>
      <c r="CZ50" s="347">
        <v>335697.39</v>
      </c>
      <c r="DA50" s="347">
        <v>322676.49000000005</v>
      </c>
      <c r="DB50" s="347">
        <v>177334.18000000002</v>
      </c>
      <c r="DC50" s="347">
        <v>268895.37</v>
      </c>
      <c r="DD50" s="347">
        <v>280108.19</v>
      </c>
      <c r="DE50" s="347">
        <v>226790.38999999998</v>
      </c>
      <c r="DF50" s="347">
        <v>170796.90000000002</v>
      </c>
      <c r="DG50" s="347">
        <v>213813.96</v>
      </c>
      <c r="DH50" s="347">
        <v>189021.97</v>
      </c>
      <c r="DI50" s="347">
        <v>177594.69999999998</v>
      </c>
      <c r="DJ50" s="347">
        <v>192930.51</v>
      </c>
      <c r="DK50" s="347">
        <v>187242.46000000002</v>
      </c>
      <c r="DL50" s="347">
        <v>267189.03000000003</v>
      </c>
      <c r="DM50" s="347">
        <v>178973.76</v>
      </c>
      <c r="DN50" s="347">
        <v>197110.59999999998</v>
      </c>
      <c r="DO50" s="347">
        <v>228781.93000000002</v>
      </c>
      <c r="DP50" s="347">
        <v>489224.62000000005</v>
      </c>
      <c r="DQ50" s="347">
        <v>1927698.1400000001</v>
      </c>
      <c r="DR50" s="347">
        <v>407413.22000000003</v>
      </c>
      <c r="DS50" s="347">
        <v>765275</v>
      </c>
      <c r="DT50" s="347">
        <v>166418.22000000003</v>
      </c>
      <c r="DU50" s="347">
        <v>774495.65999999992</v>
      </c>
      <c r="DV50" s="347">
        <v>293507.67</v>
      </c>
      <c r="DW50" s="347">
        <v>222752.97999999998</v>
      </c>
      <c r="DX50" s="347">
        <v>123509.47</v>
      </c>
      <c r="DY50" s="347">
        <v>459413.64</v>
      </c>
      <c r="DZ50" s="347">
        <v>320676.2</v>
      </c>
      <c r="EA50" s="352">
        <v>0</v>
      </c>
      <c r="EB50" s="352"/>
      <c r="EC50" s="352"/>
      <c r="ED50" s="95">
        <f t="shared" si="0"/>
        <v>0</v>
      </c>
      <c r="EE50" s="95">
        <f t="shared" si="5"/>
        <v>0</v>
      </c>
      <c r="EF50" s="95">
        <f t="shared" si="6"/>
        <v>-122157.5000000149</v>
      </c>
      <c r="EG50" s="95">
        <f t="shared" si="7"/>
        <v>0</v>
      </c>
      <c r="EH50" s="95">
        <f t="shared" si="2"/>
        <v>-1.3869794202037156E-11</v>
      </c>
      <c r="EI50" s="95">
        <f t="shared" si="3"/>
        <v>0</v>
      </c>
      <c r="EJ50" s="95">
        <f t="shared" si="4"/>
        <v>0</v>
      </c>
    </row>
    <row r="51" spans="1:140" s="92" customFormat="1" ht="12.75" thickBot="1">
      <c r="A51" s="101" t="s">
        <v>565</v>
      </c>
      <c r="B51" s="347">
        <v>0</v>
      </c>
      <c r="C51" s="347"/>
      <c r="D51" s="347"/>
      <c r="E51" s="347"/>
      <c r="F51" s="347"/>
      <c r="G51" s="347"/>
      <c r="H51" s="347"/>
      <c r="I51" s="347"/>
      <c r="J51" s="347"/>
      <c r="K51" s="347"/>
      <c r="L51" s="347"/>
      <c r="M51" s="347"/>
      <c r="N51" s="347"/>
      <c r="O51" s="347"/>
      <c r="P51" s="347"/>
      <c r="Q51" s="347"/>
      <c r="R51" s="347"/>
      <c r="S51" s="347"/>
      <c r="T51" s="347"/>
      <c r="U51" s="347"/>
      <c r="V51" s="347"/>
      <c r="W51" s="347"/>
      <c r="X51" s="347"/>
      <c r="Y51" s="347"/>
      <c r="Z51" s="348"/>
      <c r="AA51" s="348"/>
      <c r="AB51" s="348"/>
      <c r="AC51" s="348"/>
      <c r="AD51" s="348"/>
      <c r="AE51" s="347"/>
      <c r="AF51" s="348"/>
      <c r="AG51" s="347"/>
      <c r="AH51" s="347"/>
      <c r="AI51" s="347"/>
      <c r="AJ51" s="347"/>
      <c r="AK51" s="347"/>
      <c r="AL51" s="347"/>
      <c r="AM51" s="347"/>
      <c r="AN51" s="347"/>
      <c r="AO51" s="347"/>
      <c r="AP51" s="347"/>
      <c r="AQ51" s="347"/>
      <c r="AR51" s="347"/>
      <c r="AS51" s="347"/>
      <c r="AT51" s="347"/>
      <c r="AU51" s="347"/>
      <c r="AV51" s="347"/>
      <c r="AW51" s="347"/>
      <c r="AX51" s="347"/>
      <c r="AY51" s="347"/>
      <c r="AZ51" s="347"/>
      <c r="BA51" s="347"/>
      <c r="BB51" s="347"/>
      <c r="BC51" s="347"/>
      <c r="BD51" s="347"/>
      <c r="BE51" s="347"/>
      <c r="BF51" s="347"/>
      <c r="BG51" s="349"/>
      <c r="BH51" s="350"/>
      <c r="BI51" s="347"/>
      <c r="BJ51" s="347"/>
      <c r="BK51" s="347"/>
      <c r="BL51" s="347"/>
      <c r="BM51" s="347"/>
      <c r="BN51" s="347"/>
      <c r="BO51" s="347"/>
      <c r="BP51" s="347"/>
      <c r="BQ51" s="347"/>
      <c r="BR51" s="347"/>
      <c r="BS51" s="347"/>
      <c r="BT51" s="347"/>
      <c r="BU51" s="347"/>
      <c r="BV51" s="347"/>
      <c r="BW51" s="347"/>
      <c r="BX51" s="347"/>
      <c r="BY51" s="347"/>
      <c r="BZ51" s="347"/>
      <c r="CA51" s="347"/>
      <c r="CB51" s="347"/>
      <c r="CC51" s="347"/>
      <c r="CD51" s="347"/>
      <c r="CE51" s="347"/>
      <c r="CF51" s="347"/>
      <c r="CG51" s="347"/>
      <c r="CH51" s="347"/>
      <c r="CI51" s="347"/>
      <c r="CJ51" s="347"/>
      <c r="CK51" s="347"/>
      <c r="CL51" s="347"/>
      <c r="CM51" s="347"/>
      <c r="CN51" s="347"/>
      <c r="CO51" s="347"/>
      <c r="CP51" s="347"/>
      <c r="CQ51" s="347"/>
      <c r="CR51" s="347"/>
      <c r="CS51" s="347"/>
      <c r="CT51" s="347"/>
      <c r="CU51" s="347"/>
      <c r="CV51" s="347"/>
      <c r="CW51" s="347"/>
      <c r="CX51" s="347"/>
      <c r="CY51" s="347"/>
      <c r="CZ51" s="347"/>
      <c r="DA51" s="347"/>
      <c r="DB51" s="347"/>
      <c r="DC51" s="347"/>
      <c r="DD51" s="347"/>
      <c r="DE51" s="347"/>
      <c r="DF51" s="347"/>
      <c r="DG51" s="347"/>
      <c r="DH51" s="347"/>
      <c r="DI51" s="347"/>
      <c r="DJ51" s="347"/>
      <c r="DK51" s="347"/>
      <c r="DL51" s="347"/>
      <c r="DM51" s="347"/>
      <c r="DN51" s="347"/>
      <c r="DO51" s="347"/>
      <c r="DP51" s="347"/>
      <c r="DQ51" s="347"/>
      <c r="DR51" s="347"/>
      <c r="DS51" s="347"/>
      <c r="DT51" s="347"/>
      <c r="DU51" s="347"/>
      <c r="DV51" s="347"/>
      <c r="DW51" s="347"/>
      <c r="DX51" s="347"/>
      <c r="DY51" s="347"/>
      <c r="DZ51" s="347"/>
      <c r="EA51" s="347"/>
      <c r="EB51" s="354"/>
      <c r="EC51" s="354"/>
      <c r="ED51" s="95">
        <f t="shared" si="0"/>
        <v>0</v>
      </c>
      <c r="EE51" s="95">
        <f t="shared" si="5"/>
        <v>0</v>
      </c>
      <c r="EF51" s="95">
        <f t="shared" si="6"/>
        <v>0</v>
      </c>
      <c r="EG51" s="95">
        <f t="shared" si="7"/>
        <v>0</v>
      </c>
      <c r="EH51" s="95">
        <f t="shared" si="2"/>
        <v>0</v>
      </c>
      <c r="EI51" s="95">
        <f t="shared" si="3"/>
        <v>0</v>
      </c>
      <c r="EJ51" s="95">
        <f t="shared" si="4"/>
        <v>0</v>
      </c>
    </row>
    <row r="52" spans="1:140" s="357" customFormat="1" ht="12.75" thickBot="1">
      <c r="A52" s="355" t="s">
        <v>2</v>
      </c>
      <c r="B52" s="347">
        <v>552658284.81999993</v>
      </c>
      <c r="C52" s="347">
        <v>13706704.569999998</v>
      </c>
      <c r="D52" s="347">
        <v>51151920.920000002</v>
      </c>
      <c r="E52" s="347">
        <v>2573298.2999999998</v>
      </c>
      <c r="F52" s="347">
        <v>11705334.870000001</v>
      </c>
      <c r="G52" s="347">
        <v>6926055.040000001</v>
      </c>
      <c r="H52" s="347">
        <v>1800777.58</v>
      </c>
      <c r="I52" s="347">
        <v>3441793.93</v>
      </c>
      <c r="J52" s="347">
        <v>0</v>
      </c>
      <c r="K52" s="347">
        <v>1015466.7600000001</v>
      </c>
      <c r="L52" s="347">
        <v>3270530.56</v>
      </c>
      <c r="M52" s="347">
        <v>3725534.11</v>
      </c>
      <c r="N52" s="347">
        <v>3647315.26</v>
      </c>
      <c r="O52" s="347">
        <v>6231316.0300000003</v>
      </c>
      <c r="P52" s="347">
        <v>4613678.84</v>
      </c>
      <c r="Q52" s="347">
        <v>18143369.07</v>
      </c>
      <c r="R52" s="347">
        <v>3541934.3800000004</v>
      </c>
      <c r="S52" s="347">
        <v>1123381.2</v>
      </c>
      <c r="T52" s="347">
        <v>-400.77</v>
      </c>
      <c r="U52" s="347">
        <v>1435</v>
      </c>
      <c r="V52" s="347">
        <v>242134.97</v>
      </c>
      <c r="W52" s="347">
        <v>437873.51999999996</v>
      </c>
      <c r="X52" s="347">
        <v>523858.48</v>
      </c>
      <c r="Y52" s="347">
        <v>37556.559999999998</v>
      </c>
      <c r="Z52" s="348">
        <v>36448207.719999999</v>
      </c>
      <c r="AA52" s="348">
        <v>72109947.479999989</v>
      </c>
      <c r="AB52" s="348">
        <v>9959862.0100000016</v>
      </c>
      <c r="AC52" s="348">
        <v>4382734.0600000005</v>
      </c>
      <c r="AD52" s="348">
        <v>3558305.8899999997</v>
      </c>
      <c r="AE52" s="347">
        <v>0</v>
      </c>
      <c r="AF52" s="348">
        <v>288338358.48000002</v>
      </c>
      <c r="AG52" s="347">
        <v>14300778.359999999</v>
      </c>
      <c r="AH52" s="347">
        <v>4300865.4800000004</v>
      </c>
      <c r="AI52" s="347">
        <v>5051075.5</v>
      </c>
      <c r="AJ52" s="347">
        <v>5206890.5999999996</v>
      </c>
      <c r="AK52" s="347">
        <v>4011693.47</v>
      </c>
      <c r="AL52" s="347">
        <v>1653746.4000000001</v>
      </c>
      <c r="AM52" s="347">
        <v>1923157.91</v>
      </c>
      <c r="AN52" s="347">
        <v>6727011.3399999989</v>
      </c>
      <c r="AO52" s="347">
        <v>31296282.229999997</v>
      </c>
      <c r="AP52" s="347">
        <v>11573996.050000001</v>
      </c>
      <c r="AQ52" s="347">
        <v>7909975.2000000011</v>
      </c>
      <c r="AR52" s="347">
        <v>2781940.28</v>
      </c>
      <c r="AS52" s="347">
        <v>7211045.7700000005</v>
      </c>
      <c r="AT52" s="347">
        <v>4609696.6099999994</v>
      </c>
      <c r="AU52" s="347">
        <v>0</v>
      </c>
      <c r="AV52" s="347">
        <v>3237415.39</v>
      </c>
      <c r="AW52" s="347">
        <v>4982488.07</v>
      </c>
      <c r="AX52" s="347">
        <v>-2968862.9600000004</v>
      </c>
      <c r="AY52" s="347">
        <v>4708821.51</v>
      </c>
      <c r="AZ52" s="347">
        <v>3902597.7100000004</v>
      </c>
      <c r="BA52" s="347">
        <v>480136.35000000003</v>
      </c>
      <c r="BB52" s="347">
        <v>57430856.170000002</v>
      </c>
      <c r="BC52" s="347">
        <v>2934671.9999999995</v>
      </c>
      <c r="BD52" s="347">
        <v>9118130.0800000001</v>
      </c>
      <c r="BE52" s="347">
        <v>4047264.9</v>
      </c>
      <c r="BF52" s="347">
        <v>10359677.280000001</v>
      </c>
      <c r="BG52" s="349">
        <v>14937143.289999999</v>
      </c>
      <c r="BH52" s="350">
        <v>189510614.75999999</v>
      </c>
      <c r="BI52" s="347">
        <v>7467622.4000000004</v>
      </c>
      <c r="BJ52" s="347">
        <v>7694720.2599999998</v>
      </c>
      <c r="BK52" s="347">
        <v>8282614.7599999998</v>
      </c>
      <c r="BL52" s="347">
        <v>7964384.3200000003</v>
      </c>
      <c r="BM52" s="347">
        <v>7391652.0200000005</v>
      </c>
      <c r="BN52" s="347">
        <v>7597575.9199999999</v>
      </c>
      <c r="BO52" s="347">
        <v>2986749.57</v>
      </c>
      <c r="BP52" s="347">
        <v>7935585.0199999996</v>
      </c>
      <c r="BQ52" s="347">
        <v>4773733.9400000004</v>
      </c>
      <c r="BR52" s="347">
        <v>4279496.7699999996</v>
      </c>
      <c r="BS52" s="347">
        <v>9731169.1000000015</v>
      </c>
      <c r="BT52" s="347">
        <v>5524123.5299999993</v>
      </c>
      <c r="BU52" s="347">
        <v>7219153.7499999991</v>
      </c>
      <c r="BV52" s="347">
        <v>3137502.9699999997</v>
      </c>
      <c r="BW52" s="347">
        <v>3079939.8200000003</v>
      </c>
      <c r="BX52" s="347">
        <v>3326214.37</v>
      </c>
      <c r="BY52" s="347">
        <v>3203493.1799999997</v>
      </c>
      <c r="BZ52" s="347">
        <v>3917572.9899999998</v>
      </c>
      <c r="CA52" s="347">
        <v>2332187.94</v>
      </c>
      <c r="CB52" s="347">
        <v>2354755.4500000002</v>
      </c>
      <c r="CC52" s="347">
        <v>3162272.7800000003</v>
      </c>
      <c r="CD52" s="347">
        <v>4071695.7899999996</v>
      </c>
      <c r="CE52" s="347">
        <v>1911653.08</v>
      </c>
      <c r="CF52" s="347">
        <v>1644869.21</v>
      </c>
      <c r="CG52" s="347">
        <v>1743106.85</v>
      </c>
      <c r="CH52" s="347">
        <v>2143314.66</v>
      </c>
      <c r="CI52" s="347">
        <v>1678894.5500000003</v>
      </c>
      <c r="CJ52" s="347">
        <v>2424788.92</v>
      </c>
      <c r="CK52" s="347">
        <v>1599968.27</v>
      </c>
      <c r="CL52" s="347">
        <v>3496842.62</v>
      </c>
      <c r="CM52" s="347">
        <v>1130769.01</v>
      </c>
      <c r="CN52" s="347">
        <v>1728436.3599999999</v>
      </c>
      <c r="CO52" s="347">
        <v>717835.89</v>
      </c>
      <c r="CP52" s="347">
        <v>1075998.97</v>
      </c>
      <c r="CQ52" s="347">
        <v>1174954.56</v>
      </c>
      <c r="CR52" s="347">
        <v>3227191.91</v>
      </c>
      <c r="CS52" s="347">
        <v>4338915.01</v>
      </c>
      <c r="CT52" s="347">
        <v>1062436.46</v>
      </c>
      <c r="CU52" s="347">
        <v>1013782.1600000001</v>
      </c>
      <c r="CV52" s="347">
        <v>820380.89999999991</v>
      </c>
      <c r="CW52" s="347">
        <v>1355428.5699999998</v>
      </c>
      <c r="CX52" s="347">
        <v>685713.84999999986</v>
      </c>
      <c r="CY52" s="347">
        <v>1142930.17</v>
      </c>
      <c r="CZ52" s="347">
        <v>1321646.56</v>
      </c>
      <c r="DA52" s="347">
        <v>1577749.87</v>
      </c>
      <c r="DB52" s="347">
        <v>1147237.7</v>
      </c>
      <c r="DC52" s="347">
        <v>1366104.6600000001</v>
      </c>
      <c r="DD52" s="347">
        <v>1411535.62</v>
      </c>
      <c r="DE52" s="347">
        <v>1352634.41</v>
      </c>
      <c r="DF52" s="347">
        <v>890693.03</v>
      </c>
      <c r="DG52" s="347">
        <v>1450329.65</v>
      </c>
      <c r="DH52" s="347">
        <v>1488783.55</v>
      </c>
      <c r="DI52" s="347">
        <v>1031805.8699999999</v>
      </c>
      <c r="DJ52" s="347">
        <v>1061037.58</v>
      </c>
      <c r="DK52" s="347">
        <v>855909.39000000013</v>
      </c>
      <c r="DL52" s="347">
        <v>812225.45000000007</v>
      </c>
      <c r="DM52" s="347">
        <v>1577632.1400000001</v>
      </c>
      <c r="DN52" s="347">
        <v>809892.17999999993</v>
      </c>
      <c r="DO52" s="347">
        <v>1333299.3900000001</v>
      </c>
      <c r="DP52" s="347">
        <v>1539703.4</v>
      </c>
      <c r="DQ52" s="347">
        <v>3828200.2800000003</v>
      </c>
      <c r="DR52" s="347">
        <v>1812140.46</v>
      </c>
      <c r="DS52" s="347">
        <v>1687195.63</v>
      </c>
      <c r="DT52" s="347">
        <v>939809.61</v>
      </c>
      <c r="DU52" s="347">
        <v>2799600.4</v>
      </c>
      <c r="DV52" s="347">
        <v>1298500.0499999998</v>
      </c>
      <c r="DW52" s="347">
        <v>657504.30000000005</v>
      </c>
      <c r="DX52" s="347">
        <v>427033.45</v>
      </c>
      <c r="DY52" s="347">
        <v>701911.21</v>
      </c>
      <c r="DZ52" s="347">
        <v>653917.29</v>
      </c>
      <c r="EA52" s="352">
        <v>991</v>
      </c>
      <c r="EB52" s="356"/>
      <c r="EC52" s="356"/>
      <c r="ED52" s="95">
        <f t="shared" si="0"/>
        <v>0</v>
      </c>
      <c r="EE52" s="95">
        <f t="shared" si="5"/>
        <v>0</v>
      </c>
      <c r="EF52" s="95">
        <f t="shared" si="6"/>
        <v>-124153</v>
      </c>
      <c r="EG52" s="95">
        <f t="shared" si="7"/>
        <v>0</v>
      </c>
      <c r="EH52" s="95">
        <f t="shared" si="2"/>
        <v>0</v>
      </c>
      <c r="EI52" s="95">
        <f t="shared" si="3"/>
        <v>0</v>
      </c>
      <c r="EJ52" s="95">
        <f t="shared" si="4"/>
        <v>0</v>
      </c>
    </row>
    <row r="53" spans="1:140" ht="11.25" customHeight="1">
      <c r="AF53" s="358"/>
      <c r="AG53" s="102"/>
      <c r="AH53" s="102"/>
      <c r="AI53" s="102"/>
      <c r="AJ53" s="102"/>
      <c r="AK53" s="102"/>
      <c r="AL53" s="103"/>
      <c r="ED53" s="95">
        <f t="shared" si="0"/>
        <v>0</v>
      </c>
      <c r="EE53" s="95">
        <f t="shared" si="5"/>
        <v>0</v>
      </c>
      <c r="EF53" s="95">
        <f t="shared" si="6"/>
        <v>0</v>
      </c>
      <c r="EG53" s="95">
        <f t="shared" si="7"/>
        <v>0</v>
      </c>
      <c r="EH53" s="95">
        <f t="shared" si="2"/>
        <v>0</v>
      </c>
      <c r="EI53" s="95">
        <f t="shared" si="3"/>
        <v>0</v>
      </c>
      <c r="EJ53" s="95">
        <f t="shared" si="4"/>
        <v>0</v>
      </c>
    </row>
    <row r="54" spans="1:140">
      <c r="AF54" s="348"/>
      <c r="AG54" s="347"/>
      <c r="AH54" s="347"/>
      <c r="AI54" s="347"/>
      <c r="AJ54" s="347"/>
      <c r="AK54" s="347"/>
      <c r="AL54" s="103"/>
      <c r="ED54" s="95">
        <f t="shared" si="0"/>
        <v>0</v>
      </c>
      <c r="EE54" s="95">
        <f t="shared" si="5"/>
        <v>0</v>
      </c>
      <c r="EF54" s="95">
        <f t="shared" si="6"/>
        <v>0</v>
      </c>
      <c r="EG54" s="95">
        <f t="shared" si="7"/>
        <v>0</v>
      </c>
      <c r="EH54" s="95">
        <f t="shared" si="2"/>
        <v>0</v>
      </c>
      <c r="EI54" s="95">
        <f t="shared" si="3"/>
        <v>0</v>
      </c>
      <c r="EJ54" s="95">
        <f t="shared" si="4"/>
        <v>0</v>
      </c>
    </row>
    <row r="55" spans="1:140" ht="10.5" customHeight="1" thickBot="1">
      <c r="B55" s="94" t="s">
        <v>980</v>
      </c>
      <c r="AF55" s="340" t="s">
        <v>5</v>
      </c>
      <c r="ED55" s="95" t="e">
        <f t="shared" si="0"/>
        <v>#VALUE!</v>
      </c>
      <c r="EE55" s="95" t="e">
        <f t="shared" si="5"/>
        <v>#VALUE!</v>
      </c>
      <c r="EF55" s="95">
        <f t="shared" si="6"/>
        <v>0</v>
      </c>
      <c r="EG55" s="95">
        <f t="shared" si="7"/>
        <v>0</v>
      </c>
      <c r="EH55" s="95">
        <f t="shared" si="2"/>
        <v>0</v>
      </c>
      <c r="EI55" s="95">
        <f t="shared" si="3"/>
        <v>0</v>
      </c>
      <c r="EJ55" s="95">
        <f t="shared" si="4"/>
        <v>0</v>
      </c>
    </row>
    <row r="56" spans="1:140">
      <c r="A56" s="97"/>
      <c r="B56" s="98" t="s">
        <v>485</v>
      </c>
      <c r="C56" s="99" t="s">
        <v>362</v>
      </c>
      <c r="D56" s="99" t="s">
        <v>486</v>
      </c>
      <c r="E56" s="100" t="s">
        <v>364</v>
      </c>
      <c r="F56" s="100" t="s">
        <v>365</v>
      </c>
      <c r="G56" s="100" t="s">
        <v>373</v>
      </c>
      <c r="H56" s="100" t="s">
        <v>374</v>
      </c>
      <c r="I56" s="100" t="s">
        <v>370</v>
      </c>
      <c r="J56" s="100" t="s">
        <v>366</v>
      </c>
      <c r="K56" s="100" t="s">
        <v>367</v>
      </c>
      <c r="L56" s="100" t="s">
        <v>487</v>
      </c>
      <c r="M56" s="100" t="s">
        <v>376</v>
      </c>
      <c r="N56" s="100" t="s">
        <v>369</v>
      </c>
      <c r="O56" s="100" t="s">
        <v>379</v>
      </c>
      <c r="P56" s="100" t="s">
        <v>380</v>
      </c>
      <c r="Q56" s="100" t="s">
        <v>384</v>
      </c>
      <c r="R56" s="100" t="s">
        <v>381</v>
      </c>
      <c r="S56" s="100" t="s">
        <v>371</v>
      </c>
      <c r="T56" s="100" t="s">
        <v>488</v>
      </c>
      <c r="U56" s="100" t="s">
        <v>489</v>
      </c>
      <c r="V56" s="359" t="s">
        <v>368</v>
      </c>
      <c r="W56" s="359" t="s">
        <v>490</v>
      </c>
      <c r="X56" s="359" t="s">
        <v>394</v>
      </c>
      <c r="Y56" s="359" t="s">
        <v>162</v>
      </c>
      <c r="Z56" s="360" t="s">
        <v>164</v>
      </c>
      <c r="AA56" s="343" t="s">
        <v>165</v>
      </c>
      <c r="AB56" s="360" t="s">
        <v>166</v>
      </c>
      <c r="AC56" s="360" t="s">
        <v>167</v>
      </c>
      <c r="AD56" s="360" t="s">
        <v>168</v>
      </c>
      <c r="AE56" s="100" t="s">
        <v>29</v>
      </c>
      <c r="AF56" s="343" t="s">
        <v>5</v>
      </c>
      <c r="AG56" s="100" t="s">
        <v>19</v>
      </c>
      <c r="AH56" s="100" t="s">
        <v>12</v>
      </c>
      <c r="AI56" s="100" t="s">
        <v>13</v>
      </c>
      <c r="AJ56" s="100" t="s">
        <v>10</v>
      </c>
      <c r="AK56" s="100" t="s">
        <v>18</v>
      </c>
      <c r="AL56" s="100" t="s">
        <v>17</v>
      </c>
      <c r="AM56" s="100" t="s">
        <v>15</v>
      </c>
      <c r="AN56" s="100" t="s">
        <v>27</v>
      </c>
      <c r="AO56" s="100" t="s">
        <v>21</v>
      </c>
      <c r="AP56" s="100" t="s">
        <v>22</v>
      </c>
      <c r="AQ56" s="100" t="s">
        <v>23</v>
      </c>
      <c r="AR56" s="100" t="s">
        <v>24</v>
      </c>
      <c r="AS56" s="100" t="s">
        <v>25</v>
      </c>
      <c r="AT56" s="100" t="s">
        <v>26</v>
      </c>
      <c r="AU56" s="100" t="s">
        <v>169</v>
      </c>
      <c r="AV56" s="100" t="s">
        <v>9</v>
      </c>
      <c r="AW56" s="100" t="s">
        <v>6</v>
      </c>
      <c r="AX56" s="100" t="s">
        <v>8</v>
      </c>
      <c r="AY56" s="100" t="s">
        <v>14</v>
      </c>
      <c r="AZ56" s="100" t="s">
        <v>491</v>
      </c>
      <c r="BA56" s="100" t="s">
        <v>492</v>
      </c>
      <c r="BB56" s="100" t="s">
        <v>385</v>
      </c>
      <c r="BC56" s="100" t="s">
        <v>493</v>
      </c>
      <c r="BD56" s="100" t="s">
        <v>981</v>
      </c>
      <c r="BE56" s="100" t="s">
        <v>393</v>
      </c>
      <c r="BF56" s="359" t="s">
        <v>28</v>
      </c>
      <c r="BG56" s="361" t="s">
        <v>382</v>
      </c>
      <c r="BH56" s="345" t="s">
        <v>494</v>
      </c>
      <c r="BI56" s="100" t="s">
        <v>495</v>
      </c>
      <c r="BJ56" s="100" t="s">
        <v>496</v>
      </c>
      <c r="BK56" s="100" t="s">
        <v>497</v>
      </c>
      <c r="BL56" s="100" t="s">
        <v>498</v>
      </c>
      <c r="BM56" s="100" t="s">
        <v>499</v>
      </c>
      <c r="BN56" s="100" t="s">
        <v>500</v>
      </c>
      <c r="BO56" s="100" t="s">
        <v>501</v>
      </c>
      <c r="BP56" s="100" t="s">
        <v>502</v>
      </c>
      <c r="BQ56" s="100" t="s">
        <v>503</v>
      </c>
      <c r="BR56" s="100" t="s">
        <v>504</v>
      </c>
      <c r="BS56" s="100" t="s">
        <v>505</v>
      </c>
      <c r="BT56" s="100" t="s">
        <v>506</v>
      </c>
      <c r="BU56" s="100" t="s">
        <v>507</v>
      </c>
      <c r="BV56" s="100" t="s">
        <v>508</v>
      </c>
      <c r="BW56" s="100" t="s">
        <v>509</v>
      </c>
      <c r="BX56" s="100" t="s">
        <v>510</v>
      </c>
      <c r="BY56" s="100" t="s">
        <v>511</v>
      </c>
      <c r="BZ56" s="100" t="s">
        <v>512</v>
      </c>
      <c r="CA56" s="100" t="s">
        <v>513</v>
      </c>
      <c r="CB56" s="100" t="s">
        <v>514</v>
      </c>
      <c r="CC56" s="100" t="s">
        <v>515</v>
      </c>
      <c r="CD56" s="100" t="s">
        <v>516</v>
      </c>
      <c r="CE56" s="100" t="s">
        <v>517</v>
      </c>
      <c r="CF56" s="100" t="s">
        <v>518</v>
      </c>
      <c r="CG56" s="100" t="s">
        <v>519</v>
      </c>
      <c r="CH56" s="100" t="s">
        <v>520</v>
      </c>
      <c r="CI56" s="100" t="s">
        <v>521</v>
      </c>
      <c r="CJ56" s="100" t="s">
        <v>522</v>
      </c>
      <c r="CK56" s="100" t="s">
        <v>523</v>
      </c>
      <c r="CL56" s="100" t="s">
        <v>524</v>
      </c>
      <c r="CM56" s="100" t="s">
        <v>525</v>
      </c>
      <c r="CN56" s="100" t="s">
        <v>526</v>
      </c>
      <c r="CO56" s="100" t="s">
        <v>527</v>
      </c>
      <c r="CP56" s="100" t="s">
        <v>528</v>
      </c>
      <c r="CQ56" s="100" t="s">
        <v>529</v>
      </c>
      <c r="CR56" s="100" t="s">
        <v>530</v>
      </c>
      <c r="CS56" s="100" t="s">
        <v>531</v>
      </c>
      <c r="CT56" s="100" t="s">
        <v>532</v>
      </c>
      <c r="CU56" s="100" t="s">
        <v>533</v>
      </c>
      <c r="CV56" s="100" t="s">
        <v>534</v>
      </c>
      <c r="CW56" s="100" t="s">
        <v>535</v>
      </c>
      <c r="CX56" s="100" t="s">
        <v>536</v>
      </c>
      <c r="CY56" s="100" t="s">
        <v>537</v>
      </c>
      <c r="CZ56" s="100" t="s">
        <v>538</v>
      </c>
      <c r="DA56" s="100" t="s">
        <v>539</v>
      </c>
      <c r="DB56" s="100" t="s">
        <v>540</v>
      </c>
      <c r="DC56" s="100" t="s">
        <v>541</v>
      </c>
      <c r="DD56" s="100" t="s">
        <v>542</v>
      </c>
      <c r="DE56" s="100" t="s">
        <v>543</v>
      </c>
      <c r="DF56" s="100" t="s">
        <v>544</v>
      </c>
      <c r="DG56" s="100" t="s">
        <v>545</v>
      </c>
      <c r="DH56" s="100" t="s">
        <v>546</v>
      </c>
      <c r="DI56" s="100" t="s">
        <v>547</v>
      </c>
      <c r="DJ56" s="100" t="s">
        <v>548</v>
      </c>
      <c r="DK56" s="100" t="s">
        <v>549</v>
      </c>
      <c r="DL56" s="100" t="s">
        <v>550</v>
      </c>
      <c r="DM56" s="100" t="s">
        <v>551</v>
      </c>
      <c r="DN56" s="100" t="s">
        <v>552</v>
      </c>
      <c r="DO56" s="100" t="s">
        <v>553</v>
      </c>
      <c r="DP56" s="100" t="s">
        <v>554</v>
      </c>
      <c r="DQ56" s="100" t="s">
        <v>555</v>
      </c>
      <c r="DR56" s="104" t="s">
        <v>556</v>
      </c>
      <c r="DS56" s="104" t="s">
        <v>557</v>
      </c>
      <c r="DT56" s="104" t="s">
        <v>558</v>
      </c>
      <c r="DU56" s="104" t="s">
        <v>559</v>
      </c>
      <c r="DV56" s="104" t="s">
        <v>560</v>
      </c>
      <c r="DW56" s="104" t="s">
        <v>561</v>
      </c>
      <c r="DX56" s="104" t="s">
        <v>562</v>
      </c>
      <c r="DY56" s="104" t="s">
        <v>563</v>
      </c>
      <c r="DZ56" s="104" t="s">
        <v>564</v>
      </c>
      <c r="EA56" s="95" t="s">
        <v>1402</v>
      </c>
      <c r="ED56" s="95" t="e">
        <f t="shared" si="0"/>
        <v>#VALUE!</v>
      </c>
      <c r="EE56" s="95" t="e">
        <f t="shared" si="5"/>
        <v>#VALUE!</v>
      </c>
      <c r="EF56" s="95" t="e">
        <f t="shared" si="6"/>
        <v>#VALUE!</v>
      </c>
      <c r="EG56" s="95" t="e">
        <f t="shared" si="7"/>
        <v>#VALUE!</v>
      </c>
      <c r="EH56" s="95" t="e">
        <f t="shared" si="2"/>
        <v>#VALUE!</v>
      </c>
      <c r="EI56" s="95" t="e">
        <f t="shared" si="3"/>
        <v>#VALUE!</v>
      </c>
      <c r="EJ56" s="95" t="e">
        <f t="shared" si="4"/>
        <v>#VALUE!</v>
      </c>
    </row>
    <row r="57" spans="1:140">
      <c r="A57" s="346" t="s">
        <v>111</v>
      </c>
      <c r="B57" s="347">
        <v>15537162.82</v>
      </c>
      <c r="C57" s="347">
        <v>746207.7</v>
      </c>
      <c r="D57" s="347">
        <v>0</v>
      </c>
      <c r="E57" s="347">
        <v>76071</v>
      </c>
      <c r="F57" s="347">
        <v>264872</v>
      </c>
      <c r="G57" s="347">
        <v>318536</v>
      </c>
      <c r="H57" s="347">
        <v>89047</v>
      </c>
      <c r="I57" s="347">
        <v>194294</v>
      </c>
      <c r="J57" s="347">
        <v>0</v>
      </c>
      <c r="K57" s="347">
        <v>49307</v>
      </c>
      <c r="L57" s="347">
        <v>153224.87</v>
      </c>
      <c r="M57" s="347">
        <v>208967.8</v>
      </c>
      <c r="N57" s="347">
        <v>161835</v>
      </c>
      <c r="O57" s="347">
        <v>333932</v>
      </c>
      <c r="P57" s="347">
        <v>266208.44</v>
      </c>
      <c r="Q57" s="347">
        <v>567283</v>
      </c>
      <c r="R57" s="347">
        <v>192437.32</v>
      </c>
      <c r="S57" s="347">
        <v>64974.33</v>
      </c>
      <c r="T57" s="347">
        <v>0</v>
      </c>
      <c r="U57" s="347">
        <v>0</v>
      </c>
      <c r="V57" s="347">
        <v>16400</v>
      </c>
      <c r="W57" s="347">
        <v>160304.44</v>
      </c>
      <c r="X57" s="347">
        <v>96580</v>
      </c>
      <c r="Y57" s="347">
        <v>0</v>
      </c>
      <c r="Z57" s="348">
        <v>1087333</v>
      </c>
      <c r="AA57" s="348">
        <v>1975808.64</v>
      </c>
      <c r="AB57" s="348">
        <v>610039</v>
      </c>
      <c r="AC57" s="348">
        <v>206671.33</v>
      </c>
      <c r="AD57" s="348">
        <v>190434</v>
      </c>
      <c r="AE57" s="347">
        <v>0</v>
      </c>
      <c r="AF57" s="348">
        <v>7506394.9500000002</v>
      </c>
      <c r="AG57" s="347">
        <v>137027.32999999999</v>
      </c>
      <c r="AH57" s="347">
        <v>105960</v>
      </c>
      <c r="AI57" s="347">
        <v>128853.33</v>
      </c>
      <c r="AJ57" s="347">
        <v>315954.34000000003</v>
      </c>
      <c r="AK57" s="347">
        <v>162624</v>
      </c>
      <c r="AL57" s="347">
        <v>156910</v>
      </c>
      <c r="AM57" s="347">
        <v>80004</v>
      </c>
      <c r="AN57" s="347">
        <v>216243.44</v>
      </c>
      <c r="AO57" s="347">
        <v>538594.24</v>
      </c>
      <c r="AP57" s="347">
        <v>605722.55000000005</v>
      </c>
      <c r="AQ57" s="347">
        <v>216312</v>
      </c>
      <c r="AR57" s="347">
        <v>112104</v>
      </c>
      <c r="AS57" s="347">
        <v>186532.41</v>
      </c>
      <c r="AT57" s="347">
        <v>100300</v>
      </c>
      <c r="AU57" s="347">
        <v>0</v>
      </c>
      <c r="AV57" s="347">
        <v>138256</v>
      </c>
      <c r="AW57" s="347">
        <v>197682</v>
      </c>
      <c r="AX57" s="347">
        <v>134422</v>
      </c>
      <c r="AY57" s="347">
        <v>139679</v>
      </c>
      <c r="AZ57" s="347">
        <v>206671.33</v>
      </c>
      <c r="BA57" s="347">
        <v>0</v>
      </c>
      <c r="BB57" s="347">
        <v>341916</v>
      </c>
      <c r="BC57" s="347">
        <v>0</v>
      </c>
      <c r="BD57" s="347">
        <v>289100.02</v>
      </c>
      <c r="BE57" s="347">
        <v>192441.47</v>
      </c>
      <c r="BF57" s="347">
        <v>472760.79</v>
      </c>
      <c r="BG57" s="349">
        <v>454086.49</v>
      </c>
      <c r="BH57" s="350">
        <v>5756090.1799999997</v>
      </c>
      <c r="BI57" s="347">
        <v>220720.8</v>
      </c>
      <c r="BJ57" s="347">
        <v>230992.44</v>
      </c>
      <c r="BK57" s="347">
        <v>249292.22</v>
      </c>
      <c r="BL57" s="347">
        <v>216273.11</v>
      </c>
      <c r="BM57" s="347">
        <v>213076.1</v>
      </c>
      <c r="BN57" s="347">
        <v>274383.21999999997</v>
      </c>
      <c r="BO57" s="347">
        <v>84882.1</v>
      </c>
      <c r="BP57" s="347">
        <v>225769</v>
      </c>
      <c r="BQ57" s="347">
        <v>150817</v>
      </c>
      <c r="BR57" s="347">
        <v>130039</v>
      </c>
      <c r="BS57" s="347">
        <v>239492.3</v>
      </c>
      <c r="BT57" s="347">
        <v>130057</v>
      </c>
      <c r="BU57" s="347">
        <v>189677.66</v>
      </c>
      <c r="BV57" s="347">
        <v>98182.5</v>
      </c>
      <c r="BW57" s="347">
        <v>99908.79</v>
      </c>
      <c r="BX57" s="347">
        <v>104688.1</v>
      </c>
      <c r="BY57" s="347">
        <v>116853.9</v>
      </c>
      <c r="BZ57" s="347">
        <v>114352.9</v>
      </c>
      <c r="CA57" s="347">
        <v>79312.3</v>
      </c>
      <c r="CB57" s="347">
        <v>80076.800000000003</v>
      </c>
      <c r="CC57" s="347">
        <v>100572.3</v>
      </c>
      <c r="CD57" s="347">
        <v>140319.22</v>
      </c>
      <c r="CE57" s="347">
        <v>28786.69</v>
      </c>
      <c r="CF57" s="347">
        <v>62232.57</v>
      </c>
      <c r="CG57" s="347">
        <v>61175.43</v>
      </c>
      <c r="CH57" s="347">
        <v>59261.599999999999</v>
      </c>
      <c r="CI57" s="347">
        <v>61253.4</v>
      </c>
      <c r="CJ57" s="347">
        <v>70492.289999999994</v>
      </c>
      <c r="CK57" s="347">
        <v>56180.4</v>
      </c>
      <c r="CL57" s="347">
        <v>121874.61</v>
      </c>
      <c r="CM57" s="347">
        <v>46878.02</v>
      </c>
      <c r="CN57" s="347">
        <v>56597.599999999999</v>
      </c>
      <c r="CO57" s="347">
        <v>21934.6</v>
      </c>
      <c r="CP57" s="347">
        <v>36260.199999999997</v>
      </c>
      <c r="CQ57" s="347">
        <v>45894.5</v>
      </c>
      <c r="CR57" s="347">
        <v>66859.12</v>
      </c>
      <c r="CS57" s="347">
        <v>101244.48</v>
      </c>
      <c r="CT57" s="347">
        <v>32581.15</v>
      </c>
      <c r="CU57" s="347">
        <v>37210.22</v>
      </c>
      <c r="CV57" s="347">
        <v>27565</v>
      </c>
      <c r="CW57" s="347">
        <v>42462.57</v>
      </c>
      <c r="CX57" s="347">
        <v>35198</v>
      </c>
      <c r="CY57" s="347">
        <v>47132.14</v>
      </c>
      <c r="CZ57" s="347">
        <v>42838.5</v>
      </c>
      <c r="DA57" s="347">
        <v>51122.82</v>
      </c>
      <c r="DB57" s="347">
        <v>40659.800000000003</v>
      </c>
      <c r="DC57" s="347">
        <v>46054.39</v>
      </c>
      <c r="DD57" s="347">
        <v>55411.73</v>
      </c>
      <c r="DE57" s="347">
        <v>32744.87</v>
      </c>
      <c r="DF57" s="347">
        <v>36327.1</v>
      </c>
      <c r="DG57" s="347">
        <v>50625.85</v>
      </c>
      <c r="DH57" s="347">
        <v>33072</v>
      </c>
      <c r="DI57" s="347">
        <v>34629.5</v>
      </c>
      <c r="DJ57" s="347">
        <v>32719.87</v>
      </c>
      <c r="DK57" s="347">
        <v>36366</v>
      </c>
      <c r="DL57" s="347">
        <v>22845</v>
      </c>
      <c r="DM57" s="347">
        <v>42294</v>
      </c>
      <c r="DN57" s="347">
        <v>38161.449999999997</v>
      </c>
      <c r="DO57" s="347">
        <v>48131.44</v>
      </c>
      <c r="DP57" s="347">
        <v>25929.599999999999</v>
      </c>
      <c r="DQ57" s="347">
        <v>79280</v>
      </c>
      <c r="DR57" s="347">
        <v>66680.42</v>
      </c>
      <c r="DS57" s="347">
        <v>42535.41</v>
      </c>
      <c r="DT57" s="347">
        <v>35716.589999999997</v>
      </c>
      <c r="DU57" s="347">
        <v>75624.800000000003</v>
      </c>
      <c r="DV57" s="347">
        <v>47537.599999999999</v>
      </c>
      <c r="DW57" s="347">
        <v>42377.5</v>
      </c>
      <c r="DX57" s="347">
        <v>23424</v>
      </c>
      <c r="DY57" s="347">
        <v>23510.5</v>
      </c>
      <c r="DZ57" s="347">
        <v>40656.089999999997</v>
      </c>
      <c r="EA57" s="95">
        <v>0</v>
      </c>
      <c r="ED57" s="95">
        <f t="shared" si="0"/>
        <v>0</v>
      </c>
      <c r="EE57" s="95">
        <f t="shared" si="5"/>
        <v>0</v>
      </c>
      <c r="EF57" s="95">
        <f t="shared" si="6"/>
        <v>0</v>
      </c>
      <c r="EG57" s="95">
        <f t="shared" si="7"/>
        <v>0</v>
      </c>
      <c r="EH57" s="95">
        <f t="shared" si="2"/>
        <v>0</v>
      </c>
      <c r="EI57" s="95">
        <f t="shared" si="3"/>
        <v>0</v>
      </c>
      <c r="EJ57" s="95">
        <f t="shared" si="4"/>
        <v>0</v>
      </c>
    </row>
    <row r="58" spans="1:140" s="92" customFormat="1">
      <c r="A58" s="362" t="s">
        <v>112</v>
      </c>
      <c r="B58" s="363">
        <v>219402.32</v>
      </c>
      <c r="C58" s="363">
        <v>-25364.84</v>
      </c>
      <c r="D58" s="363">
        <v>0</v>
      </c>
      <c r="E58" s="363">
        <v>1809</v>
      </c>
      <c r="F58" s="363">
        <v>4008.25</v>
      </c>
      <c r="G58" s="363">
        <v>12440.6</v>
      </c>
      <c r="H58" s="363">
        <v>245</v>
      </c>
      <c r="I58" s="363">
        <v>5338</v>
      </c>
      <c r="J58" s="363">
        <v>0</v>
      </c>
      <c r="K58" s="363">
        <v>805</v>
      </c>
      <c r="L58" s="363">
        <v>5757</v>
      </c>
      <c r="M58" s="363">
        <v>3885</v>
      </c>
      <c r="N58" s="363">
        <v>1540</v>
      </c>
      <c r="O58" s="363">
        <v>4515</v>
      </c>
      <c r="P58" s="363">
        <v>5557</v>
      </c>
      <c r="Q58" s="363">
        <v>22691.68</v>
      </c>
      <c r="R58" s="363">
        <v>2695</v>
      </c>
      <c r="S58" s="363">
        <v>1643</v>
      </c>
      <c r="T58" s="363">
        <v>0</v>
      </c>
      <c r="U58" s="363">
        <v>0</v>
      </c>
      <c r="V58" s="363">
        <v>280</v>
      </c>
      <c r="W58" s="363">
        <v>0</v>
      </c>
      <c r="X58" s="363">
        <v>1435</v>
      </c>
      <c r="Y58" s="363">
        <v>0</v>
      </c>
      <c r="Z58" s="348">
        <v>1515.9</v>
      </c>
      <c r="AA58" s="348">
        <v>29346</v>
      </c>
      <c r="AB58" s="348">
        <v>15970.18</v>
      </c>
      <c r="AC58" s="348">
        <v>0</v>
      </c>
      <c r="AD58" s="348">
        <v>0</v>
      </c>
      <c r="AE58" s="363">
        <v>0</v>
      </c>
      <c r="AF58" s="348">
        <v>123290.55</v>
      </c>
      <c r="AG58" s="363">
        <v>0</v>
      </c>
      <c r="AH58" s="363">
        <v>150.9</v>
      </c>
      <c r="AI58" s="363">
        <v>0</v>
      </c>
      <c r="AJ58" s="363">
        <v>980</v>
      </c>
      <c r="AK58" s="363">
        <v>0</v>
      </c>
      <c r="AL58" s="363">
        <v>385</v>
      </c>
      <c r="AM58" s="363">
        <v>0</v>
      </c>
      <c r="AN58" s="363">
        <v>9351</v>
      </c>
      <c r="AO58" s="363">
        <v>12985</v>
      </c>
      <c r="AP58" s="363">
        <v>2765</v>
      </c>
      <c r="AQ58" s="363">
        <v>2695</v>
      </c>
      <c r="AR58" s="363">
        <v>1400</v>
      </c>
      <c r="AS58" s="363">
        <v>150</v>
      </c>
      <c r="AT58" s="363">
        <v>0</v>
      </c>
      <c r="AU58" s="363">
        <v>0</v>
      </c>
      <c r="AV58" s="363">
        <v>1435</v>
      </c>
      <c r="AW58" s="363">
        <v>11105.18</v>
      </c>
      <c r="AX58" s="363">
        <v>3430</v>
      </c>
      <c r="AY58" s="363">
        <v>0</v>
      </c>
      <c r="AZ58" s="363">
        <v>0</v>
      </c>
      <c r="BA58" s="363">
        <v>0</v>
      </c>
      <c r="BB58" s="363">
        <v>6225</v>
      </c>
      <c r="BC58" s="363">
        <v>0</v>
      </c>
      <c r="BD58" s="363">
        <v>5915</v>
      </c>
      <c r="BE58" s="363">
        <v>2101.5500000000002</v>
      </c>
      <c r="BF58" s="363">
        <v>6575</v>
      </c>
      <c r="BG58" s="349">
        <v>2428.4</v>
      </c>
      <c r="BH58" s="350">
        <v>100045.6</v>
      </c>
      <c r="BI58" s="363">
        <v>0</v>
      </c>
      <c r="BJ58" s="363">
        <v>210.42</v>
      </c>
      <c r="BK58" s="363">
        <v>770</v>
      </c>
      <c r="BL58" s="363">
        <v>944.33</v>
      </c>
      <c r="BM58" s="363">
        <v>0</v>
      </c>
      <c r="BN58" s="363">
        <v>27817</v>
      </c>
      <c r="BO58" s="363">
        <v>0</v>
      </c>
      <c r="BP58" s="363">
        <v>0</v>
      </c>
      <c r="BQ58" s="363">
        <v>0</v>
      </c>
      <c r="BR58" s="363">
        <v>0</v>
      </c>
      <c r="BS58" s="363">
        <v>0</v>
      </c>
      <c r="BT58" s="363">
        <v>0</v>
      </c>
      <c r="BU58" s="363">
        <v>0</v>
      </c>
      <c r="BV58" s="363">
        <v>0</v>
      </c>
      <c r="BW58" s="363">
        <v>0</v>
      </c>
      <c r="BX58" s="363">
        <v>0</v>
      </c>
      <c r="BY58" s="363">
        <v>0</v>
      </c>
      <c r="BZ58" s="363">
        <v>-160.37</v>
      </c>
      <c r="CA58" s="363">
        <v>0</v>
      </c>
      <c r="CB58" s="363">
        <v>10800</v>
      </c>
      <c r="CC58" s="363">
        <v>11400</v>
      </c>
      <c r="CD58" s="363">
        <v>0</v>
      </c>
      <c r="CE58" s="363">
        <v>5978.67</v>
      </c>
      <c r="CF58" s="363">
        <v>0</v>
      </c>
      <c r="CG58" s="363">
        <v>0</v>
      </c>
      <c r="CH58" s="363">
        <v>0</v>
      </c>
      <c r="CI58" s="363">
        <v>7800</v>
      </c>
      <c r="CJ58" s="363">
        <v>0</v>
      </c>
      <c r="CK58" s="363">
        <v>0</v>
      </c>
      <c r="CL58" s="363">
        <v>2030</v>
      </c>
      <c r="CM58" s="363">
        <v>0</v>
      </c>
      <c r="CN58" s="363">
        <v>156.19</v>
      </c>
      <c r="CO58" s="363">
        <v>0</v>
      </c>
      <c r="CP58" s="363">
        <v>4800</v>
      </c>
      <c r="CQ58" s="363">
        <v>0</v>
      </c>
      <c r="CR58" s="363">
        <v>5400</v>
      </c>
      <c r="CS58" s="363">
        <v>148</v>
      </c>
      <c r="CT58" s="363">
        <v>-118.08</v>
      </c>
      <c r="CU58" s="363">
        <v>0</v>
      </c>
      <c r="CV58" s="363">
        <v>0</v>
      </c>
      <c r="CW58" s="363">
        <v>110</v>
      </c>
      <c r="CX58" s="363">
        <v>521.25</v>
      </c>
      <c r="CY58" s="363">
        <v>0</v>
      </c>
      <c r="CZ58" s="363">
        <v>0</v>
      </c>
      <c r="DA58" s="363">
        <v>6578.67</v>
      </c>
      <c r="DB58" s="363">
        <v>0</v>
      </c>
      <c r="DC58" s="363">
        <v>0</v>
      </c>
      <c r="DD58" s="363">
        <v>4800</v>
      </c>
      <c r="DE58" s="363">
        <v>-215.55</v>
      </c>
      <c r="DF58" s="363">
        <v>0</v>
      </c>
      <c r="DG58" s="363">
        <v>421.9</v>
      </c>
      <c r="DH58" s="363">
        <v>0</v>
      </c>
      <c r="DI58" s="363">
        <v>4400</v>
      </c>
      <c r="DJ58" s="363">
        <v>0</v>
      </c>
      <c r="DK58" s="363">
        <v>0</v>
      </c>
      <c r="DL58" s="363">
        <v>0</v>
      </c>
      <c r="DM58" s="363">
        <v>0</v>
      </c>
      <c r="DN58" s="363">
        <v>0</v>
      </c>
      <c r="DO58" s="363">
        <v>0</v>
      </c>
      <c r="DP58" s="363">
        <v>0</v>
      </c>
      <c r="DQ58" s="363">
        <v>0</v>
      </c>
      <c r="DR58" s="364">
        <v>5203</v>
      </c>
      <c r="DS58" s="364">
        <v>0</v>
      </c>
      <c r="DT58" s="364">
        <v>-118.08</v>
      </c>
      <c r="DU58" s="364">
        <v>0</v>
      </c>
      <c r="DV58" s="364">
        <v>0</v>
      </c>
      <c r="DW58" s="364">
        <v>0</v>
      </c>
      <c r="DX58" s="364">
        <v>0</v>
      </c>
      <c r="DY58" s="364">
        <v>0</v>
      </c>
      <c r="DZ58" s="364">
        <v>368.25</v>
      </c>
      <c r="EA58" s="92">
        <v>0</v>
      </c>
      <c r="EB58" s="95"/>
      <c r="ED58" s="95">
        <f t="shared" si="0"/>
        <v>0</v>
      </c>
      <c r="EE58" s="95">
        <f t="shared" si="5"/>
        <v>0</v>
      </c>
      <c r="EF58" s="95">
        <f t="shared" si="6"/>
        <v>0</v>
      </c>
      <c r="EG58" s="95">
        <f t="shared" si="7"/>
        <v>0</v>
      </c>
      <c r="EH58" s="95">
        <f t="shared" si="2"/>
        <v>0</v>
      </c>
      <c r="EI58" s="95">
        <f t="shared" si="3"/>
        <v>0</v>
      </c>
      <c r="EJ58" s="95">
        <f t="shared" si="4"/>
        <v>0</v>
      </c>
    </row>
    <row r="59" spans="1:140">
      <c r="A59" s="346" t="s">
        <v>113</v>
      </c>
      <c r="B59" s="347">
        <v>503264.78</v>
      </c>
      <c r="C59" s="347">
        <v>14941.59</v>
      </c>
      <c r="D59" s="347">
        <v>0</v>
      </c>
      <c r="E59" s="347">
        <v>1521.42</v>
      </c>
      <c r="F59" s="347">
        <v>5401.64</v>
      </c>
      <c r="G59" s="347">
        <v>6370.72</v>
      </c>
      <c r="H59" s="347">
        <v>1780.94</v>
      </c>
      <c r="I59" s="347">
        <v>3885.88</v>
      </c>
      <c r="J59" s="347">
        <v>0</v>
      </c>
      <c r="K59" s="347">
        <v>986.14</v>
      </c>
      <c r="L59" s="347">
        <v>3088.9</v>
      </c>
      <c r="M59" s="347">
        <v>4179.3599999999997</v>
      </c>
      <c r="N59" s="347">
        <v>3236.7</v>
      </c>
      <c r="O59" s="347">
        <v>6720.64</v>
      </c>
      <c r="P59" s="347">
        <v>5399.37</v>
      </c>
      <c r="Q59" s="347">
        <v>11706.86</v>
      </c>
      <c r="R59" s="347">
        <v>3873.95</v>
      </c>
      <c r="S59" s="347">
        <v>1299.49</v>
      </c>
      <c r="T59" s="347">
        <v>0</v>
      </c>
      <c r="U59" s="347">
        <v>0</v>
      </c>
      <c r="V59" s="347">
        <v>328</v>
      </c>
      <c r="W59" s="347">
        <v>3239.69</v>
      </c>
      <c r="X59" s="347">
        <v>1940</v>
      </c>
      <c r="Y59" s="347">
        <v>0</v>
      </c>
      <c r="Z59" s="348">
        <v>21746.67</v>
      </c>
      <c r="AA59" s="348">
        <v>155946.5</v>
      </c>
      <c r="AB59" s="348">
        <v>30080.89</v>
      </c>
      <c r="AC59" s="348">
        <v>4217.42</v>
      </c>
      <c r="AD59" s="348">
        <v>3875.88</v>
      </c>
      <c r="AE59" s="347">
        <v>0</v>
      </c>
      <c r="AF59" s="348">
        <v>207496.13</v>
      </c>
      <c r="AG59" s="347">
        <v>2740.55</v>
      </c>
      <c r="AH59" s="347">
        <v>2119.1999999999998</v>
      </c>
      <c r="AI59" s="347">
        <v>2577.0700000000002</v>
      </c>
      <c r="AJ59" s="347">
        <v>6319.09</v>
      </c>
      <c r="AK59" s="347">
        <v>3252.48</v>
      </c>
      <c r="AL59" s="347">
        <v>3138.2</v>
      </c>
      <c r="AM59" s="347">
        <v>1600.08</v>
      </c>
      <c r="AN59" s="347">
        <v>4324.87</v>
      </c>
      <c r="AO59" s="347">
        <v>80333.88</v>
      </c>
      <c r="AP59" s="347">
        <v>12531.25</v>
      </c>
      <c r="AQ59" s="347">
        <v>6759.24</v>
      </c>
      <c r="AR59" s="347">
        <v>2250.48</v>
      </c>
      <c r="AS59" s="347">
        <v>3730.65</v>
      </c>
      <c r="AT59" s="347">
        <v>46016.13</v>
      </c>
      <c r="AU59" s="347">
        <v>0</v>
      </c>
      <c r="AV59" s="347">
        <v>2807.12</v>
      </c>
      <c r="AW59" s="347">
        <v>16595.3</v>
      </c>
      <c r="AX59" s="347">
        <v>2688.44</v>
      </c>
      <c r="AY59" s="347">
        <v>7990.03</v>
      </c>
      <c r="AZ59" s="347">
        <v>4217.42</v>
      </c>
      <c r="BA59" s="347">
        <v>0</v>
      </c>
      <c r="BB59" s="347">
        <v>6838.32</v>
      </c>
      <c r="BC59" s="347">
        <v>0</v>
      </c>
      <c r="BD59" s="347">
        <v>5790.4</v>
      </c>
      <c r="BE59" s="347">
        <v>3857.23</v>
      </c>
      <c r="BF59" s="347">
        <v>9757.6200000000008</v>
      </c>
      <c r="BG59" s="349">
        <v>9380.75</v>
      </c>
      <c r="BH59" s="350">
        <v>171871.81</v>
      </c>
      <c r="BI59" s="347">
        <v>7100.72</v>
      </c>
      <c r="BJ59" s="347">
        <v>7262.88</v>
      </c>
      <c r="BK59" s="347">
        <v>7323.2</v>
      </c>
      <c r="BL59" s="347">
        <v>6225.21</v>
      </c>
      <c r="BM59" s="347">
        <v>7344.44</v>
      </c>
      <c r="BN59" s="347">
        <v>8599.6200000000008</v>
      </c>
      <c r="BO59" s="347">
        <v>2849.61</v>
      </c>
      <c r="BP59" s="347">
        <v>7966.27</v>
      </c>
      <c r="BQ59" s="347">
        <v>4168.0200000000004</v>
      </c>
      <c r="BR59" s="347">
        <v>3014.46</v>
      </c>
      <c r="BS59" s="347">
        <v>6352.32</v>
      </c>
      <c r="BT59" s="347">
        <v>3675.46</v>
      </c>
      <c r="BU59" s="347">
        <v>6012.63</v>
      </c>
      <c r="BV59" s="347">
        <v>2231.91</v>
      </c>
      <c r="BW59" s="347">
        <v>3610.15</v>
      </c>
      <c r="BX59" s="347">
        <v>2975.86</v>
      </c>
      <c r="BY59" s="347">
        <v>3526.91</v>
      </c>
      <c r="BZ59" s="347">
        <v>3866.92</v>
      </c>
      <c r="CA59" s="347">
        <v>2299.0300000000002</v>
      </c>
      <c r="CB59" s="347">
        <v>2200.0500000000002</v>
      </c>
      <c r="CC59" s="347">
        <v>3082.7</v>
      </c>
      <c r="CD59" s="347">
        <v>5165.96</v>
      </c>
      <c r="CE59" s="347">
        <v>1301.18</v>
      </c>
      <c r="CF59" s="347">
        <v>1925.1</v>
      </c>
      <c r="CG59" s="347">
        <v>1820.08</v>
      </c>
      <c r="CH59" s="347">
        <v>1871.77</v>
      </c>
      <c r="CI59" s="347">
        <v>1944.01</v>
      </c>
      <c r="CJ59" s="347">
        <v>2601.46</v>
      </c>
      <c r="CK59" s="347">
        <v>1791.77</v>
      </c>
      <c r="CL59" s="347">
        <v>3428.11</v>
      </c>
      <c r="CM59" s="347">
        <v>1140.94</v>
      </c>
      <c r="CN59" s="347">
        <v>1645.95</v>
      </c>
      <c r="CO59" s="347">
        <v>666.95</v>
      </c>
      <c r="CP59" s="347">
        <v>1225.6099999999999</v>
      </c>
      <c r="CQ59" s="347">
        <v>1118.01</v>
      </c>
      <c r="CR59" s="347">
        <v>1770.89</v>
      </c>
      <c r="CS59" s="347">
        <v>2962.96</v>
      </c>
      <c r="CT59" s="347">
        <v>841.28</v>
      </c>
      <c r="CU59" s="347">
        <v>826.99</v>
      </c>
      <c r="CV59" s="347">
        <v>611.48</v>
      </c>
      <c r="CW59" s="347">
        <v>1082.28</v>
      </c>
      <c r="CX59" s="347">
        <v>767.63</v>
      </c>
      <c r="CY59" s="347">
        <v>1018.94</v>
      </c>
      <c r="CZ59" s="347">
        <v>1170.3399999999999</v>
      </c>
      <c r="DA59" s="347">
        <v>1243.19</v>
      </c>
      <c r="DB59" s="347">
        <v>945.21</v>
      </c>
      <c r="DC59" s="347">
        <v>1110.94</v>
      </c>
      <c r="DD59" s="347">
        <v>1312.25</v>
      </c>
      <c r="DE59" s="347">
        <v>893.38</v>
      </c>
      <c r="DF59" s="347">
        <v>982.47</v>
      </c>
      <c r="DG59" s="347">
        <v>1752.48</v>
      </c>
      <c r="DH59" s="347">
        <v>821.29</v>
      </c>
      <c r="DI59" s="347">
        <v>910.02</v>
      </c>
      <c r="DJ59" s="347">
        <v>856.99</v>
      </c>
      <c r="DK59" s="347">
        <v>1033.53</v>
      </c>
      <c r="DL59" s="347">
        <v>518.03</v>
      </c>
      <c r="DM59" s="347">
        <v>1467.53</v>
      </c>
      <c r="DN59" s="347">
        <v>813.71</v>
      </c>
      <c r="DO59" s="347">
        <v>1336.7</v>
      </c>
      <c r="DP59" s="347">
        <v>1333.69</v>
      </c>
      <c r="DQ59" s="347">
        <v>1860.85</v>
      </c>
      <c r="DR59" s="365">
        <v>2204.77</v>
      </c>
      <c r="DS59" s="365">
        <v>923.51</v>
      </c>
      <c r="DT59" s="365">
        <v>995.21</v>
      </c>
      <c r="DU59" s="365">
        <v>2917.41</v>
      </c>
      <c r="DV59" s="365">
        <v>1132.8699999999999</v>
      </c>
      <c r="DW59" s="365">
        <v>1138.22</v>
      </c>
      <c r="DX59" s="365">
        <v>921.54</v>
      </c>
      <c r="DY59" s="365">
        <v>1028.42</v>
      </c>
      <c r="DZ59" s="365">
        <v>1029.54</v>
      </c>
      <c r="EA59" s="95">
        <v>0</v>
      </c>
      <c r="ED59" s="95">
        <f t="shared" si="0"/>
        <v>0</v>
      </c>
      <c r="EE59" s="95">
        <f t="shared" si="5"/>
        <v>0</v>
      </c>
      <c r="EF59" s="95">
        <f t="shared" si="6"/>
        <v>0</v>
      </c>
      <c r="EG59" s="95">
        <f t="shared" si="7"/>
        <v>0</v>
      </c>
      <c r="EH59" s="95">
        <f t="shared" si="2"/>
        <v>0</v>
      </c>
      <c r="EI59" s="95">
        <f t="shared" si="3"/>
        <v>0</v>
      </c>
      <c r="EJ59" s="95">
        <f t="shared" si="4"/>
        <v>0</v>
      </c>
    </row>
    <row r="60" spans="1:140">
      <c r="A60" s="346" t="s">
        <v>114</v>
      </c>
      <c r="B60" s="347">
        <v>109171.93</v>
      </c>
      <c r="C60" s="347">
        <v>0</v>
      </c>
      <c r="D60" s="347">
        <v>0</v>
      </c>
      <c r="E60" s="347">
        <v>0</v>
      </c>
      <c r="F60" s="347">
        <v>3600</v>
      </c>
      <c r="G60" s="347">
        <v>0</v>
      </c>
      <c r="H60" s="347">
        <v>0</v>
      </c>
      <c r="I60" s="347">
        <v>0</v>
      </c>
      <c r="J60" s="347">
        <v>0</v>
      </c>
      <c r="K60" s="347">
        <v>0</v>
      </c>
      <c r="L60" s="347">
        <v>0</v>
      </c>
      <c r="M60" s="347">
        <v>0</v>
      </c>
      <c r="N60" s="347">
        <v>0</v>
      </c>
      <c r="O60" s="347">
        <v>0</v>
      </c>
      <c r="P60" s="347">
        <v>0</v>
      </c>
      <c r="Q60" s="347">
        <v>0</v>
      </c>
      <c r="R60" s="347">
        <v>0</v>
      </c>
      <c r="S60" s="347">
        <v>0</v>
      </c>
      <c r="T60" s="347">
        <v>0</v>
      </c>
      <c r="U60" s="347">
        <v>0</v>
      </c>
      <c r="V60" s="347">
        <v>0</v>
      </c>
      <c r="W60" s="347">
        <v>0</v>
      </c>
      <c r="X60" s="347">
        <v>0</v>
      </c>
      <c r="Y60" s="347">
        <v>0</v>
      </c>
      <c r="Z60" s="348">
        <v>8047.68</v>
      </c>
      <c r="AA60" s="348">
        <v>969.21</v>
      </c>
      <c r="AB60" s="348">
        <v>0</v>
      </c>
      <c r="AC60" s="348">
        <v>0</v>
      </c>
      <c r="AD60" s="348">
        <v>2457.5</v>
      </c>
      <c r="AE60" s="347">
        <v>0</v>
      </c>
      <c r="AF60" s="348">
        <v>94097.54</v>
      </c>
      <c r="AG60" s="347">
        <v>0</v>
      </c>
      <c r="AH60" s="347">
        <v>0</v>
      </c>
      <c r="AI60" s="347">
        <v>0</v>
      </c>
      <c r="AJ60" s="347">
        <v>0</v>
      </c>
      <c r="AK60" s="347">
        <v>0</v>
      </c>
      <c r="AL60" s="347">
        <v>0</v>
      </c>
      <c r="AM60" s="347">
        <v>8047.68</v>
      </c>
      <c r="AN60" s="347">
        <v>0</v>
      </c>
      <c r="AO60" s="347">
        <v>969.21</v>
      </c>
      <c r="AP60" s="347">
        <v>0</v>
      </c>
      <c r="AQ60" s="347">
        <v>0</v>
      </c>
      <c r="AR60" s="347">
        <v>0</v>
      </c>
      <c r="AS60" s="347">
        <v>0</v>
      </c>
      <c r="AT60" s="347">
        <v>0</v>
      </c>
      <c r="AU60" s="347">
        <v>0</v>
      </c>
      <c r="AV60" s="347">
        <v>0</v>
      </c>
      <c r="AW60" s="347">
        <v>0</v>
      </c>
      <c r="AX60" s="347">
        <v>0</v>
      </c>
      <c r="AY60" s="347">
        <v>0</v>
      </c>
      <c r="AZ60" s="347">
        <v>0</v>
      </c>
      <c r="BA60" s="347">
        <v>0</v>
      </c>
      <c r="BB60" s="347">
        <v>0</v>
      </c>
      <c r="BC60" s="347">
        <v>0</v>
      </c>
      <c r="BD60" s="347">
        <v>0</v>
      </c>
      <c r="BE60" s="347">
        <v>0</v>
      </c>
      <c r="BF60" s="347">
        <v>15537.08</v>
      </c>
      <c r="BG60" s="349">
        <v>3533.96</v>
      </c>
      <c r="BH60" s="350">
        <v>75026.5</v>
      </c>
      <c r="BI60" s="347">
        <v>2565.15</v>
      </c>
      <c r="BJ60" s="347">
        <v>1250.5999999999999</v>
      </c>
      <c r="BK60" s="347">
        <v>1424.06</v>
      </c>
      <c r="BL60" s="347">
        <v>1027.21</v>
      </c>
      <c r="BM60" s="347">
        <v>752</v>
      </c>
      <c r="BN60" s="347">
        <v>180</v>
      </c>
      <c r="BO60" s="347">
        <v>0</v>
      </c>
      <c r="BP60" s="347">
        <v>1453.51</v>
      </c>
      <c r="BQ60" s="347">
        <v>1585</v>
      </c>
      <c r="BR60" s="347">
        <v>0</v>
      </c>
      <c r="BS60" s="347">
        <v>4067.8</v>
      </c>
      <c r="BT60" s="347">
        <v>750</v>
      </c>
      <c r="BU60" s="347">
        <v>0</v>
      </c>
      <c r="BV60" s="347">
        <v>0</v>
      </c>
      <c r="BW60" s="347">
        <v>1079.5999999999999</v>
      </c>
      <c r="BX60" s="347">
        <v>2314.6</v>
      </c>
      <c r="BY60" s="347">
        <v>1668.21</v>
      </c>
      <c r="BZ60" s="347">
        <v>1174</v>
      </c>
      <c r="CA60" s="347">
        <v>1139.5999999999999</v>
      </c>
      <c r="CB60" s="347">
        <v>1923.3</v>
      </c>
      <c r="CC60" s="347">
        <v>1065.2</v>
      </c>
      <c r="CD60" s="347">
        <v>1240.6300000000001</v>
      </c>
      <c r="CE60" s="347">
        <v>1178</v>
      </c>
      <c r="CF60" s="347">
        <v>1392</v>
      </c>
      <c r="CG60" s="347">
        <v>1648.6</v>
      </c>
      <c r="CH60" s="347">
        <v>1321.37</v>
      </c>
      <c r="CI60" s="347">
        <v>0</v>
      </c>
      <c r="CJ60" s="347">
        <v>2881.68</v>
      </c>
      <c r="CK60" s="347">
        <v>0</v>
      </c>
      <c r="CL60" s="347">
        <v>1415.91</v>
      </c>
      <c r="CM60" s="347">
        <v>858.6</v>
      </c>
      <c r="CN60" s="347">
        <v>1027.21</v>
      </c>
      <c r="CO60" s="347">
        <v>1365.5</v>
      </c>
      <c r="CP60" s="347">
        <v>1090.5999999999999</v>
      </c>
      <c r="CQ60" s="347">
        <v>735.3</v>
      </c>
      <c r="CR60" s="347">
        <v>328</v>
      </c>
      <c r="CS60" s="347">
        <v>2105.44</v>
      </c>
      <c r="CT60" s="347">
        <v>0</v>
      </c>
      <c r="CU60" s="347">
        <v>0</v>
      </c>
      <c r="CV60" s="347">
        <v>105.85</v>
      </c>
      <c r="CW60" s="347">
        <v>258</v>
      </c>
      <c r="CX60" s="347">
        <v>0</v>
      </c>
      <c r="CY60" s="347">
        <v>0</v>
      </c>
      <c r="CZ60" s="347">
        <v>2266</v>
      </c>
      <c r="DA60" s="347">
        <v>4259</v>
      </c>
      <c r="DB60" s="347">
        <v>0</v>
      </c>
      <c r="DC60" s="347">
        <v>3895.5</v>
      </c>
      <c r="DD60" s="347">
        <v>450</v>
      </c>
      <c r="DE60" s="347">
        <v>2000</v>
      </c>
      <c r="DF60" s="347">
        <v>1695</v>
      </c>
      <c r="DG60" s="347">
        <v>1000</v>
      </c>
      <c r="DH60" s="347">
        <v>0</v>
      </c>
      <c r="DI60" s="347">
        <v>0</v>
      </c>
      <c r="DJ60" s="347">
        <v>0</v>
      </c>
      <c r="DK60" s="347">
        <v>0</v>
      </c>
      <c r="DL60" s="347">
        <v>0</v>
      </c>
      <c r="DM60" s="347">
        <v>0</v>
      </c>
      <c r="DN60" s="347">
        <v>0</v>
      </c>
      <c r="DO60" s="347">
        <v>2466.8000000000002</v>
      </c>
      <c r="DP60" s="347">
        <v>794</v>
      </c>
      <c r="DQ60" s="347">
        <v>4857.1000000000004</v>
      </c>
      <c r="DR60" s="365">
        <v>1076.5</v>
      </c>
      <c r="DS60" s="365">
        <v>0</v>
      </c>
      <c r="DT60" s="365">
        <v>216</v>
      </c>
      <c r="DU60" s="365">
        <v>3767.57</v>
      </c>
      <c r="DV60" s="365">
        <v>1384.5</v>
      </c>
      <c r="DW60" s="365">
        <v>526</v>
      </c>
      <c r="DX60" s="365">
        <v>0</v>
      </c>
      <c r="DY60" s="365">
        <v>0</v>
      </c>
      <c r="DZ60" s="365">
        <v>0</v>
      </c>
      <c r="EA60" s="95">
        <v>0</v>
      </c>
      <c r="ED60" s="95">
        <f t="shared" si="0"/>
        <v>0</v>
      </c>
      <c r="EE60" s="95">
        <f t="shared" si="5"/>
        <v>0</v>
      </c>
      <c r="EF60" s="95">
        <f t="shared" si="6"/>
        <v>0</v>
      </c>
      <c r="EG60" s="95">
        <f t="shared" si="7"/>
        <v>0</v>
      </c>
      <c r="EH60" s="95">
        <f t="shared" si="2"/>
        <v>0</v>
      </c>
      <c r="EI60" s="95">
        <f t="shared" si="3"/>
        <v>0</v>
      </c>
      <c r="EJ60" s="95">
        <f t="shared" si="4"/>
        <v>0</v>
      </c>
    </row>
    <row r="61" spans="1:140">
      <c r="A61" s="346" t="s">
        <v>115</v>
      </c>
      <c r="B61" s="347">
        <v>4953143.57</v>
      </c>
      <c r="C61" s="347">
        <v>110357.71</v>
      </c>
      <c r="D61" s="347">
        <v>0</v>
      </c>
      <c r="E61" s="347">
        <v>23801.279999999999</v>
      </c>
      <c r="F61" s="347">
        <v>86966.24</v>
      </c>
      <c r="G61" s="347">
        <v>103851.08</v>
      </c>
      <c r="H61" s="347">
        <v>24307.06</v>
      </c>
      <c r="I61" s="347">
        <v>56260.07</v>
      </c>
      <c r="J61" s="347">
        <v>0</v>
      </c>
      <c r="K61" s="347">
        <v>18790.38</v>
      </c>
      <c r="L61" s="347">
        <v>51695.72</v>
      </c>
      <c r="M61" s="347">
        <v>66741.259999999995</v>
      </c>
      <c r="N61" s="347">
        <v>46118.14</v>
      </c>
      <c r="O61" s="347">
        <v>112297.06</v>
      </c>
      <c r="P61" s="347">
        <v>82458.66</v>
      </c>
      <c r="Q61" s="347">
        <v>198479.54</v>
      </c>
      <c r="R61" s="347">
        <v>53700.79</v>
      </c>
      <c r="S61" s="347">
        <v>22113.08</v>
      </c>
      <c r="T61" s="347">
        <v>0</v>
      </c>
      <c r="U61" s="347">
        <v>0</v>
      </c>
      <c r="V61" s="347">
        <v>5772.13</v>
      </c>
      <c r="W61" s="347">
        <v>27693.87</v>
      </c>
      <c r="X61" s="347">
        <v>22391.09</v>
      </c>
      <c r="Y61" s="347">
        <v>0</v>
      </c>
      <c r="Z61" s="348">
        <v>298729.90999999997</v>
      </c>
      <c r="AA61" s="348">
        <v>638253.55000000005</v>
      </c>
      <c r="AB61" s="348">
        <v>192533.68</v>
      </c>
      <c r="AC61" s="348">
        <v>31895.64</v>
      </c>
      <c r="AD61" s="348">
        <v>47864.65</v>
      </c>
      <c r="AE61" s="347">
        <v>0</v>
      </c>
      <c r="AF61" s="348">
        <v>2630070.98</v>
      </c>
      <c r="AG61" s="347">
        <v>44762.03</v>
      </c>
      <c r="AH61" s="347">
        <v>28422.04</v>
      </c>
      <c r="AI61" s="347">
        <v>42776.43</v>
      </c>
      <c r="AJ61" s="347">
        <v>74684.990000000005</v>
      </c>
      <c r="AK61" s="347">
        <v>39127.24</v>
      </c>
      <c r="AL61" s="347">
        <v>45081.23</v>
      </c>
      <c r="AM61" s="347">
        <v>23875.95</v>
      </c>
      <c r="AN61" s="347">
        <v>84881.23</v>
      </c>
      <c r="AO61" s="347">
        <v>185103.82</v>
      </c>
      <c r="AP61" s="347">
        <v>157154.84</v>
      </c>
      <c r="AQ61" s="347">
        <v>74849.539999999994</v>
      </c>
      <c r="AR61" s="347">
        <v>32637.19</v>
      </c>
      <c r="AS61" s="347">
        <v>65812.02</v>
      </c>
      <c r="AT61" s="347">
        <v>37814.910000000003</v>
      </c>
      <c r="AU61" s="347">
        <v>0</v>
      </c>
      <c r="AV61" s="347">
        <v>39337.589999999997</v>
      </c>
      <c r="AW61" s="347">
        <v>67258.33</v>
      </c>
      <c r="AX61" s="347">
        <v>49450.12</v>
      </c>
      <c r="AY61" s="347">
        <v>36487.64</v>
      </c>
      <c r="AZ61" s="347">
        <v>31895.64</v>
      </c>
      <c r="BA61" s="347">
        <v>0</v>
      </c>
      <c r="BB61" s="347">
        <v>97579.87</v>
      </c>
      <c r="BC61" s="347">
        <v>0</v>
      </c>
      <c r="BD61" s="347">
        <v>89898.22</v>
      </c>
      <c r="BE61" s="347">
        <v>65653.279999999999</v>
      </c>
      <c r="BF61" s="347">
        <v>160890.14000000001</v>
      </c>
      <c r="BG61" s="349">
        <v>157448.54999999999</v>
      </c>
      <c r="BH61" s="350">
        <v>2058600.92</v>
      </c>
      <c r="BI61" s="347">
        <v>80642.7</v>
      </c>
      <c r="BJ61" s="347">
        <v>81326.179999999993</v>
      </c>
      <c r="BK61" s="347">
        <v>104213.01</v>
      </c>
      <c r="BL61" s="347">
        <v>72883.16</v>
      </c>
      <c r="BM61" s="347">
        <v>87890.79</v>
      </c>
      <c r="BN61" s="347">
        <v>87781.83</v>
      </c>
      <c r="BO61" s="347">
        <v>4626.26</v>
      </c>
      <c r="BP61" s="347">
        <v>60489.440000000002</v>
      </c>
      <c r="BQ61" s="347">
        <v>53882.69</v>
      </c>
      <c r="BR61" s="347">
        <v>46240.2</v>
      </c>
      <c r="BS61" s="347">
        <v>106758.39999999999</v>
      </c>
      <c r="BT61" s="347">
        <v>45773.36</v>
      </c>
      <c r="BU61" s="347">
        <v>61240.83</v>
      </c>
      <c r="BV61" s="347">
        <v>32039.03</v>
      </c>
      <c r="BW61" s="347">
        <v>38791.279999999999</v>
      </c>
      <c r="BX61" s="347">
        <v>25466.59</v>
      </c>
      <c r="BY61" s="347">
        <v>37959.49</v>
      </c>
      <c r="BZ61" s="347">
        <v>31063.59</v>
      </c>
      <c r="CA61" s="347">
        <v>21816.86</v>
      </c>
      <c r="CB61" s="347">
        <v>24860.3</v>
      </c>
      <c r="CC61" s="347">
        <v>39275.769999999997</v>
      </c>
      <c r="CD61" s="347">
        <v>50244.959999999999</v>
      </c>
      <c r="CE61" s="347">
        <v>18001.740000000002</v>
      </c>
      <c r="CF61" s="347">
        <v>21779.14</v>
      </c>
      <c r="CG61" s="347">
        <v>20125.7</v>
      </c>
      <c r="CH61" s="347">
        <v>21436.7</v>
      </c>
      <c r="CI61" s="347">
        <v>21891.200000000001</v>
      </c>
      <c r="CJ61" s="347">
        <v>28124.03</v>
      </c>
      <c r="CK61" s="347">
        <v>10864.57</v>
      </c>
      <c r="CL61" s="347">
        <v>35317.25</v>
      </c>
      <c r="CM61" s="347">
        <v>16036.8</v>
      </c>
      <c r="CN61" s="347">
        <v>15443.12</v>
      </c>
      <c r="CO61" s="347">
        <v>4541.8999999999996</v>
      </c>
      <c r="CP61" s="347">
        <v>14865.53</v>
      </c>
      <c r="CQ61" s="347">
        <v>14018.04</v>
      </c>
      <c r="CR61" s="347">
        <v>41452.589999999997</v>
      </c>
      <c r="CS61" s="347">
        <v>31753.07</v>
      </c>
      <c r="CT61" s="347">
        <v>9382.2900000000009</v>
      </c>
      <c r="CU61" s="347">
        <v>10971.68</v>
      </c>
      <c r="CV61" s="347">
        <v>7274.94</v>
      </c>
      <c r="CW61" s="347">
        <v>25914.02</v>
      </c>
      <c r="CX61" s="347">
        <v>9563.5300000000007</v>
      </c>
      <c r="CY61" s="347">
        <v>17214.240000000002</v>
      </c>
      <c r="CZ61" s="347">
        <v>11985.63</v>
      </c>
      <c r="DA61" s="347">
        <v>20995.54</v>
      </c>
      <c r="DB61" s="347">
        <v>14012.36</v>
      </c>
      <c r="DC61" s="347">
        <v>24094.99</v>
      </c>
      <c r="DD61" s="347">
        <v>20704.46</v>
      </c>
      <c r="DE61" s="347">
        <v>14137.46</v>
      </c>
      <c r="DF61" s="347">
        <v>20608.8</v>
      </c>
      <c r="DG61" s="347">
        <v>19174.36</v>
      </c>
      <c r="DH61" s="347">
        <v>12226.56</v>
      </c>
      <c r="DI61" s="347">
        <v>19883.8</v>
      </c>
      <c r="DJ61" s="347">
        <v>8814.4599999999991</v>
      </c>
      <c r="DK61" s="347">
        <v>7789.49</v>
      </c>
      <c r="DL61" s="347">
        <v>9883.14</v>
      </c>
      <c r="DM61" s="347">
        <v>23252.46</v>
      </c>
      <c r="DN61" s="347">
        <v>11220.67</v>
      </c>
      <c r="DO61" s="347">
        <v>50538.2</v>
      </c>
      <c r="DP61" s="347">
        <v>13214.46</v>
      </c>
      <c r="DQ61" s="347">
        <v>32832.28</v>
      </c>
      <c r="DR61" s="365">
        <v>20522.38</v>
      </c>
      <c r="DS61" s="365">
        <v>10491.75</v>
      </c>
      <c r="DT61" s="365">
        <v>10031.799999999999</v>
      </c>
      <c r="DU61" s="365">
        <v>32622.63</v>
      </c>
      <c r="DV61" s="365">
        <v>14737</v>
      </c>
      <c r="DW61" s="365">
        <v>13251.03</v>
      </c>
      <c r="DX61" s="365">
        <v>10359.6</v>
      </c>
      <c r="DY61" s="365">
        <v>7102.24</v>
      </c>
      <c r="DZ61" s="365">
        <v>12874.57</v>
      </c>
      <c r="EA61" s="95">
        <v>0</v>
      </c>
      <c r="ED61" s="95">
        <f t="shared" si="0"/>
        <v>0</v>
      </c>
      <c r="EE61" s="95">
        <f t="shared" si="5"/>
        <v>0</v>
      </c>
      <c r="EF61" s="95">
        <f t="shared" si="6"/>
        <v>0</v>
      </c>
      <c r="EG61" s="95">
        <f t="shared" si="7"/>
        <v>0</v>
      </c>
      <c r="EH61" s="95">
        <f t="shared" si="2"/>
        <v>0</v>
      </c>
      <c r="EI61" s="95">
        <f t="shared" si="3"/>
        <v>0</v>
      </c>
      <c r="EJ61" s="95">
        <f t="shared" si="4"/>
        <v>0</v>
      </c>
    </row>
    <row r="62" spans="1:140">
      <c r="A62" s="346" t="s">
        <v>116</v>
      </c>
      <c r="B62" s="347">
        <v>325000</v>
      </c>
      <c r="C62" s="347">
        <v>225000</v>
      </c>
      <c r="D62" s="347">
        <v>0</v>
      </c>
      <c r="E62" s="347">
        <v>0</v>
      </c>
      <c r="F62" s="347">
        <v>0</v>
      </c>
      <c r="G62" s="347">
        <v>0</v>
      </c>
      <c r="H62" s="347">
        <v>0</v>
      </c>
      <c r="I62" s="347">
        <v>0</v>
      </c>
      <c r="J62" s="347">
        <v>0</v>
      </c>
      <c r="K62" s="347">
        <v>0</v>
      </c>
      <c r="L62" s="347">
        <v>0</v>
      </c>
      <c r="M62" s="347">
        <v>0</v>
      </c>
      <c r="N62" s="347">
        <v>0</v>
      </c>
      <c r="O62" s="347">
        <v>0</v>
      </c>
      <c r="P62" s="347">
        <v>0</v>
      </c>
      <c r="Q62" s="347">
        <v>0</v>
      </c>
      <c r="R62" s="347">
        <v>0</v>
      </c>
      <c r="S62" s="347">
        <v>0</v>
      </c>
      <c r="T62" s="347">
        <v>0</v>
      </c>
      <c r="U62" s="347">
        <v>0</v>
      </c>
      <c r="V62" s="347">
        <v>0</v>
      </c>
      <c r="W62" s="347">
        <v>0</v>
      </c>
      <c r="X62" s="347">
        <v>0</v>
      </c>
      <c r="Y62" s="347">
        <v>0</v>
      </c>
      <c r="Z62" s="348">
        <v>0</v>
      </c>
      <c r="AA62" s="348">
        <v>0</v>
      </c>
      <c r="AB62" s="348">
        <v>0</v>
      </c>
      <c r="AC62" s="348">
        <v>0</v>
      </c>
      <c r="AD62" s="348">
        <v>0</v>
      </c>
      <c r="AE62" s="347">
        <v>0</v>
      </c>
      <c r="AF62" s="348">
        <v>100000</v>
      </c>
      <c r="AG62" s="347">
        <v>0</v>
      </c>
      <c r="AH62" s="347">
        <v>0</v>
      </c>
      <c r="AI62" s="347">
        <v>0</v>
      </c>
      <c r="AJ62" s="347">
        <v>0</v>
      </c>
      <c r="AK62" s="347">
        <v>0</v>
      </c>
      <c r="AL62" s="347">
        <v>0</v>
      </c>
      <c r="AM62" s="347">
        <v>0</v>
      </c>
      <c r="AN62" s="347">
        <v>0</v>
      </c>
      <c r="AO62" s="347">
        <v>0</v>
      </c>
      <c r="AP62" s="347">
        <v>0</v>
      </c>
      <c r="AQ62" s="347">
        <v>0</v>
      </c>
      <c r="AR62" s="347">
        <v>0</v>
      </c>
      <c r="AS62" s="347">
        <v>0</v>
      </c>
      <c r="AT62" s="347">
        <v>0</v>
      </c>
      <c r="AU62" s="347">
        <v>0</v>
      </c>
      <c r="AV62" s="347">
        <v>0</v>
      </c>
      <c r="AW62" s="347">
        <v>0</v>
      </c>
      <c r="AX62" s="347">
        <v>0</v>
      </c>
      <c r="AY62" s="347">
        <v>0</v>
      </c>
      <c r="AZ62" s="347">
        <v>0</v>
      </c>
      <c r="BA62" s="347">
        <v>0</v>
      </c>
      <c r="BB62" s="347">
        <v>0</v>
      </c>
      <c r="BC62" s="347">
        <v>0</v>
      </c>
      <c r="BD62" s="347">
        <v>0</v>
      </c>
      <c r="BE62" s="347">
        <v>0</v>
      </c>
      <c r="BF62" s="347">
        <v>0</v>
      </c>
      <c r="BG62" s="349">
        <v>0</v>
      </c>
      <c r="BH62" s="350">
        <v>100000</v>
      </c>
      <c r="BI62" s="347">
        <v>0</v>
      </c>
      <c r="BJ62" s="347">
        <v>0</v>
      </c>
      <c r="BK62" s="347">
        <v>0</v>
      </c>
      <c r="BL62" s="347">
        <v>0</v>
      </c>
      <c r="BM62" s="347">
        <v>0</v>
      </c>
      <c r="BN62" s="347">
        <v>100000</v>
      </c>
      <c r="BO62" s="347">
        <v>0</v>
      </c>
      <c r="BP62" s="347">
        <v>0</v>
      </c>
      <c r="BQ62" s="347">
        <v>0</v>
      </c>
      <c r="BR62" s="347">
        <v>0</v>
      </c>
      <c r="BS62" s="347">
        <v>0</v>
      </c>
      <c r="BT62" s="347">
        <v>0</v>
      </c>
      <c r="BU62" s="347">
        <v>0</v>
      </c>
      <c r="BV62" s="347">
        <v>0</v>
      </c>
      <c r="BW62" s="347">
        <v>0</v>
      </c>
      <c r="BX62" s="347">
        <v>0</v>
      </c>
      <c r="BY62" s="347">
        <v>0</v>
      </c>
      <c r="BZ62" s="347">
        <v>0</v>
      </c>
      <c r="CA62" s="347">
        <v>0</v>
      </c>
      <c r="CB62" s="347">
        <v>0</v>
      </c>
      <c r="CC62" s="347">
        <v>0</v>
      </c>
      <c r="CD62" s="347">
        <v>0</v>
      </c>
      <c r="CE62" s="347">
        <v>0</v>
      </c>
      <c r="CF62" s="347">
        <v>0</v>
      </c>
      <c r="CG62" s="347">
        <v>0</v>
      </c>
      <c r="CH62" s="347">
        <v>0</v>
      </c>
      <c r="CI62" s="347">
        <v>0</v>
      </c>
      <c r="CJ62" s="347">
        <v>0</v>
      </c>
      <c r="CK62" s="347">
        <v>0</v>
      </c>
      <c r="CL62" s="347">
        <v>0</v>
      </c>
      <c r="CM62" s="347">
        <v>0</v>
      </c>
      <c r="CN62" s="347">
        <v>0</v>
      </c>
      <c r="CO62" s="347">
        <v>0</v>
      </c>
      <c r="CP62" s="347">
        <v>0</v>
      </c>
      <c r="CQ62" s="347">
        <v>0</v>
      </c>
      <c r="CR62" s="347">
        <v>0</v>
      </c>
      <c r="CS62" s="347">
        <v>0</v>
      </c>
      <c r="CT62" s="347">
        <v>0</v>
      </c>
      <c r="CU62" s="347">
        <v>0</v>
      </c>
      <c r="CV62" s="347">
        <v>0</v>
      </c>
      <c r="CW62" s="347">
        <v>0</v>
      </c>
      <c r="CX62" s="347">
        <v>0</v>
      </c>
      <c r="CY62" s="347">
        <v>0</v>
      </c>
      <c r="CZ62" s="347">
        <v>0</v>
      </c>
      <c r="DA62" s="347">
        <v>0</v>
      </c>
      <c r="DB62" s="347">
        <v>0</v>
      </c>
      <c r="DC62" s="347">
        <v>0</v>
      </c>
      <c r="DD62" s="347">
        <v>0</v>
      </c>
      <c r="DE62" s="347">
        <v>0</v>
      </c>
      <c r="DF62" s="347">
        <v>0</v>
      </c>
      <c r="DG62" s="347">
        <v>0</v>
      </c>
      <c r="DH62" s="347">
        <v>0</v>
      </c>
      <c r="DI62" s="347">
        <v>0</v>
      </c>
      <c r="DJ62" s="347">
        <v>0</v>
      </c>
      <c r="DK62" s="347">
        <v>0</v>
      </c>
      <c r="DL62" s="347">
        <v>0</v>
      </c>
      <c r="DM62" s="347">
        <v>0</v>
      </c>
      <c r="DN62" s="347">
        <v>0</v>
      </c>
      <c r="DO62" s="347">
        <v>0</v>
      </c>
      <c r="DP62" s="347">
        <v>0</v>
      </c>
      <c r="DQ62" s="347">
        <v>0</v>
      </c>
      <c r="DR62" s="365">
        <v>0</v>
      </c>
      <c r="DS62" s="365">
        <v>0</v>
      </c>
      <c r="DT62" s="365">
        <v>0</v>
      </c>
      <c r="DU62" s="365">
        <v>0</v>
      </c>
      <c r="DV62" s="365">
        <v>0</v>
      </c>
      <c r="DW62" s="365">
        <v>0</v>
      </c>
      <c r="DX62" s="365">
        <v>0</v>
      </c>
      <c r="DY62" s="365">
        <v>0</v>
      </c>
      <c r="DZ62" s="365">
        <v>0</v>
      </c>
      <c r="EA62" s="95">
        <v>0</v>
      </c>
      <c r="ED62" s="95">
        <f t="shared" si="0"/>
        <v>0</v>
      </c>
      <c r="EE62" s="95">
        <f t="shared" si="5"/>
        <v>0</v>
      </c>
      <c r="EF62" s="95">
        <f t="shared" si="6"/>
        <v>0</v>
      </c>
      <c r="EG62" s="95">
        <f t="shared" si="7"/>
        <v>0</v>
      </c>
      <c r="EH62" s="95">
        <f t="shared" si="2"/>
        <v>0</v>
      </c>
      <c r="EI62" s="95">
        <f t="shared" si="3"/>
        <v>0</v>
      </c>
      <c r="EJ62" s="95">
        <f t="shared" si="4"/>
        <v>0</v>
      </c>
    </row>
    <row r="63" spans="1:140">
      <c r="A63" s="346" t="s">
        <v>117</v>
      </c>
      <c r="B63" s="347">
        <v>1955.5</v>
      </c>
      <c r="C63" s="347">
        <v>0</v>
      </c>
      <c r="D63" s="347">
        <v>0</v>
      </c>
      <c r="E63" s="347">
        <v>0</v>
      </c>
      <c r="F63" s="347">
        <v>0</v>
      </c>
      <c r="G63" s="347">
        <v>0</v>
      </c>
      <c r="H63" s="347">
        <v>0</v>
      </c>
      <c r="I63" s="347">
        <v>0</v>
      </c>
      <c r="J63" s="347">
        <v>0</v>
      </c>
      <c r="K63" s="347">
        <v>0</v>
      </c>
      <c r="L63" s="347">
        <v>0</v>
      </c>
      <c r="M63" s="347">
        <v>0</v>
      </c>
      <c r="N63" s="347">
        <v>0</v>
      </c>
      <c r="O63" s="347">
        <v>0</v>
      </c>
      <c r="P63" s="347">
        <v>0</v>
      </c>
      <c r="Q63" s="347">
        <v>0</v>
      </c>
      <c r="R63" s="347">
        <v>0</v>
      </c>
      <c r="S63" s="347">
        <v>0</v>
      </c>
      <c r="T63" s="347">
        <v>0</v>
      </c>
      <c r="U63" s="347">
        <v>0</v>
      </c>
      <c r="V63" s="347">
        <v>0</v>
      </c>
      <c r="W63" s="347">
        <v>0</v>
      </c>
      <c r="X63" s="347">
        <v>0</v>
      </c>
      <c r="Y63" s="347">
        <v>0</v>
      </c>
      <c r="Z63" s="348">
        <v>0</v>
      </c>
      <c r="AA63" s="348">
        <v>0</v>
      </c>
      <c r="AB63" s="348">
        <v>0</v>
      </c>
      <c r="AC63" s="348">
        <v>0</v>
      </c>
      <c r="AD63" s="348">
        <v>0</v>
      </c>
      <c r="AE63" s="347">
        <v>0</v>
      </c>
      <c r="AF63" s="348">
        <v>1955.5</v>
      </c>
      <c r="AG63" s="347">
        <v>0</v>
      </c>
      <c r="AH63" s="347">
        <v>0</v>
      </c>
      <c r="AI63" s="347">
        <v>0</v>
      </c>
      <c r="AJ63" s="347">
        <v>0</v>
      </c>
      <c r="AK63" s="347">
        <v>0</v>
      </c>
      <c r="AL63" s="347">
        <v>0</v>
      </c>
      <c r="AM63" s="347">
        <v>0</v>
      </c>
      <c r="AN63" s="347">
        <v>0</v>
      </c>
      <c r="AO63" s="347">
        <v>0</v>
      </c>
      <c r="AP63" s="347">
        <v>0</v>
      </c>
      <c r="AQ63" s="347">
        <v>0</v>
      </c>
      <c r="AR63" s="347">
        <v>0</v>
      </c>
      <c r="AS63" s="347">
        <v>0</v>
      </c>
      <c r="AT63" s="347">
        <v>0</v>
      </c>
      <c r="AU63" s="347">
        <v>0</v>
      </c>
      <c r="AV63" s="347">
        <v>0</v>
      </c>
      <c r="AW63" s="347">
        <v>0</v>
      </c>
      <c r="AX63" s="347">
        <v>0</v>
      </c>
      <c r="AY63" s="347">
        <v>0</v>
      </c>
      <c r="AZ63" s="347">
        <v>0</v>
      </c>
      <c r="BA63" s="347">
        <v>0</v>
      </c>
      <c r="BB63" s="347">
        <v>0</v>
      </c>
      <c r="BC63" s="347">
        <v>0</v>
      </c>
      <c r="BD63" s="347">
        <v>0</v>
      </c>
      <c r="BE63" s="347">
        <v>0</v>
      </c>
      <c r="BF63" s="347">
        <v>0</v>
      </c>
      <c r="BG63" s="349">
        <v>-1575.5</v>
      </c>
      <c r="BH63" s="350">
        <v>3531</v>
      </c>
      <c r="BI63" s="347">
        <v>0</v>
      </c>
      <c r="BJ63" s="347">
        <v>0</v>
      </c>
      <c r="BK63" s="347">
        <v>0</v>
      </c>
      <c r="BL63" s="347">
        <v>0</v>
      </c>
      <c r="BM63" s="347">
        <v>0</v>
      </c>
      <c r="BN63" s="347">
        <v>0</v>
      </c>
      <c r="BO63" s="347">
        <v>0</v>
      </c>
      <c r="BP63" s="347">
        <v>0</v>
      </c>
      <c r="BQ63" s="347">
        <v>0</v>
      </c>
      <c r="BR63" s="347">
        <v>0</v>
      </c>
      <c r="BS63" s="347">
        <v>0</v>
      </c>
      <c r="BT63" s="347">
        <v>0</v>
      </c>
      <c r="BU63" s="347">
        <v>0</v>
      </c>
      <c r="BV63" s="347">
        <v>0</v>
      </c>
      <c r="BW63" s="347">
        <v>0</v>
      </c>
      <c r="BX63" s="347">
        <v>0</v>
      </c>
      <c r="BY63" s="347">
        <v>0</v>
      </c>
      <c r="BZ63" s="347">
        <v>0</v>
      </c>
      <c r="CA63" s="347">
        <v>0</v>
      </c>
      <c r="CB63" s="347">
        <v>0</v>
      </c>
      <c r="CC63" s="347">
        <v>0</v>
      </c>
      <c r="CD63" s="347">
        <v>0</v>
      </c>
      <c r="CE63" s="347">
        <v>0</v>
      </c>
      <c r="CF63" s="347">
        <v>0</v>
      </c>
      <c r="CG63" s="347">
        <v>0</v>
      </c>
      <c r="CH63" s="347">
        <v>0</v>
      </c>
      <c r="CI63" s="347">
        <v>0</v>
      </c>
      <c r="CJ63" s="347">
        <v>0</v>
      </c>
      <c r="CK63" s="347">
        <v>0</v>
      </c>
      <c r="CL63" s="347">
        <v>0</v>
      </c>
      <c r="CM63" s="347">
        <v>0</v>
      </c>
      <c r="CN63" s="347">
        <v>0</v>
      </c>
      <c r="CO63" s="347">
        <v>0</v>
      </c>
      <c r="CP63" s="347">
        <v>0</v>
      </c>
      <c r="CQ63" s="347">
        <v>0</v>
      </c>
      <c r="CR63" s="347">
        <v>0</v>
      </c>
      <c r="CS63" s="347">
        <v>0</v>
      </c>
      <c r="CT63" s="347">
        <v>0</v>
      </c>
      <c r="CU63" s="347">
        <v>0</v>
      </c>
      <c r="CV63" s="347">
        <v>0</v>
      </c>
      <c r="CW63" s="347">
        <v>0</v>
      </c>
      <c r="CX63" s="347">
        <v>0</v>
      </c>
      <c r="CY63" s="347">
        <v>0</v>
      </c>
      <c r="CZ63" s="347">
        <v>0</v>
      </c>
      <c r="DA63" s="347">
        <v>0</v>
      </c>
      <c r="DB63" s="347">
        <v>0</v>
      </c>
      <c r="DC63" s="347">
        <v>0</v>
      </c>
      <c r="DD63" s="347">
        <v>0</v>
      </c>
      <c r="DE63" s="347">
        <v>0</v>
      </c>
      <c r="DF63" s="347">
        <v>0</v>
      </c>
      <c r="DG63" s="347">
        <v>0</v>
      </c>
      <c r="DH63" s="347">
        <v>0</v>
      </c>
      <c r="DI63" s="347">
        <v>3531</v>
      </c>
      <c r="DJ63" s="347">
        <v>0</v>
      </c>
      <c r="DK63" s="347">
        <v>0</v>
      </c>
      <c r="DL63" s="347">
        <v>0</v>
      </c>
      <c r="DM63" s="347">
        <v>0</v>
      </c>
      <c r="DN63" s="347">
        <v>0</v>
      </c>
      <c r="DO63" s="347">
        <v>0</v>
      </c>
      <c r="DP63" s="347">
        <v>0</v>
      </c>
      <c r="DQ63" s="347">
        <v>0</v>
      </c>
      <c r="DR63" s="365">
        <v>0</v>
      </c>
      <c r="DS63" s="365">
        <v>0</v>
      </c>
      <c r="DT63" s="365">
        <v>0</v>
      </c>
      <c r="DU63" s="365">
        <v>0</v>
      </c>
      <c r="DV63" s="365">
        <v>0</v>
      </c>
      <c r="DW63" s="365">
        <v>0</v>
      </c>
      <c r="DX63" s="365">
        <v>0</v>
      </c>
      <c r="DY63" s="365">
        <v>0</v>
      </c>
      <c r="DZ63" s="365">
        <v>0</v>
      </c>
      <c r="EA63" s="95">
        <v>0</v>
      </c>
      <c r="ED63" s="95">
        <f t="shared" si="0"/>
        <v>0</v>
      </c>
      <c r="EE63" s="95">
        <f t="shared" si="5"/>
        <v>0</v>
      </c>
      <c r="EF63" s="95">
        <f t="shared" si="6"/>
        <v>0</v>
      </c>
      <c r="EG63" s="95">
        <f t="shared" si="7"/>
        <v>0</v>
      </c>
      <c r="EH63" s="95">
        <f t="shared" si="2"/>
        <v>0</v>
      </c>
      <c r="EI63" s="95">
        <f t="shared" si="3"/>
        <v>0</v>
      </c>
      <c r="EJ63" s="95">
        <f t="shared" si="4"/>
        <v>0</v>
      </c>
    </row>
    <row r="64" spans="1:140">
      <c r="A64" s="346" t="s">
        <v>118</v>
      </c>
      <c r="B64" s="347">
        <v>222082.86</v>
      </c>
      <c r="C64" s="347">
        <v>871.83</v>
      </c>
      <c r="D64" s="347">
        <v>0</v>
      </c>
      <c r="E64" s="347">
        <v>0</v>
      </c>
      <c r="F64" s="347">
        <v>3360</v>
      </c>
      <c r="G64" s="347">
        <v>0</v>
      </c>
      <c r="H64" s="347">
        <v>0</v>
      </c>
      <c r="I64" s="347">
        <v>0</v>
      </c>
      <c r="J64" s="347">
        <v>0</v>
      </c>
      <c r="K64" s="347">
        <v>0</v>
      </c>
      <c r="L64" s="347">
        <v>1220</v>
      </c>
      <c r="M64" s="347">
        <v>0</v>
      </c>
      <c r="N64" s="347">
        <v>0</v>
      </c>
      <c r="O64" s="347">
        <v>2100</v>
      </c>
      <c r="P64" s="347">
        <v>3760</v>
      </c>
      <c r="Q64" s="347">
        <v>18060</v>
      </c>
      <c r="R64" s="347">
        <v>1260</v>
      </c>
      <c r="S64" s="347">
        <v>0</v>
      </c>
      <c r="T64" s="347">
        <v>0</v>
      </c>
      <c r="U64" s="347">
        <v>0</v>
      </c>
      <c r="V64" s="347">
        <v>0</v>
      </c>
      <c r="W64" s="347">
        <v>1680</v>
      </c>
      <c r="X64" s="347">
        <v>420</v>
      </c>
      <c r="Y64" s="347">
        <v>0</v>
      </c>
      <c r="Z64" s="348">
        <v>0</v>
      </c>
      <c r="AA64" s="348">
        <v>1260</v>
      </c>
      <c r="AB64" s="348">
        <v>5880</v>
      </c>
      <c r="AC64" s="348">
        <v>4200</v>
      </c>
      <c r="AD64" s="348">
        <v>3360</v>
      </c>
      <c r="AE64" s="347">
        <v>0</v>
      </c>
      <c r="AF64" s="348">
        <v>174651.03</v>
      </c>
      <c r="AG64" s="347">
        <v>0</v>
      </c>
      <c r="AH64" s="347">
        <v>0</v>
      </c>
      <c r="AI64" s="347">
        <v>0</v>
      </c>
      <c r="AJ64" s="347">
        <v>0</v>
      </c>
      <c r="AK64" s="347">
        <v>0</v>
      </c>
      <c r="AL64" s="347">
        <v>0</v>
      </c>
      <c r="AM64" s="347">
        <v>0</v>
      </c>
      <c r="AN64" s="347">
        <v>0</v>
      </c>
      <c r="AO64" s="347">
        <v>0</v>
      </c>
      <c r="AP64" s="347">
        <v>840</v>
      </c>
      <c r="AQ64" s="347">
        <v>0</v>
      </c>
      <c r="AR64" s="347">
        <v>420</v>
      </c>
      <c r="AS64" s="347">
        <v>0</v>
      </c>
      <c r="AT64" s="347">
        <v>0</v>
      </c>
      <c r="AU64" s="347">
        <v>0</v>
      </c>
      <c r="AV64" s="347">
        <v>2100</v>
      </c>
      <c r="AW64" s="347">
        <v>0</v>
      </c>
      <c r="AX64" s="347">
        <v>0</v>
      </c>
      <c r="AY64" s="347">
        <v>3780</v>
      </c>
      <c r="AZ64" s="347">
        <v>4200</v>
      </c>
      <c r="BA64" s="347">
        <v>0</v>
      </c>
      <c r="BB64" s="347">
        <v>0</v>
      </c>
      <c r="BC64" s="347">
        <v>0</v>
      </c>
      <c r="BD64" s="347">
        <v>420</v>
      </c>
      <c r="BE64" s="347">
        <v>420</v>
      </c>
      <c r="BF64" s="347">
        <v>15120</v>
      </c>
      <c r="BG64" s="349">
        <v>14951.03</v>
      </c>
      <c r="BH64" s="350">
        <v>143740</v>
      </c>
      <c r="BI64" s="347">
        <v>3780</v>
      </c>
      <c r="BJ64" s="347">
        <v>2940</v>
      </c>
      <c r="BK64" s="347">
        <v>3780</v>
      </c>
      <c r="BL64" s="347">
        <v>3780</v>
      </c>
      <c r="BM64" s="347">
        <v>2940</v>
      </c>
      <c r="BN64" s="347">
        <v>4200</v>
      </c>
      <c r="BO64" s="347">
        <v>2100</v>
      </c>
      <c r="BP64" s="347">
        <v>3360</v>
      </c>
      <c r="BQ64" s="347">
        <v>3360</v>
      </c>
      <c r="BR64" s="347">
        <v>2940</v>
      </c>
      <c r="BS64" s="347">
        <v>2940</v>
      </c>
      <c r="BT64" s="347">
        <v>3780</v>
      </c>
      <c r="BU64" s="347">
        <v>3360</v>
      </c>
      <c r="BV64" s="347">
        <v>2520</v>
      </c>
      <c r="BW64" s="347">
        <v>2520</v>
      </c>
      <c r="BX64" s="347">
        <v>2940</v>
      </c>
      <c r="BY64" s="347">
        <v>2940</v>
      </c>
      <c r="BZ64" s="347">
        <v>2520</v>
      </c>
      <c r="CA64" s="347">
        <v>2100</v>
      </c>
      <c r="CB64" s="347">
        <v>2100</v>
      </c>
      <c r="CC64" s="347">
        <v>2940</v>
      </c>
      <c r="CD64" s="347">
        <v>3360</v>
      </c>
      <c r="CE64" s="347">
        <v>2100</v>
      </c>
      <c r="CF64" s="347">
        <v>1680</v>
      </c>
      <c r="CG64" s="347">
        <v>1680</v>
      </c>
      <c r="CH64" s="347">
        <v>1680</v>
      </c>
      <c r="CI64" s="347">
        <v>1680</v>
      </c>
      <c r="CJ64" s="347">
        <v>1680</v>
      </c>
      <c r="CK64" s="347">
        <v>1680</v>
      </c>
      <c r="CL64" s="347">
        <v>420</v>
      </c>
      <c r="CM64" s="347">
        <v>1680</v>
      </c>
      <c r="CN64" s="347">
        <v>1680</v>
      </c>
      <c r="CO64" s="347">
        <v>840</v>
      </c>
      <c r="CP64" s="347">
        <v>1260</v>
      </c>
      <c r="CQ64" s="347">
        <v>1680</v>
      </c>
      <c r="CR64" s="347">
        <v>2520</v>
      </c>
      <c r="CS64" s="347">
        <v>2100</v>
      </c>
      <c r="CT64" s="347">
        <v>1780</v>
      </c>
      <c r="CU64" s="347">
        <v>1680</v>
      </c>
      <c r="CV64" s="347">
        <v>1260</v>
      </c>
      <c r="CW64" s="347">
        <v>1260</v>
      </c>
      <c r="CX64" s="347">
        <v>1680</v>
      </c>
      <c r="CY64" s="347">
        <v>1680</v>
      </c>
      <c r="CZ64" s="347">
        <v>1680</v>
      </c>
      <c r="DA64" s="347">
        <v>2100</v>
      </c>
      <c r="DB64" s="347">
        <v>1680</v>
      </c>
      <c r="DC64" s="347">
        <v>1260</v>
      </c>
      <c r="DD64" s="347">
        <v>1680</v>
      </c>
      <c r="DE64" s="347">
        <v>1680</v>
      </c>
      <c r="DF64" s="347">
        <v>1260</v>
      </c>
      <c r="DG64" s="347">
        <v>1680</v>
      </c>
      <c r="DH64" s="347">
        <v>1680</v>
      </c>
      <c r="DI64" s="347">
        <v>1680</v>
      </c>
      <c r="DJ64" s="347">
        <v>1260</v>
      </c>
      <c r="DK64" s="347">
        <v>1260</v>
      </c>
      <c r="DL64" s="347">
        <v>1260</v>
      </c>
      <c r="DM64" s="347">
        <v>1680</v>
      </c>
      <c r="DN64" s="347">
        <v>1680</v>
      </c>
      <c r="DO64" s="347">
        <v>1680</v>
      </c>
      <c r="DP64" s="347">
        <v>1260</v>
      </c>
      <c r="DQ64" s="347">
        <v>2940</v>
      </c>
      <c r="DR64" s="365">
        <v>2100</v>
      </c>
      <c r="DS64" s="365">
        <v>1260</v>
      </c>
      <c r="DT64" s="365">
        <v>1260</v>
      </c>
      <c r="DU64" s="365">
        <v>1680</v>
      </c>
      <c r="DV64" s="365">
        <v>1680</v>
      </c>
      <c r="DW64" s="365">
        <v>1680</v>
      </c>
      <c r="DX64" s="365">
        <v>1260</v>
      </c>
      <c r="DY64" s="365">
        <v>1260</v>
      </c>
      <c r="DZ64" s="365">
        <v>1260</v>
      </c>
      <c r="EA64" s="95">
        <v>0</v>
      </c>
      <c r="ED64" s="95">
        <f t="shared" si="0"/>
        <v>0</v>
      </c>
      <c r="EE64" s="95">
        <f t="shared" si="5"/>
        <v>0</v>
      </c>
      <c r="EF64" s="95">
        <f t="shared" si="6"/>
        <v>0</v>
      </c>
      <c r="EG64" s="95">
        <f t="shared" si="7"/>
        <v>0</v>
      </c>
      <c r="EH64" s="95">
        <f t="shared" si="2"/>
        <v>0</v>
      </c>
      <c r="EI64" s="95">
        <f t="shared" si="3"/>
        <v>0</v>
      </c>
      <c r="EJ64" s="95">
        <f t="shared" si="4"/>
        <v>0</v>
      </c>
    </row>
    <row r="65" spans="1:140">
      <c r="A65" s="346" t="s">
        <v>119</v>
      </c>
      <c r="B65" s="347">
        <v>360929.39</v>
      </c>
      <c r="C65" s="347">
        <v>0</v>
      </c>
      <c r="D65" s="347">
        <v>0</v>
      </c>
      <c r="E65" s="347">
        <v>0</v>
      </c>
      <c r="F65" s="347">
        <v>45118.5</v>
      </c>
      <c r="G65" s="347">
        <v>0</v>
      </c>
      <c r="H65" s="347">
        <v>0</v>
      </c>
      <c r="I65" s="347">
        <v>6870</v>
      </c>
      <c r="J65" s="347">
        <v>0</v>
      </c>
      <c r="K65" s="347">
        <v>0</v>
      </c>
      <c r="L65" s="347">
        <v>0</v>
      </c>
      <c r="M65" s="347">
        <v>0</v>
      </c>
      <c r="N65" s="347">
        <v>0</v>
      </c>
      <c r="O65" s="347">
        <v>684.45</v>
      </c>
      <c r="P65" s="347">
        <v>0</v>
      </c>
      <c r="Q65" s="347">
        <v>63038.559999999998</v>
      </c>
      <c r="R65" s="347">
        <v>0</v>
      </c>
      <c r="S65" s="347">
        <v>0</v>
      </c>
      <c r="T65" s="347">
        <v>0</v>
      </c>
      <c r="U65" s="347">
        <v>0</v>
      </c>
      <c r="V65" s="347">
        <v>0</v>
      </c>
      <c r="W65" s="347">
        <v>0</v>
      </c>
      <c r="X65" s="347">
        <v>0</v>
      </c>
      <c r="Y65" s="347">
        <v>0</v>
      </c>
      <c r="Z65" s="348">
        <v>60734.720000000001</v>
      </c>
      <c r="AA65" s="348">
        <v>9555.84</v>
      </c>
      <c r="AB65" s="348">
        <v>0</v>
      </c>
      <c r="AC65" s="348">
        <v>0</v>
      </c>
      <c r="AD65" s="348">
        <v>0</v>
      </c>
      <c r="AE65" s="347">
        <v>0</v>
      </c>
      <c r="AF65" s="348">
        <v>174927.32</v>
      </c>
      <c r="AG65" s="347">
        <v>60734.720000000001</v>
      </c>
      <c r="AH65" s="347">
        <v>0</v>
      </c>
      <c r="AI65" s="347">
        <v>0</v>
      </c>
      <c r="AJ65" s="347">
        <v>0</v>
      </c>
      <c r="AK65" s="347">
        <v>0</v>
      </c>
      <c r="AL65" s="347">
        <v>0</v>
      </c>
      <c r="AM65" s="347">
        <v>0</v>
      </c>
      <c r="AN65" s="347">
        <v>4935.8100000000004</v>
      </c>
      <c r="AO65" s="347">
        <v>513.34</v>
      </c>
      <c r="AP65" s="347">
        <v>1026.67</v>
      </c>
      <c r="AQ65" s="347">
        <v>0</v>
      </c>
      <c r="AR65" s="347">
        <v>0</v>
      </c>
      <c r="AS65" s="347">
        <v>2224.46</v>
      </c>
      <c r="AT65" s="347">
        <v>855.56</v>
      </c>
      <c r="AU65" s="347">
        <v>0</v>
      </c>
      <c r="AV65" s="347">
        <v>0</v>
      </c>
      <c r="AW65" s="347">
        <v>0</v>
      </c>
      <c r="AX65" s="347">
        <v>0</v>
      </c>
      <c r="AY65" s="347">
        <v>0</v>
      </c>
      <c r="AZ65" s="347">
        <v>0</v>
      </c>
      <c r="BA65" s="347">
        <v>0</v>
      </c>
      <c r="BB65" s="347">
        <v>0</v>
      </c>
      <c r="BC65" s="347">
        <v>0</v>
      </c>
      <c r="BD65" s="347">
        <v>0</v>
      </c>
      <c r="BE65" s="347">
        <v>0</v>
      </c>
      <c r="BF65" s="347">
        <v>174756.21</v>
      </c>
      <c r="BG65" s="349">
        <v>171.11</v>
      </c>
      <c r="BH65" s="350">
        <v>0</v>
      </c>
      <c r="BI65" s="347">
        <v>0</v>
      </c>
      <c r="BJ65" s="347">
        <v>0</v>
      </c>
      <c r="BK65" s="347">
        <v>0</v>
      </c>
      <c r="BL65" s="347">
        <v>0</v>
      </c>
      <c r="BM65" s="347">
        <v>0</v>
      </c>
      <c r="BN65" s="347">
        <v>0</v>
      </c>
      <c r="BO65" s="347">
        <v>0</v>
      </c>
      <c r="BP65" s="347">
        <v>0</v>
      </c>
      <c r="BQ65" s="347">
        <v>0</v>
      </c>
      <c r="BR65" s="347">
        <v>0</v>
      </c>
      <c r="BS65" s="347">
        <v>0</v>
      </c>
      <c r="BT65" s="347">
        <v>0</v>
      </c>
      <c r="BU65" s="347">
        <v>0</v>
      </c>
      <c r="BV65" s="347">
        <v>0</v>
      </c>
      <c r="BW65" s="347">
        <v>0</v>
      </c>
      <c r="BX65" s="347">
        <v>0</v>
      </c>
      <c r="BY65" s="347">
        <v>0</v>
      </c>
      <c r="BZ65" s="347">
        <v>0</v>
      </c>
      <c r="CA65" s="347">
        <v>0</v>
      </c>
      <c r="CB65" s="347">
        <v>0</v>
      </c>
      <c r="CC65" s="347">
        <v>0</v>
      </c>
      <c r="CD65" s="347">
        <v>0</v>
      </c>
      <c r="CE65" s="347">
        <v>0</v>
      </c>
      <c r="CF65" s="347">
        <v>0</v>
      </c>
      <c r="CG65" s="347">
        <v>0</v>
      </c>
      <c r="CH65" s="347">
        <v>0</v>
      </c>
      <c r="CI65" s="347">
        <v>0</v>
      </c>
      <c r="CJ65" s="347">
        <v>0</v>
      </c>
      <c r="CK65" s="347">
        <v>0</v>
      </c>
      <c r="CL65" s="347">
        <v>0</v>
      </c>
      <c r="CM65" s="347">
        <v>0</v>
      </c>
      <c r="CN65" s="347">
        <v>0</v>
      </c>
      <c r="CO65" s="347">
        <v>0</v>
      </c>
      <c r="CP65" s="347">
        <v>0</v>
      </c>
      <c r="CQ65" s="347">
        <v>0</v>
      </c>
      <c r="CR65" s="347">
        <v>0</v>
      </c>
      <c r="CS65" s="347">
        <v>0</v>
      </c>
      <c r="CT65" s="347">
        <v>0</v>
      </c>
      <c r="CU65" s="347">
        <v>0</v>
      </c>
      <c r="CV65" s="347">
        <v>0</v>
      </c>
      <c r="CW65" s="347">
        <v>0</v>
      </c>
      <c r="CX65" s="347">
        <v>0</v>
      </c>
      <c r="CY65" s="347">
        <v>0</v>
      </c>
      <c r="CZ65" s="347">
        <v>0</v>
      </c>
      <c r="DA65" s="347">
        <v>0</v>
      </c>
      <c r="DB65" s="347">
        <v>0</v>
      </c>
      <c r="DC65" s="347">
        <v>0</v>
      </c>
      <c r="DD65" s="347">
        <v>0</v>
      </c>
      <c r="DE65" s="347">
        <v>0</v>
      </c>
      <c r="DF65" s="347">
        <v>0</v>
      </c>
      <c r="DG65" s="347">
        <v>0</v>
      </c>
      <c r="DH65" s="347">
        <v>0</v>
      </c>
      <c r="DI65" s="347">
        <v>0</v>
      </c>
      <c r="DJ65" s="347">
        <v>0</v>
      </c>
      <c r="DK65" s="347">
        <v>0</v>
      </c>
      <c r="DL65" s="347">
        <v>0</v>
      </c>
      <c r="DM65" s="347">
        <v>0</v>
      </c>
      <c r="DN65" s="347">
        <v>0</v>
      </c>
      <c r="DO65" s="347">
        <v>0</v>
      </c>
      <c r="DP65" s="347">
        <v>0</v>
      </c>
      <c r="DQ65" s="347">
        <v>0</v>
      </c>
      <c r="DR65" s="365">
        <v>0</v>
      </c>
      <c r="DS65" s="365">
        <v>0</v>
      </c>
      <c r="DT65" s="365">
        <v>0</v>
      </c>
      <c r="DU65" s="365">
        <v>0</v>
      </c>
      <c r="DV65" s="365">
        <v>0</v>
      </c>
      <c r="DW65" s="365">
        <v>0</v>
      </c>
      <c r="DX65" s="365">
        <v>0</v>
      </c>
      <c r="DY65" s="365">
        <v>0</v>
      </c>
      <c r="DZ65" s="365">
        <v>0</v>
      </c>
      <c r="EA65" s="95">
        <v>0</v>
      </c>
      <c r="ED65" s="95">
        <f t="shared" si="0"/>
        <v>0</v>
      </c>
      <c r="EE65" s="95">
        <f t="shared" si="5"/>
        <v>0</v>
      </c>
      <c r="EF65" s="95">
        <f t="shared" si="6"/>
        <v>0</v>
      </c>
      <c r="EG65" s="95">
        <f t="shared" si="7"/>
        <v>0</v>
      </c>
      <c r="EH65" s="95">
        <f t="shared" si="2"/>
        <v>0</v>
      </c>
      <c r="EI65" s="95">
        <f t="shared" si="3"/>
        <v>0</v>
      </c>
      <c r="EJ65" s="95">
        <f t="shared" si="4"/>
        <v>0</v>
      </c>
    </row>
    <row r="66" spans="1:140">
      <c r="A66" s="346" t="s">
        <v>120</v>
      </c>
      <c r="B66" s="347">
        <v>20000</v>
      </c>
      <c r="C66" s="347">
        <v>0</v>
      </c>
      <c r="D66" s="347">
        <v>0</v>
      </c>
      <c r="E66" s="347">
        <v>0</v>
      </c>
      <c r="F66" s="347">
        <v>0</v>
      </c>
      <c r="G66" s="347">
        <v>0</v>
      </c>
      <c r="H66" s="347">
        <v>0</v>
      </c>
      <c r="I66" s="347">
        <v>0</v>
      </c>
      <c r="J66" s="347">
        <v>0</v>
      </c>
      <c r="K66" s="347">
        <v>0</v>
      </c>
      <c r="L66" s="347">
        <v>0</v>
      </c>
      <c r="M66" s="347">
        <v>0</v>
      </c>
      <c r="N66" s="347">
        <v>0</v>
      </c>
      <c r="O66" s="347">
        <v>0</v>
      </c>
      <c r="P66" s="347">
        <v>0</v>
      </c>
      <c r="Q66" s="347">
        <v>0</v>
      </c>
      <c r="R66" s="347">
        <v>0</v>
      </c>
      <c r="S66" s="347">
        <v>0</v>
      </c>
      <c r="T66" s="347">
        <v>0</v>
      </c>
      <c r="U66" s="347">
        <v>0</v>
      </c>
      <c r="V66" s="347">
        <v>0</v>
      </c>
      <c r="W66" s="347">
        <v>0</v>
      </c>
      <c r="X66" s="347">
        <v>0</v>
      </c>
      <c r="Y66" s="347">
        <v>0</v>
      </c>
      <c r="Z66" s="348">
        <v>0</v>
      </c>
      <c r="AA66" s="348">
        <v>20000</v>
      </c>
      <c r="AB66" s="348">
        <v>0</v>
      </c>
      <c r="AC66" s="348">
        <v>0</v>
      </c>
      <c r="AD66" s="348">
        <v>0</v>
      </c>
      <c r="AE66" s="347">
        <v>0</v>
      </c>
      <c r="AF66" s="348">
        <v>0</v>
      </c>
      <c r="AG66" s="347">
        <v>0</v>
      </c>
      <c r="AH66" s="347">
        <v>0</v>
      </c>
      <c r="AI66" s="347">
        <v>0</v>
      </c>
      <c r="AJ66" s="347">
        <v>0</v>
      </c>
      <c r="AK66" s="347">
        <v>0</v>
      </c>
      <c r="AL66" s="347">
        <v>0</v>
      </c>
      <c r="AM66" s="347">
        <v>0</v>
      </c>
      <c r="AN66" s="347">
        <v>0</v>
      </c>
      <c r="AO66" s="347">
        <v>0</v>
      </c>
      <c r="AP66" s="347">
        <v>20000</v>
      </c>
      <c r="AQ66" s="347">
        <v>0</v>
      </c>
      <c r="AR66" s="347">
        <v>0</v>
      </c>
      <c r="AS66" s="347">
        <v>0</v>
      </c>
      <c r="AT66" s="347">
        <v>0</v>
      </c>
      <c r="AU66" s="347">
        <v>0</v>
      </c>
      <c r="AV66" s="347">
        <v>0</v>
      </c>
      <c r="AW66" s="347">
        <v>0</v>
      </c>
      <c r="AX66" s="347">
        <v>0</v>
      </c>
      <c r="AY66" s="347">
        <v>0</v>
      </c>
      <c r="AZ66" s="347">
        <v>0</v>
      </c>
      <c r="BA66" s="347">
        <v>0</v>
      </c>
      <c r="BB66" s="347">
        <v>0</v>
      </c>
      <c r="BC66" s="347">
        <v>0</v>
      </c>
      <c r="BD66" s="347">
        <v>0</v>
      </c>
      <c r="BE66" s="347">
        <v>0</v>
      </c>
      <c r="BF66" s="347">
        <v>0</v>
      </c>
      <c r="BG66" s="349">
        <v>0</v>
      </c>
      <c r="BH66" s="350">
        <v>0</v>
      </c>
      <c r="BI66" s="347">
        <v>0</v>
      </c>
      <c r="BJ66" s="347">
        <v>0</v>
      </c>
      <c r="BK66" s="347">
        <v>0</v>
      </c>
      <c r="BL66" s="347">
        <v>0</v>
      </c>
      <c r="BM66" s="347">
        <v>0</v>
      </c>
      <c r="BN66" s="347">
        <v>0</v>
      </c>
      <c r="BO66" s="347">
        <v>0</v>
      </c>
      <c r="BP66" s="347">
        <v>0</v>
      </c>
      <c r="BQ66" s="347">
        <v>0</v>
      </c>
      <c r="BR66" s="347">
        <v>0</v>
      </c>
      <c r="BS66" s="347">
        <v>0</v>
      </c>
      <c r="BT66" s="347">
        <v>0</v>
      </c>
      <c r="BU66" s="347">
        <v>0</v>
      </c>
      <c r="BV66" s="347">
        <v>0</v>
      </c>
      <c r="BW66" s="347">
        <v>0</v>
      </c>
      <c r="BX66" s="347">
        <v>0</v>
      </c>
      <c r="BY66" s="347">
        <v>0</v>
      </c>
      <c r="BZ66" s="347">
        <v>0</v>
      </c>
      <c r="CA66" s="347">
        <v>0</v>
      </c>
      <c r="CB66" s="347">
        <v>0</v>
      </c>
      <c r="CC66" s="347">
        <v>0</v>
      </c>
      <c r="CD66" s="347">
        <v>0</v>
      </c>
      <c r="CE66" s="347">
        <v>0</v>
      </c>
      <c r="CF66" s="347">
        <v>0</v>
      </c>
      <c r="CG66" s="347">
        <v>0</v>
      </c>
      <c r="CH66" s="347">
        <v>0</v>
      </c>
      <c r="CI66" s="347">
        <v>0</v>
      </c>
      <c r="CJ66" s="347">
        <v>0</v>
      </c>
      <c r="CK66" s="347">
        <v>0</v>
      </c>
      <c r="CL66" s="347">
        <v>0</v>
      </c>
      <c r="CM66" s="347">
        <v>0</v>
      </c>
      <c r="CN66" s="347">
        <v>0</v>
      </c>
      <c r="CO66" s="347">
        <v>0</v>
      </c>
      <c r="CP66" s="347">
        <v>0</v>
      </c>
      <c r="CQ66" s="347">
        <v>0</v>
      </c>
      <c r="CR66" s="347">
        <v>0</v>
      </c>
      <c r="CS66" s="347">
        <v>0</v>
      </c>
      <c r="CT66" s="347">
        <v>0</v>
      </c>
      <c r="CU66" s="347">
        <v>0</v>
      </c>
      <c r="CV66" s="347">
        <v>0</v>
      </c>
      <c r="CW66" s="347">
        <v>0</v>
      </c>
      <c r="CX66" s="347">
        <v>0</v>
      </c>
      <c r="CY66" s="347">
        <v>0</v>
      </c>
      <c r="CZ66" s="347">
        <v>0</v>
      </c>
      <c r="DA66" s="347">
        <v>0</v>
      </c>
      <c r="DB66" s="347">
        <v>0</v>
      </c>
      <c r="DC66" s="347">
        <v>0</v>
      </c>
      <c r="DD66" s="347">
        <v>0</v>
      </c>
      <c r="DE66" s="347">
        <v>0</v>
      </c>
      <c r="DF66" s="347">
        <v>0</v>
      </c>
      <c r="DG66" s="347">
        <v>0</v>
      </c>
      <c r="DH66" s="347">
        <v>0</v>
      </c>
      <c r="DI66" s="347">
        <v>0</v>
      </c>
      <c r="DJ66" s="347">
        <v>0</v>
      </c>
      <c r="DK66" s="347">
        <v>0</v>
      </c>
      <c r="DL66" s="347">
        <v>0</v>
      </c>
      <c r="DM66" s="347">
        <v>0</v>
      </c>
      <c r="DN66" s="347">
        <v>0</v>
      </c>
      <c r="DO66" s="347">
        <v>0</v>
      </c>
      <c r="DP66" s="347">
        <v>0</v>
      </c>
      <c r="DQ66" s="347">
        <v>0</v>
      </c>
      <c r="DR66" s="365">
        <v>0</v>
      </c>
      <c r="DS66" s="365">
        <v>0</v>
      </c>
      <c r="DT66" s="365">
        <v>0</v>
      </c>
      <c r="DU66" s="365">
        <v>0</v>
      </c>
      <c r="DV66" s="365">
        <v>0</v>
      </c>
      <c r="DW66" s="365">
        <v>0</v>
      </c>
      <c r="DX66" s="365">
        <v>0</v>
      </c>
      <c r="DY66" s="365">
        <v>0</v>
      </c>
      <c r="DZ66" s="365">
        <v>0</v>
      </c>
      <c r="EA66" s="95">
        <v>0</v>
      </c>
      <c r="ED66" s="95">
        <f t="shared" si="0"/>
        <v>0</v>
      </c>
      <c r="EE66" s="95">
        <f t="shared" si="5"/>
        <v>0</v>
      </c>
      <c r="EF66" s="95">
        <f t="shared" si="6"/>
        <v>0</v>
      </c>
      <c r="EG66" s="95">
        <f t="shared" si="7"/>
        <v>0</v>
      </c>
      <c r="EH66" s="95">
        <f t="shared" si="2"/>
        <v>0</v>
      </c>
      <c r="EI66" s="95">
        <f t="shared" si="3"/>
        <v>0</v>
      </c>
      <c r="EJ66" s="95">
        <f t="shared" si="4"/>
        <v>0</v>
      </c>
    </row>
    <row r="67" spans="1:140" s="93" customFormat="1">
      <c r="A67" s="366" t="s">
        <v>979</v>
      </c>
      <c r="B67" s="367">
        <v>22252113.169999998</v>
      </c>
      <c r="C67" s="367">
        <v>1072013.99</v>
      </c>
      <c r="D67" s="367">
        <v>0</v>
      </c>
      <c r="E67" s="367">
        <v>103202.7</v>
      </c>
      <c r="F67" s="367">
        <v>413326.63</v>
      </c>
      <c r="G67" s="367">
        <v>441198.39999999997</v>
      </c>
      <c r="H67" s="367">
        <v>115380</v>
      </c>
      <c r="I67" s="367">
        <v>266647.95</v>
      </c>
      <c r="J67" s="367">
        <v>0</v>
      </c>
      <c r="K67" s="367">
        <v>69888.52</v>
      </c>
      <c r="L67" s="367">
        <v>214986.49</v>
      </c>
      <c r="M67" s="367">
        <v>283773.42</v>
      </c>
      <c r="N67" s="367">
        <v>212729.84000000003</v>
      </c>
      <c r="O67" s="367">
        <v>460249.15</v>
      </c>
      <c r="P67" s="367">
        <v>363383.47</v>
      </c>
      <c r="Q67" s="367">
        <v>881259.64000000013</v>
      </c>
      <c r="R67" s="367">
        <v>253967.06000000003</v>
      </c>
      <c r="S67" s="367">
        <v>90029.900000000009</v>
      </c>
      <c r="T67" s="367">
        <v>0</v>
      </c>
      <c r="U67" s="367">
        <v>0</v>
      </c>
      <c r="V67" s="367">
        <v>22780.13</v>
      </c>
      <c r="W67" s="367">
        <v>192918</v>
      </c>
      <c r="X67" s="367">
        <v>122766.09</v>
      </c>
      <c r="Y67" s="367">
        <v>0</v>
      </c>
      <c r="Z67" s="348">
        <v>1478107.8799999997</v>
      </c>
      <c r="AA67" s="348">
        <v>2831139.7399999993</v>
      </c>
      <c r="AB67" s="348">
        <v>854503.75</v>
      </c>
      <c r="AC67" s="348">
        <v>246984.39</v>
      </c>
      <c r="AD67" s="348">
        <v>247992.03</v>
      </c>
      <c r="AE67" s="367">
        <v>0</v>
      </c>
      <c r="AF67" s="348">
        <v>11012884</v>
      </c>
      <c r="AG67" s="367">
        <v>245264.62999999998</v>
      </c>
      <c r="AH67" s="367">
        <v>136652.13999999998</v>
      </c>
      <c r="AI67" s="367">
        <v>174206.83</v>
      </c>
      <c r="AJ67" s="367">
        <v>397938.42000000004</v>
      </c>
      <c r="AK67" s="367">
        <v>205003.72</v>
      </c>
      <c r="AL67" s="367">
        <v>205514.43000000002</v>
      </c>
      <c r="AM67" s="367">
        <v>113527.71</v>
      </c>
      <c r="AN67" s="367">
        <v>319736.34999999998</v>
      </c>
      <c r="AO67" s="367">
        <v>818499.48999999987</v>
      </c>
      <c r="AP67" s="367">
        <v>800040.31</v>
      </c>
      <c r="AQ67" s="367">
        <v>300615.77999999997</v>
      </c>
      <c r="AR67" s="367">
        <v>148811.66999999998</v>
      </c>
      <c r="AS67" s="367">
        <v>258449.54</v>
      </c>
      <c r="AT67" s="367">
        <v>184986.6</v>
      </c>
      <c r="AU67" s="367">
        <v>0</v>
      </c>
      <c r="AV67" s="367">
        <v>183935.71</v>
      </c>
      <c r="AW67" s="367">
        <v>292640.81</v>
      </c>
      <c r="AX67" s="367">
        <v>189990.56</v>
      </c>
      <c r="AY67" s="367">
        <v>187936.66999999998</v>
      </c>
      <c r="AZ67" s="367">
        <v>246984.39</v>
      </c>
      <c r="BA67" s="367">
        <v>0</v>
      </c>
      <c r="BB67" s="367">
        <v>452559.19</v>
      </c>
      <c r="BC67" s="367">
        <v>0</v>
      </c>
      <c r="BD67" s="367">
        <v>391123.64</v>
      </c>
      <c r="BE67" s="367">
        <v>264473.53000000003</v>
      </c>
      <c r="BF67" s="367">
        <v>855396.84</v>
      </c>
      <c r="BG67" s="349">
        <v>640424.79</v>
      </c>
      <c r="BH67" s="350">
        <v>8408906.0099999979</v>
      </c>
      <c r="BI67" s="367">
        <v>314809.37</v>
      </c>
      <c r="BJ67" s="367">
        <v>323982.52</v>
      </c>
      <c r="BK67" s="367">
        <v>366802.49</v>
      </c>
      <c r="BL67" s="367">
        <v>301133.01999999996</v>
      </c>
      <c r="BM67" s="367">
        <v>312003.33</v>
      </c>
      <c r="BN67" s="367">
        <v>502961.67</v>
      </c>
      <c r="BO67" s="367">
        <v>94457.97</v>
      </c>
      <c r="BP67" s="367">
        <v>299038.21999999997</v>
      </c>
      <c r="BQ67" s="367">
        <v>213812.71</v>
      </c>
      <c r="BR67" s="367">
        <v>182233.65999999997</v>
      </c>
      <c r="BS67" s="367">
        <v>359610.81999999995</v>
      </c>
      <c r="BT67" s="367">
        <v>184035.82</v>
      </c>
      <c r="BU67" s="367">
        <v>260291.12</v>
      </c>
      <c r="BV67" s="367">
        <v>134973.44</v>
      </c>
      <c r="BW67" s="367">
        <v>145909.82</v>
      </c>
      <c r="BX67" s="367">
        <v>138385.15000000002</v>
      </c>
      <c r="BY67" s="367">
        <v>162948.51</v>
      </c>
      <c r="BZ67" s="367">
        <v>152817.04</v>
      </c>
      <c r="CA67" s="367">
        <v>106667.79000000001</v>
      </c>
      <c r="CB67" s="367">
        <v>121960.45000000001</v>
      </c>
      <c r="CC67" s="367">
        <v>158335.97</v>
      </c>
      <c r="CD67" s="367">
        <v>200330.77</v>
      </c>
      <c r="CE67" s="367">
        <v>57346.28</v>
      </c>
      <c r="CF67" s="367">
        <v>89008.81</v>
      </c>
      <c r="CG67" s="367">
        <v>86449.81</v>
      </c>
      <c r="CH67" s="367">
        <v>85571.44</v>
      </c>
      <c r="CI67" s="367">
        <v>94568.609999999986</v>
      </c>
      <c r="CJ67" s="367">
        <v>105779.45999999999</v>
      </c>
      <c r="CK67" s="367">
        <v>70516.739999999991</v>
      </c>
      <c r="CL67" s="367">
        <v>164485.88</v>
      </c>
      <c r="CM67" s="367">
        <v>66594.36</v>
      </c>
      <c r="CN67" s="367">
        <v>76550.069999999992</v>
      </c>
      <c r="CO67" s="367">
        <v>29348.949999999997</v>
      </c>
      <c r="CP67" s="367">
        <v>59501.939999999995</v>
      </c>
      <c r="CQ67" s="367">
        <v>63445.850000000006</v>
      </c>
      <c r="CR67" s="367">
        <v>118330.59999999999</v>
      </c>
      <c r="CS67" s="367">
        <v>140313.95000000001</v>
      </c>
      <c r="CT67" s="367">
        <v>44466.64</v>
      </c>
      <c r="CU67" s="367">
        <v>50688.89</v>
      </c>
      <c r="CV67" s="367">
        <v>36817.269999999997</v>
      </c>
      <c r="CW67" s="367">
        <v>71086.87</v>
      </c>
      <c r="CX67" s="367">
        <v>47730.409999999996</v>
      </c>
      <c r="CY67" s="367">
        <v>67045.320000000007</v>
      </c>
      <c r="CZ67" s="367">
        <v>59940.469999999994</v>
      </c>
      <c r="DA67" s="367">
        <v>86299.22</v>
      </c>
      <c r="DB67" s="367">
        <v>57297.37</v>
      </c>
      <c r="DC67" s="367">
        <v>76415.820000000007</v>
      </c>
      <c r="DD67" s="367">
        <v>84358.44</v>
      </c>
      <c r="DE67" s="367">
        <v>51240.159999999996</v>
      </c>
      <c r="DF67" s="367">
        <v>60873.369999999995</v>
      </c>
      <c r="DG67" s="367">
        <v>74654.59</v>
      </c>
      <c r="DH67" s="367">
        <v>47799.85</v>
      </c>
      <c r="DI67" s="367">
        <v>65034.319999999992</v>
      </c>
      <c r="DJ67" s="367">
        <v>43651.32</v>
      </c>
      <c r="DK67" s="367">
        <v>46449.02</v>
      </c>
      <c r="DL67" s="367">
        <v>34506.17</v>
      </c>
      <c r="DM67" s="367">
        <v>68693.989999999991</v>
      </c>
      <c r="DN67" s="367">
        <v>51875.829999999994</v>
      </c>
      <c r="DO67" s="367">
        <v>104153.14</v>
      </c>
      <c r="DP67" s="367">
        <v>42531.75</v>
      </c>
      <c r="DQ67" s="367">
        <v>121770.23000000001</v>
      </c>
      <c r="DR67" s="367">
        <v>97787.07</v>
      </c>
      <c r="DS67" s="367">
        <v>55210.670000000006</v>
      </c>
      <c r="DT67" s="367">
        <v>48101.51999999999</v>
      </c>
      <c r="DU67" s="367">
        <v>116612.41000000002</v>
      </c>
      <c r="DV67" s="367">
        <v>66471.97</v>
      </c>
      <c r="DW67" s="367">
        <v>58972.75</v>
      </c>
      <c r="DX67" s="367">
        <v>35965.14</v>
      </c>
      <c r="DY67" s="367">
        <v>32901.159999999996</v>
      </c>
      <c r="DZ67" s="367">
        <v>56188.45</v>
      </c>
      <c r="EA67" s="95">
        <v>0</v>
      </c>
      <c r="EB67" s="95"/>
      <c r="EC67" s="95"/>
      <c r="ED67" s="95">
        <f t="shared" ref="ED67:ED98" si="8">SUM(C67:AF67)-B67</f>
        <v>0</v>
      </c>
      <c r="EE67" s="95">
        <f t="shared" si="5"/>
        <v>0</v>
      </c>
      <c r="EF67" s="95">
        <f t="shared" si="6"/>
        <v>0</v>
      </c>
      <c r="EG67" s="95">
        <f t="shared" si="7"/>
        <v>0</v>
      </c>
      <c r="EH67" s="95">
        <f t="shared" ref="EH67:EH106" si="9">AC67-AZ67-BA67</f>
        <v>0</v>
      </c>
      <c r="EI67" s="95">
        <f t="shared" ref="EI67:EI106" si="10">SUM(AN67:AU67)-AA67</f>
        <v>0</v>
      </c>
      <c r="EJ67" s="95">
        <f t="shared" ref="EJ67:EJ106" si="11">SUM(AV67:AY67)-AB67</f>
        <v>0</v>
      </c>
    </row>
    <row r="68" spans="1:140">
      <c r="A68" s="346" t="s">
        <v>123</v>
      </c>
      <c r="B68" s="347">
        <v>8429738.6600000001</v>
      </c>
      <c r="C68" s="347">
        <v>0</v>
      </c>
      <c r="D68" s="347">
        <v>0</v>
      </c>
      <c r="E68" s="347">
        <v>0</v>
      </c>
      <c r="F68" s="347">
        <v>0</v>
      </c>
      <c r="G68" s="347">
        <v>0</v>
      </c>
      <c r="H68" s="347">
        <v>0</v>
      </c>
      <c r="I68" s="347">
        <v>0</v>
      </c>
      <c r="J68" s="347">
        <v>0</v>
      </c>
      <c r="K68" s="347">
        <v>0</v>
      </c>
      <c r="L68" s="347">
        <v>0</v>
      </c>
      <c r="M68" s="347">
        <v>0</v>
      </c>
      <c r="N68" s="347">
        <v>0</v>
      </c>
      <c r="O68" s="347">
        <v>0</v>
      </c>
      <c r="P68" s="347">
        <v>0</v>
      </c>
      <c r="Q68" s="347">
        <v>0</v>
      </c>
      <c r="R68" s="347">
        <v>0</v>
      </c>
      <c r="S68" s="347">
        <v>0</v>
      </c>
      <c r="T68" s="347">
        <v>0</v>
      </c>
      <c r="U68" s="347">
        <v>0</v>
      </c>
      <c r="V68" s="347">
        <v>0</v>
      </c>
      <c r="W68" s="347">
        <v>0</v>
      </c>
      <c r="X68" s="347">
        <v>0</v>
      </c>
      <c r="Y68" s="347">
        <v>0</v>
      </c>
      <c r="Z68" s="348">
        <v>0</v>
      </c>
      <c r="AA68" s="348">
        <v>5678606.25</v>
      </c>
      <c r="AB68" s="348">
        <v>632083.02</v>
      </c>
      <c r="AC68" s="348">
        <v>0</v>
      </c>
      <c r="AD68" s="348">
        <v>0</v>
      </c>
      <c r="AE68" s="347">
        <v>0</v>
      </c>
      <c r="AF68" s="348">
        <v>2119049.39</v>
      </c>
      <c r="AG68" s="347">
        <v>0</v>
      </c>
      <c r="AH68" s="347">
        <v>0</v>
      </c>
      <c r="AI68" s="347">
        <v>0</v>
      </c>
      <c r="AJ68" s="347">
        <v>0</v>
      </c>
      <c r="AK68" s="347">
        <v>0</v>
      </c>
      <c r="AL68" s="347">
        <v>0</v>
      </c>
      <c r="AM68" s="347">
        <v>0</v>
      </c>
      <c r="AN68" s="347">
        <v>0</v>
      </c>
      <c r="AO68" s="347">
        <v>3478100</v>
      </c>
      <c r="AP68" s="347">
        <v>0</v>
      </c>
      <c r="AQ68" s="347">
        <v>0</v>
      </c>
      <c r="AR68" s="347">
        <v>0</v>
      </c>
      <c r="AS68" s="347">
        <v>0</v>
      </c>
      <c r="AT68" s="347">
        <v>2200506.25</v>
      </c>
      <c r="AU68" s="347">
        <v>0</v>
      </c>
      <c r="AV68" s="347">
        <v>0</v>
      </c>
      <c r="AW68" s="347">
        <v>632083.02</v>
      </c>
      <c r="AX68" s="347">
        <v>0</v>
      </c>
      <c r="AY68" s="347">
        <v>0</v>
      </c>
      <c r="AZ68" s="347">
        <v>0</v>
      </c>
      <c r="BA68" s="347">
        <v>0</v>
      </c>
      <c r="BB68" s="347">
        <v>0</v>
      </c>
      <c r="BC68" s="347">
        <v>0</v>
      </c>
      <c r="BD68" s="347">
        <v>0</v>
      </c>
      <c r="BE68" s="347">
        <v>0</v>
      </c>
      <c r="BF68" s="347">
        <v>0</v>
      </c>
      <c r="BG68" s="349">
        <v>0</v>
      </c>
      <c r="BH68" s="350">
        <v>2119049.39</v>
      </c>
      <c r="BI68" s="347">
        <v>102758.2</v>
      </c>
      <c r="BJ68" s="347">
        <v>90992.35</v>
      </c>
      <c r="BK68" s="347">
        <v>98572.71</v>
      </c>
      <c r="BL68" s="347">
        <v>75420.31</v>
      </c>
      <c r="BM68" s="347">
        <v>98069.86</v>
      </c>
      <c r="BN68" s="347">
        <v>132104.91</v>
      </c>
      <c r="BO68" s="347">
        <v>53662.32</v>
      </c>
      <c r="BP68" s="347">
        <v>155874.37</v>
      </c>
      <c r="BQ68" s="347">
        <v>37833.019999999997</v>
      </c>
      <c r="BR68" s="347">
        <v>14424</v>
      </c>
      <c r="BS68" s="347">
        <v>65401.67</v>
      </c>
      <c r="BT68" s="347">
        <v>39796.089999999997</v>
      </c>
      <c r="BU68" s="347">
        <v>101119.82</v>
      </c>
      <c r="BV68" s="347">
        <v>6916.81</v>
      </c>
      <c r="BW68" s="347">
        <v>66520.75</v>
      </c>
      <c r="BX68" s="347">
        <v>41045.769999999997</v>
      </c>
      <c r="BY68" s="347">
        <v>53180.51</v>
      </c>
      <c r="BZ68" s="347">
        <v>70067.8</v>
      </c>
      <c r="CA68" s="347">
        <v>28253.13</v>
      </c>
      <c r="CB68" s="347">
        <v>31648.77</v>
      </c>
      <c r="CC68" s="347">
        <v>40631.9</v>
      </c>
      <c r="CD68" s="347">
        <v>100486.53</v>
      </c>
      <c r="CE68" s="347">
        <v>25192.22</v>
      </c>
      <c r="CF68" s="347">
        <v>20962.62</v>
      </c>
      <c r="CG68" s="347">
        <v>21928.33</v>
      </c>
      <c r="CH68" s="347">
        <v>24333.119999999999</v>
      </c>
      <c r="CI68" s="347">
        <v>28037.23</v>
      </c>
      <c r="CJ68" s="347">
        <v>47860.9</v>
      </c>
      <c r="CK68" s="347">
        <v>22182.23</v>
      </c>
      <c r="CL68" s="347">
        <v>-1327.91</v>
      </c>
      <c r="CM68" s="347">
        <v>5009.2</v>
      </c>
      <c r="CN68" s="347">
        <v>23469.91</v>
      </c>
      <c r="CO68" s="347">
        <v>10205.84</v>
      </c>
      <c r="CP68" s="347">
        <v>20166.37</v>
      </c>
      <c r="CQ68" s="347">
        <v>5594.18</v>
      </c>
      <c r="CR68" s="347">
        <v>13085.55</v>
      </c>
      <c r="CS68" s="347">
        <v>35155.410000000003</v>
      </c>
      <c r="CT68" s="347">
        <v>1103.81</v>
      </c>
      <c r="CU68" s="347">
        <v>1869.12</v>
      </c>
      <c r="CV68" s="347">
        <v>59.19</v>
      </c>
      <c r="CW68" s="347">
        <v>6361.63</v>
      </c>
      <c r="CX68" s="347">
        <v>1153.29</v>
      </c>
      <c r="CY68" s="347">
        <v>295.02999999999997</v>
      </c>
      <c r="CZ68" s="347">
        <v>13998.42</v>
      </c>
      <c r="DA68" s="347">
        <v>6525.78</v>
      </c>
      <c r="DB68" s="347">
        <v>3450.67</v>
      </c>
      <c r="DC68" s="347">
        <v>4772.8100000000004</v>
      </c>
      <c r="DD68" s="347">
        <v>5791.67</v>
      </c>
      <c r="DE68" s="347">
        <v>5081.95</v>
      </c>
      <c r="DF68" s="347">
        <v>1316.26</v>
      </c>
      <c r="DG68" s="347">
        <v>29543.93</v>
      </c>
      <c r="DH68" s="347">
        <v>3015.27</v>
      </c>
      <c r="DI68" s="347">
        <v>5621.71</v>
      </c>
      <c r="DJ68" s="347">
        <v>6049.51</v>
      </c>
      <c r="DK68" s="347">
        <v>5060.3</v>
      </c>
      <c r="DL68" s="347">
        <v>966.35</v>
      </c>
      <c r="DM68" s="347">
        <v>28602.67</v>
      </c>
      <c r="DN68" s="347">
        <v>354.27</v>
      </c>
      <c r="DO68" s="347">
        <v>9342.77</v>
      </c>
      <c r="DP68" s="347">
        <v>34975.14</v>
      </c>
      <c r="DQ68" s="347">
        <v>7449.96</v>
      </c>
      <c r="DR68" s="365">
        <v>34909.14</v>
      </c>
      <c r="DS68" s="365">
        <v>1717.13</v>
      </c>
      <c r="DT68" s="365">
        <v>8417.8799999999992</v>
      </c>
      <c r="DU68" s="365">
        <v>41113.9</v>
      </c>
      <c r="DV68" s="365">
        <v>4442.8900000000003</v>
      </c>
      <c r="DW68" s="365">
        <v>546.29999999999995</v>
      </c>
      <c r="DX68" s="365">
        <v>15562.85</v>
      </c>
      <c r="DY68" s="365">
        <v>22720.240000000002</v>
      </c>
      <c r="DZ68" s="365">
        <v>220.75</v>
      </c>
      <c r="EA68" s="95">
        <v>0</v>
      </c>
      <c r="ED68" s="95">
        <f t="shared" si="8"/>
        <v>0</v>
      </c>
      <c r="EE68" s="95">
        <f t="shared" ref="EE68:EE106" si="12">SUM(BB68:BH68)-AF68</f>
        <v>0</v>
      </c>
      <c r="EF68" s="95">
        <f t="shared" ref="EF68:EF106" si="13">SUM(BI68:DZ68)-BH68</f>
        <v>0</v>
      </c>
      <c r="EG68" s="95">
        <f t="shared" si="7"/>
        <v>0</v>
      </c>
      <c r="EH68" s="95">
        <f t="shared" si="9"/>
        <v>0</v>
      </c>
      <c r="EI68" s="95">
        <f t="shared" si="10"/>
        <v>0</v>
      </c>
      <c r="EJ68" s="95">
        <f t="shared" si="11"/>
        <v>0</v>
      </c>
    </row>
    <row r="69" spans="1:140">
      <c r="A69" s="346" t="s">
        <v>124</v>
      </c>
      <c r="B69" s="347">
        <v>6003092.5700000003</v>
      </c>
      <c r="C69" s="347">
        <v>0</v>
      </c>
      <c r="D69" s="347">
        <v>0</v>
      </c>
      <c r="E69" s="347">
        <v>0</v>
      </c>
      <c r="F69" s="347">
        <v>0</v>
      </c>
      <c r="G69" s="347">
        <v>0</v>
      </c>
      <c r="H69" s="347">
        <v>0</v>
      </c>
      <c r="I69" s="347">
        <v>0</v>
      </c>
      <c r="J69" s="347">
        <v>0</v>
      </c>
      <c r="K69" s="347">
        <v>0</v>
      </c>
      <c r="L69" s="347">
        <v>0</v>
      </c>
      <c r="M69" s="347">
        <v>0</v>
      </c>
      <c r="N69" s="347">
        <v>0</v>
      </c>
      <c r="O69" s="347">
        <v>0</v>
      </c>
      <c r="P69" s="347">
        <v>0</v>
      </c>
      <c r="Q69" s="347">
        <v>0</v>
      </c>
      <c r="R69" s="347">
        <v>0</v>
      </c>
      <c r="S69" s="347">
        <v>0</v>
      </c>
      <c r="T69" s="347">
        <v>0</v>
      </c>
      <c r="U69" s="347">
        <v>0</v>
      </c>
      <c r="V69" s="347">
        <v>0</v>
      </c>
      <c r="W69" s="347">
        <v>0</v>
      </c>
      <c r="X69" s="347">
        <v>0</v>
      </c>
      <c r="Y69" s="347">
        <v>0</v>
      </c>
      <c r="Z69" s="348">
        <v>0</v>
      </c>
      <c r="AA69" s="348">
        <v>102500</v>
      </c>
      <c r="AB69" s="348">
        <v>256042.33</v>
      </c>
      <c r="AC69" s="348">
        <v>0</v>
      </c>
      <c r="AD69" s="348">
        <v>0</v>
      </c>
      <c r="AE69" s="347">
        <v>0</v>
      </c>
      <c r="AF69" s="348">
        <v>5644550.2400000002</v>
      </c>
      <c r="AG69" s="347">
        <v>0</v>
      </c>
      <c r="AH69" s="347">
        <v>0</v>
      </c>
      <c r="AI69" s="347">
        <v>0</v>
      </c>
      <c r="AJ69" s="347">
        <v>0</v>
      </c>
      <c r="AK69" s="347">
        <v>0</v>
      </c>
      <c r="AL69" s="347">
        <v>0</v>
      </c>
      <c r="AM69" s="347">
        <v>0</v>
      </c>
      <c r="AN69" s="347">
        <v>0</v>
      </c>
      <c r="AO69" s="347">
        <v>80000</v>
      </c>
      <c r="AP69" s="347">
        <v>22500</v>
      </c>
      <c r="AQ69" s="347">
        <v>0</v>
      </c>
      <c r="AR69" s="347">
        <v>0</v>
      </c>
      <c r="AS69" s="347">
        <v>0</v>
      </c>
      <c r="AT69" s="347">
        <v>0</v>
      </c>
      <c r="AU69" s="347">
        <v>0</v>
      </c>
      <c r="AV69" s="347">
        <v>0</v>
      </c>
      <c r="AW69" s="347">
        <v>0</v>
      </c>
      <c r="AX69" s="347">
        <v>0</v>
      </c>
      <c r="AY69" s="347">
        <v>256042.33</v>
      </c>
      <c r="AZ69" s="347">
        <v>0</v>
      </c>
      <c r="BA69" s="347">
        <v>0</v>
      </c>
      <c r="BB69" s="347">
        <v>4716981.13</v>
      </c>
      <c r="BC69" s="347">
        <v>0</v>
      </c>
      <c r="BD69" s="347">
        <v>0</v>
      </c>
      <c r="BE69" s="347">
        <v>0</v>
      </c>
      <c r="BF69" s="347">
        <v>0</v>
      </c>
      <c r="BG69" s="349">
        <v>0</v>
      </c>
      <c r="BH69" s="350">
        <v>927569.11</v>
      </c>
      <c r="BI69" s="347">
        <v>0</v>
      </c>
      <c r="BJ69" s="347">
        <v>0</v>
      </c>
      <c r="BK69" s="347">
        <v>0</v>
      </c>
      <c r="BL69" s="347">
        <v>886792.43</v>
      </c>
      <c r="BM69" s="347">
        <v>0</v>
      </c>
      <c r="BN69" s="347">
        <v>0</v>
      </c>
      <c r="BO69" s="347">
        <v>0</v>
      </c>
      <c r="BP69" s="347">
        <v>0</v>
      </c>
      <c r="BQ69" s="347">
        <v>0</v>
      </c>
      <c r="BR69" s="347">
        <v>0</v>
      </c>
      <c r="BS69" s="347">
        <v>0</v>
      </c>
      <c r="BT69" s="347">
        <v>0</v>
      </c>
      <c r="BU69" s="347">
        <v>0</v>
      </c>
      <c r="BV69" s="347">
        <v>0</v>
      </c>
      <c r="BW69" s="347">
        <v>0</v>
      </c>
      <c r="BX69" s="347">
        <v>0</v>
      </c>
      <c r="BY69" s="347">
        <v>0</v>
      </c>
      <c r="BZ69" s="347">
        <v>0</v>
      </c>
      <c r="CA69" s="347">
        <v>0</v>
      </c>
      <c r="CB69" s="347">
        <v>0</v>
      </c>
      <c r="CC69" s="347">
        <v>0</v>
      </c>
      <c r="CD69" s="347">
        <v>0</v>
      </c>
      <c r="CE69" s="347">
        <v>0</v>
      </c>
      <c r="CF69" s="347">
        <v>0</v>
      </c>
      <c r="CG69" s="347">
        <v>0</v>
      </c>
      <c r="CH69" s="347">
        <v>0</v>
      </c>
      <c r="CI69" s="347">
        <v>0</v>
      </c>
      <c r="CJ69" s="347">
        <v>0</v>
      </c>
      <c r="CK69" s="347">
        <v>0</v>
      </c>
      <c r="CL69" s="347">
        <v>0</v>
      </c>
      <c r="CM69" s="347">
        <v>0</v>
      </c>
      <c r="CN69" s="347">
        <v>0</v>
      </c>
      <c r="CO69" s="347">
        <v>0</v>
      </c>
      <c r="CP69" s="347">
        <v>0</v>
      </c>
      <c r="CQ69" s="347">
        <v>0</v>
      </c>
      <c r="CR69" s="347">
        <v>0</v>
      </c>
      <c r="CS69" s="347">
        <v>0</v>
      </c>
      <c r="CT69" s="347">
        <v>0</v>
      </c>
      <c r="CU69" s="347">
        <v>0</v>
      </c>
      <c r="CV69" s="347">
        <v>0</v>
      </c>
      <c r="CW69" s="347">
        <v>0</v>
      </c>
      <c r="CX69" s="347">
        <v>0</v>
      </c>
      <c r="CY69" s="347">
        <v>40776.68</v>
      </c>
      <c r="CZ69" s="347">
        <v>0</v>
      </c>
      <c r="DA69" s="347">
        <v>0</v>
      </c>
      <c r="DB69" s="347">
        <v>0</v>
      </c>
      <c r="DC69" s="347">
        <v>0</v>
      </c>
      <c r="DD69" s="347">
        <v>0</v>
      </c>
      <c r="DE69" s="347">
        <v>0</v>
      </c>
      <c r="DF69" s="347">
        <v>0</v>
      </c>
      <c r="DG69" s="347">
        <v>0</v>
      </c>
      <c r="DH69" s="347">
        <v>0</v>
      </c>
      <c r="DI69" s="347">
        <v>0</v>
      </c>
      <c r="DJ69" s="347">
        <v>0</v>
      </c>
      <c r="DK69" s="347">
        <v>0</v>
      </c>
      <c r="DL69" s="347">
        <v>0</v>
      </c>
      <c r="DM69" s="347">
        <v>0</v>
      </c>
      <c r="DN69" s="347">
        <v>0</v>
      </c>
      <c r="DO69" s="347">
        <v>0</v>
      </c>
      <c r="DP69" s="347">
        <v>0</v>
      </c>
      <c r="DQ69" s="347">
        <v>0</v>
      </c>
      <c r="DR69" s="365">
        <v>0</v>
      </c>
      <c r="DS69" s="365">
        <v>0</v>
      </c>
      <c r="DT69" s="365">
        <v>0</v>
      </c>
      <c r="DU69" s="365">
        <v>0</v>
      </c>
      <c r="DV69" s="365">
        <v>0</v>
      </c>
      <c r="DW69" s="365">
        <v>0</v>
      </c>
      <c r="DX69" s="365">
        <v>0</v>
      </c>
      <c r="DY69" s="365">
        <v>0</v>
      </c>
      <c r="DZ69" s="365">
        <v>0</v>
      </c>
      <c r="EA69" s="95">
        <v>0</v>
      </c>
      <c r="ED69" s="95">
        <f t="shared" si="8"/>
        <v>0</v>
      </c>
      <c r="EE69" s="95">
        <f t="shared" si="12"/>
        <v>0</v>
      </c>
      <c r="EF69" s="95">
        <f t="shared" si="13"/>
        <v>0</v>
      </c>
      <c r="EG69" s="95">
        <f t="shared" si="7"/>
        <v>0</v>
      </c>
      <c r="EH69" s="95">
        <f t="shared" si="9"/>
        <v>0</v>
      </c>
      <c r="EI69" s="95">
        <f t="shared" si="10"/>
        <v>0</v>
      </c>
      <c r="EJ69" s="95">
        <f t="shared" si="11"/>
        <v>0</v>
      </c>
    </row>
    <row r="70" spans="1:140">
      <c r="A70" s="346" t="s">
        <v>125</v>
      </c>
      <c r="B70" s="347">
        <v>664720.89</v>
      </c>
      <c r="C70" s="347">
        <v>0</v>
      </c>
      <c r="D70" s="347">
        <v>-172167.6</v>
      </c>
      <c r="E70" s="347">
        <v>0</v>
      </c>
      <c r="F70" s="347">
        <v>0</v>
      </c>
      <c r="G70" s="347">
        <v>0</v>
      </c>
      <c r="H70" s="347">
        <v>0</v>
      </c>
      <c r="I70" s="347">
        <v>0</v>
      </c>
      <c r="J70" s="347">
        <v>0</v>
      </c>
      <c r="K70" s="347">
        <v>0</v>
      </c>
      <c r="L70" s="347">
        <v>0</v>
      </c>
      <c r="M70" s="347">
        <v>0</v>
      </c>
      <c r="N70" s="347">
        <v>0</v>
      </c>
      <c r="O70" s="347">
        <v>0</v>
      </c>
      <c r="P70" s="347">
        <v>0</v>
      </c>
      <c r="Q70" s="347">
        <v>0</v>
      </c>
      <c r="R70" s="347">
        <v>0</v>
      </c>
      <c r="S70" s="347">
        <v>0</v>
      </c>
      <c r="T70" s="347">
        <v>0</v>
      </c>
      <c r="U70" s="347">
        <v>0</v>
      </c>
      <c r="V70" s="347">
        <v>0</v>
      </c>
      <c r="W70" s="347">
        <v>0</v>
      </c>
      <c r="X70" s="347">
        <v>0</v>
      </c>
      <c r="Y70" s="347">
        <v>0</v>
      </c>
      <c r="Z70" s="348">
        <v>310756.82</v>
      </c>
      <c r="AA70" s="348">
        <v>598754.87</v>
      </c>
      <c r="AB70" s="348">
        <v>-893723.59</v>
      </c>
      <c r="AC70" s="348">
        <v>0</v>
      </c>
      <c r="AD70" s="348">
        <v>0</v>
      </c>
      <c r="AE70" s="347">
        <v>0</v>
      </c>
      <c r="AF70" s="348">
        <v>821100.39</v>
      </c>
      <c r="AG70" s="347">
        <v>-0.71</v>
      </c>
      <c r="AH70" s="347">
        <v>215543.23</v>
      </c>
      <c r="AI70" s="347">
        <v>165170.44</v>
      </c>
      <c r="AJ70" s="347">
        <v>41947.66</v>
      </c>
      <c r="AK70" s="347">
        <v>30507.89</v>
      </c>
      <c r="AL70" s="347">
        <v>-144094.15</v>
      </c>
      <c r="AM70" s="347">
        <v>1682.46</v>
      </c>
      <c r="AN70" s="347">
        <v>0</v>
      </c>
      <c r="AO70" s="347">
        <v>538431.41</v>
      </c>
      <c r="AP70" s="347">
        <v>31270.92</v>
      </c>
      <c r="AQ70" s="347">
        <v>20990.17</v>
      </c>
      <c r="AR70" s="347">
        <v>4743.24</v>
      </c>
      <c r="AS70" s="347">
        <v>3319.13</v>
      </c>
      <c r="AT70" s="347">
        <v>0</v>
      </c>
      <c r="AU70" s="347">
        <v>0</v>
      </c>
      <c r="AV70" s="347">
        <v>0</v>
      </c>
      <c r="AW70" s="347">
        <v>-10142.06</v>
      </c>
      <c r="AX70" s="347">
        <v>-967212.86</v>
      </c>
      <c r="AY70" s="347">
        <v>83631.33</v>
      </c>
      <c r="AZ70" s="347">
        <v>0</v>
      </c>
      <c r="BA70" s="347">
        <v>0</v>
      </c>
      <c r="BB70" s="347">
        <v>5216.1099999999997</v>
      </c>
      <c r="BC70" s="347">
        <v>0</v>
      </c>
      <c r="BD70" s="347">
        <v>370823.13</v>
      </c>
      <c r="BE70" s="347">
        <v>-11.2</v>
      </c>
      <c r="BF70" s="347">
        <v>0</v>
      </c>
      <c r="BG70" s="349">
        <v>0</v>
      </c>
      <c r="BH70" s="350">
        <v>445072.35</v>
      </c>
      <c r="BI70" s="347">
        <v>14307.7</v>
      </c>
      <c r="BJ70" s="347">
        <v>13906.25</v>
      </c>
      <c r="BK70" s="347">
        <v>15001.73</v>
      </c>
      <c r="BL70" s="347">
        <v>8068.7</v>
      </c>
      <c r="BM70" s="347">
        <v>20468.189999999999</v>
      </c>
      <c r="BN70" s="347">
        <v>18345.91</v>
      </c>
      <c r="BO70" s="347">
        <v>7002.04</v>
      </c>
      <c r="BP70" s="347">
        <v>21222.880000000001</v>
      </c>
      <c r="BQ70" s="347">
        <v>5942.04</v>
      </c>
      <c r="BR70" s="347">
        <v>4419.1499999999996</v>
      </c>
      <c r="BS70" s="347">
        <v>14287.04</v>
      </c>
      <c r="BT70" s="347">
        <v>65766.59</v>
      </c>
      <c r="BU70" s="347">
        <v>7214.56</v>
      </c>
      <c r="BV70" s="347">
        <v>3927.3</v>
      </c>
      <c r="BW70" s="347">
        <v>5367.02</v>
      </c>
      <c r="BX70" s="347">
        <v>6946.92</v>
      </c>
      <c r="BY70" s="347">
        <v>5607.16</v>
      </c>
      <c r="BZ70" s="347">
        <v>6165.19</v>
      </c>
      <c r="CA70" s="347">
        <v>4398.32</v>
      </c>
      <c r="CB70" s="347">
        <v>3992.21</v>
      </c>
      <c r="CC70" s="347">
        <v>4942.76</v>
      </c>
      <c r="CD70" s="347">
        <v>6241.22</v>
      </c>
      <c r="CE70" s="347">
        <v>3125.61</v>
      </c>
      <c r="CF70" s="347">
        <v>2436.0500000000002</v>
      </c>
      <c r="CG70" s="347">
        <v>1175.83</v>
      </c>
      <c r="CH70" s="347">
        <v>2026.99</v>
      </c>
      <c r="CI70" s="347">
        <v>1704.86</v>
      </c>
      <c r="CJ70" s="347">
        <v>4022.13</v>
      </c>
      <c r="CK70" s="347">
        <v>2533.66</v>
      </c>
      <c r="CL70" s="347">
        <v>337.7</v>
      </c>
      <c r="CM70" s="347">
        <v>523.58000000000004</v>
      </c>
      <c r="CN70" s="347">
        <v>1162.25</v>
      </c>
      <c r="CO70" s="347">
        <v>628.22</v>
      </c>
      <c r="CP70" s="347">
        <v>1302.5899999999999</v>
      </c>
      <c r="CQ70" s="347">
        <v>1858.41</v>
      </c>
      <c r="CR70" s="347">
        <v>1741.55</v>
      </c>
      <c r="CS70" s="347">
        <v>135519.76</v>
      </c>
      <c r="CT70" s="347">
        <v>617.78</v>
      </c>
      <c r="CU70" s="347">
        <v>131.18</v>
      </c>
      <c r="CV70" s="347">
        <v>-145.08000000000001</v>
      </c>
      <c r="CW70" s="347">
        <v>1254.05</v>
      </c>
      <c r="CX70" s="347">
        <v>60.57</v>
      </c>
      <c r="CY70" s="347">
        <v>758.58</v>
      </c>
      <c r="CZ70" s="347">
        <v>2503.98</v>
      </c>
      <c r="DA70" s="347">
        <v>268.69</v>
      </c>
      <c r="DB70" s="347">
        <v>191.2</v>
      </c>
      <c r="DC70" s="347">
        <v>502.07</v>
      </c>
      <c r="DD70" s="347">
        <v>371.18</v>
      </c>
      <c r="DE70" s="347">
        <v>1369.66</v>
      </c>
      <c r="DF70" s="347">
        <v>492.22</v>
      </c>
      <c r="DG70" s="347">
        <v>336.2</v>
      </c>
      <c r="DH70" s="347">
        <v>143.46</v>
      </c>
      <c r="DI70" s="347">
        <v>178.17</v>
      </c>
      <c r="DJ70" s="347">
        <v>239.34</v>
      </c>
      <c r="DK70" s="347">
        <v>91.09</v>
      </c>
      <c r="DL70" s="347">
        <v>62.21</v>
      </c>
      <c r="DM70" s="347">
        <v>306.73</v>
      </c>
      <c r="DN70" s="347">
        <v>164.6</v>
      </c>
      <c r="DO70" s="347">
        <v>302.13</v>
      </c>
      <c r="DP70" s="347">
        <v>4168.22</v>
      </c>
      <c r="DQ70" s="347">
        <v>1017.05</v>
      </c>
      <c r="DR70" s="365">
        <v>1311.9</v>
      </c>
      <c r="DS70" s="365">
        <v>178.88</v>
      </c>
      <c r="DT70" s="365">
        <v>480.16</v>
      </c>
      <c r="DU70" s="365">
        <v>2574.0300000000002</v>
      </c>
      <c r="DV70" s="365">
        <v>664.07</v>
      </c>
      <c r="DW70" s="365">
        <v>578.38</v>
      </c>
      <c r="DX70" s="365">
        <v>190.62</v>
      </c>
      <c r="DY70" s="365">
        <v>14.05</v>
      </c>
      <c r="DZ70" s="365">
        <v>54.91</v>
      </c>
      <c r="EA70" s="95">
        <v>0</v>
      </c>
      <c r="ED70" s="95">
        <f t="shared" si="8"/>
        <v>0</v>
      </c>
      <c r="EE70" s="95">
        <f t="shared" si="12"/>
        <v>0</v>
      </c>
      <c r="EF70" s="95">
        <f t="shared" si="13"/>
        <v>0</v>
      </c>
      <c r="EG70" s="95">
        <f t="shared" si="7"/>
        <v>0</v>
      </c>
      <c r="EH70" s="95">
        <f t="shared" si="9"/>
        <v>0</v>
      </c>
      <c r="EI70" s="95">
        <f t="shared" si="10"/>
        <v>0</v>
      </c>
      <c r="EJ70" s="95">
        <f t="shared" si="11"/>
        <v>0</v>
      </c>
    </row>
    <row r="71" spans="1:140">
      <c r="A71" s="346" t="s">
        <v>126</v>
      </c>
      <c r="B71" s="347">
        <v>40339.11</v>
      </c>
      <c r="C71" s="347">
        <v>0</v>
      </c>
      <c r="D71" s="347">
        <v>20500</v>
      </c>
      <c r="E71" s="347">
        <v>0</v>
      </c>
      <c r="F71" s="347">
        <v>0</v>
      </c>
      <c r="G71" s="347">
        <v>0</v>
      </c>
      <c r="H71" s="347">
        <v>0</v>
      </c>
      <c r="I71" s="347">
        <v>0</v>
      </c>
      <c r="J71" s="347">
        <v>0</v>
      </c>
      <c r="K71" s="347">
        <v>0</v>
      </c>
      <c r="L71" s="347">
        <v>0</v>
      </c>
      <c r="M71" s="347">
        <v>0</v>
      </c>
      <c r="N71" s="347">
        <v>0</v>
      </c>
      <c r="O71" s="347">
        <v>0</v>
      </c>
      <c r="P71" s="347">
        <v>0</v>
      </c>
      <c r="Q71" s="347">
        <v>0</v>
      </c>
      <c r="R71" s="347">
        <v>0</v>
      </c>
      <c r="S71" s="347">
        <v>0</v>
      </c>
      <c r="T71" s="347">
        <v>0</v>
      </c>
      <c r="U71" s="347">
        <v>0</v>
      </c>
      <c r="V71" s="347">
        <v>0</v>
      </c>
      <c r="W71" s="347">
        <v>0</v>
      </c>
      <c r="X71" s="347">
        <v>0</v>
      </c>
      <c r="Y71" s="347">
        <v>0</v>
      </c>
      <c r="Z71" s="348">
        <v>0</v>
      </c>
      <c r="AA71" s="348">
        <v>0</v>
      </c>
      <c r="AB71" s="348">
        <v>0</v>
      </c>
      <c r="AC71" s="348">
        <v>0</v>
      </c>
      <c r="AD71" s="348">
        <v>0</v>
      </c>
      <c r="AE71" s="347">
        <v>0</v>
      </c>
      <c r="AF71" s="348">
        <v>19839.11</v>
      </c>
      <c r="AG71" s="347">
        <v>0</v>
      </c>
      <c r="AH71" s="347">
        <v>0</v>
      </c>
      <c r="AI71" s="347">
        <v>0</v>
      </c>
      <c r="AJ71" s="347">
        <v>0</v>
      </c>
      <c r="AK71" s="347">
        <v>0</v>
      </c>
      <c r="AL71" s="347">
        <v>0</v>
      </c>
      <c r="AM71" s="347">
        <v>0</v>
      </c>
      <c r="AN71" s="347">
        <v>0</v>
      </c>
      <c r="AO71" s="347">
        <v>0</v>
      </c>
      <c r="AP71" s="347">
        <v>0</v>
      </c>
      <c r="AQ71" s="347">
        <v>0</v>
      </c>
      <c r="AR71" s="347">
        <v>0</v>
      </c>
      <c r="AS71" s="347">
        <v>0</v>
      </c>
      <c r="AT71" s="347">
        <v>0</v>
      </c>
      <c r="AU71" s="347">
        <v>0</v>
      </c>
      <c r="AV71" s="347">
        <v>0</v>
      </c>
      <c r="AW71" s="347">
        <v>0</v>
      </c>
      <c r="AX71" s="347">
        <v>0</v>
      </c>
      <c r="AY71" s="347">
        <v>0</v>
      </c>
      <c r="AZ71" s="347">
        <v>0</v>
      </c>
      <c r="BA71" s="347">
        <v>0</v>
      </c>
      <c r="BB71" s="347">
        <v>0</v>
      </c>
      <c r="BC71" s="347">
        <v>0</v>
      </c>
      <c r="BD71" s="347">
        <v>0</v>
      </c>
      <c r="BE71" s="347">
        <v>0</v>
      </c>
      <c r="BF71" s="347">
        <v>0</v>
      </c>
      <c r="BG71" s="349">
        <v>0</v>
      </c>
      <c r="BH71" s="350">
        <v>19839.11</v>
      </c>
      <c r="BI71" s="347">
        <v>0</v>
      </c>
      <c r="BJ71" s="347">
        <v>0</v>
      </c>
      <c r="BK71" s="347">
        <v>0</v>
      </c>
      <c r="BL71" s="347">
        <v>0</v>
      </c>
      <c r="BM71" s="347">
        <v>2662.47</v>
      </c>
      <c r="BN71" s="347">
        <v>3101.65</v>
      </c>
      <c r="BO71" s="347">
        <v>0</v>
      </c>
      <c r="BP71" s="347">
        <v>0</v>
      </c>
      <c r="BQ71" s="347">
        <v>0</v>
      </c>
      <c r="BR71" s="347">
        <v>0</v>
      </c>
      <c r="BS71" s="347">
        <v>378.26</v>
      </c>
      <c r="BT71" s="347">
        <v>5681.32</v>
      </c>
      <c r="BU71" s="347">
        <v>0</v>
      </c>
      <c r="BV71" s="347">
        <v>0</v>
      </c>
      <c r="BW71" s="347">
        <v>141.66</v>
      </c>
      <c r="BX71" s="347">
        <v>145.26</v>
      </c>
      <c r="BY71" s="347">
        <v>0</v>
      </c>
      <c r="BZ71" s="347">
        <v>163.61000000000001</v>
      </c>
      <c r="CA71" s="347">
        <v>2487.89</v>
      </c>
      <c r="CB71" s="347">
        <v>304.42</v>
      </c>
      <c r="CC71" s="347">
        <v>166.65</v>
      </c>
      <c r="CD71" s="347">
        <v>1737.67</v>
      </c>
      <c r="CE71" s="347">
        <v>0</v>
      </c>
      <c r="CF71" s="347">
        <v>662.21</v>
      </c>
      <c r="CG71" s="347">
        <v>835</v>
      </c>
      <c r="CH71" s="347">
        <v>225</v>
      </c>
      <c r="CI71" s="347">
        <v>0</v>
      </c>
      <c r="CJ71" s="347">
        <v>97.62</v>
      </c>
      <c r="CK71" s="347">
        <v>523.34</v>
      </c>
      <c r="CL71" s="347">
        <v>0</v>
      </c>
      <c r="CM71" s="347">
        <v>198</v>
      </c>
      <c r="CN71" s="347">
        <v>0</v>
      </c>
      <c r="CO71" s="347">
        <v>0</v>
      </c>
      <c r="CP71" s="347">
        <v>327.08</v>
      </c>
      <c r="CQ71" s="347">
        <v>0</v>
      </c>
      <c r="CR71" s="347">
        <v>0</v>
      </c>
      <c r="CS71" s="347">
        <v>0</v>
      </c>
      <c r="CT71" s="347">
        <v>0</v>
      </c>
      <c r="CU71" s="347">
        <v>0</v>
      </c>
      <c r="CV71" s="347">
        <v>0</v>
      </c>
      <c r="CW71" s="347">
        <v>0</v>
      </c>
      <c r="CX71" s="347">
        <v>0</v>
      </c>
      <c r="CY71" s="347">
        <v>0</v>
      </c>
      <c r="CZ71" s="347">
        <v>0</v>
      </c>
      <c r="DA71" s="347">
        <v>0</v>
      </c>
      <c r="DB71" s="347">
        <v>0</v>
      </c>
      <c r="DC71" s="347">
        <v>0</v>
      </c>
      <c r="DD71" s="347">
        <v>0</v>
      </c>
      <c r="DE71" s="347">
        <v>0</v>
      </c>
      <c r="DF71" s="347">
        <v>0</v>
      </c>
      <c r="DG71" s="347">
        <v>0</v>
      </c>
      <c r="DH71" s="347">
        <v>0</v>
      </c>
      <c r="DI71" s="347">
        <v>0</v>
      </c>
      <c r="DJ71" s="347">
        <v>0</v>
      </c>
      <c r="DK71" s="347">
        <v>0</v>
      </c>
      <c r="DL71" s="347">
        <v>0</v>
      </c>
      <c r="DM71" s="347">
        <v>0</v>
      </c>
      <c r="DN71" s="347">
        <v>0</v>
      </c>
      <c r="DO71" s="347">
        <v>0</v>
      </c>
      <c r="DP71" s="347">
        <v>0</v>
      </c>
      <c r="DQ71" s="347">
        <v>0</v>
      </c>
      <c r="DR71" s="365">
        <v>0</v>
      </c>
      <c r="DS71" s="365">
        <v>0</v>
      </c>
      <c r="DT71" s="365">
        <v>0</v>
      </c>
      <c r="DU71" s="365">
        <v>0</v>
      </c>
      <c r="DV71" s="365">
        <v>0</v>
      </c>
      <c r="DW71" s="365">
        <v>0</v>
      </c>
      <c r="DX71" s="365">
        <v>0</v>
      </c>
      <c r="DY71" s="365">
        <v>0</v>
      </c>
      <c r="DZ71" s="365">
        <v>0</v>
      </c>
      <c r="EA71" s="95">
        <v>0</v>
      </c>
      <c r="ED71" s="95">
        <f t="shared" si="8"/>
        <v>0</v>
      </c>
      <c r="EE71" s="95">
        <f t="shared" si="12"/>
        <v>0</v>
      </c>
      <c r="EF71" s="95">
        <f t="shared" si="13"/>
        <v>0</v>
      </c>
      <c r="EG71" s="95">
        <f t="shared" si="7"/>
        <v>0</v>
      </c>
      <c r="EH71" s="95">
        <f t="shared" si="9"/>
        <v>0</v>
      </c>
      <c r="EI71" s="95">
        <f t="shared" si="10"/>
        <v>0</v>
      </c>
      <c r="EJ71" s="95">
        <f t="shared" si="11"/>
        <v>0</v>
      </c>
    </row>
    <row r="72" spans="1:140">
      <c r="A72" s="346" t="s">
        <v>127</v>
      </c>
      <c r="B72" s="347">
        <v>10000</v>
      </c>
      <c r="C72" s="347">
        <v>0</v>
      </c>
      <c r="D72" s="347">
        <v>0</v>
      </c>
      <c r="E72" s="347">
        <v>0</v>
      </c>
      <c r="F72" s="347">
        <v>0</v>
      </c>
      <c r="G72" s="347">
        <v>0</v>
      </c>
      <c r="H72" s="347">
        <v>0</v>
      </c>
      <c r="I72" s="347">
        <v>0</v>
      </c>
      <c r="J72" s="347">
        <v>0</v>
      </c>
      <c r="K72" s="347">
        <v>0</v>
      </c>
      <c r="L72" s="347">
        <v>0</v>
      </c>
      <c r="M72" s="347">
        <v>0</v>
      </c>
      <c r="N72" s="347">
        <v>0</v>
      </c>
      <c r="O72" s="347">
        <v>0</v>
      </c>
      <c r="P72" s="347">
        <v>0</v>
      </c>
      <c r="Q72" s="347">
        <v>0</v>
      </c>
      <c r="R72" s="347">
        <v>0</v>
      </c>
      <c r="S72" s="347">
        <v>0</v>
      </c>
      <c r="T72" s="347">
        <v>0</v>
      </c>
      <c r="U72" s="347">
        <v>0</v>
      </c>
      <c r="V72" s="347">
        <v>0</v>
      </c>
      <c r="W72" s="347">
        <v>0</v>
      </c>
      <c r="X72" s="347">
        <v>0</v>
      </c>
      <c r="Y72" s="347">
        <v>0</v>
      </c>
      <c r="Z72" s="348">
        <v>0</v>
      </c>
      <c r="AA72" s="348">
        <v>0</v>
      </c>
      <c r="AB72" s="348">
        <v>0</v>
      </c>
      <c r="AC72" s="348">
        <v>0</v>
      </c>
      <c r="AD72" s="348">
        <v>10000</v>
      </c>
      <c r="AE72" s="347">
        <v>0</v>
      </c>
      <c r="AF72" s="348">
        <v>0</v>
      </c>
      <c r="AG72" s="347">
        <v>0</v>
      </c>
      <c r="AH72" s="347">
        <v>0</v>
      </c>
      <c r="AI72" s="347">
        <v>0</v>
      </c>
      <c r="AJ72" s="347">
        <v>0</v>
      </c>
      <c r="AK72" s="347">
        <v>0</v>
      </c>
      <c r="AL72" s="347">
        <v>0</v>
      </c>
      <c r="AM72" s="347">
        <v>0</v>
      </c>
      <c r="AN72" s="347">
        <v>0</v>
      </c>
      <c r="AO72" s="347">
        <v>0</v>
      </c>
      <c r="AP72" s="347">
        <v>0</v>
      </c>
      <c r="AQ72" s="347">
        <v>0</v>
      </c>
      <c r="AR72" s="347">
        <v>0</v>
      </c>
      <c r="AS72" s="347">
        <v>0</v>
      </c>
      <c r="AT72" s="347">
        <v>0</v>
      </c>
      <c r="AU72" s="347">
        <v>0</v>
      </c>
      <c r="AV72" s="347">
        <v>0</v>
      </c>
      <c r="AW72" s="347">
        <v>0</v>
      </c>
      <c r="AX72" s="347">
        <v>0</v>
      </c>
      <c r="AY72" s="347">
        <v>0</v>
      </c>
      <c r="AZ72" s="347">
        <v>0</v>
      </c>
      <c r="BA72" s="347">
        <v>0</v>
      </c>
      <c r="BB72" s="347">
        <v>0</v>
      </c>
      <c r="BC72" s="347">
        <v>0</v>
      </c>
      <c r="BD72" s="347">
        <v>0</v>
      </c>
      <c r="BE72" s="347">
        <v>0</v>
      </c>
      <c r="BF72" s="347">
        <v>0</v>
      </c>
      <c r="BG72" s="349">
        <v>0</v>
      </c>
      <c r="BH72" s="350">
        <v>0</v>
      </c>
      <c r="BI72" s="347">
        <v>0</v>
      </c>
      <c r="BJ72" s="347">
        <v>0</v>
      </c>
      <c r="BK72" s="347">
        <v>0</v>
      </c>
      <c r="BL72" s="347">
        <v>0</v>
      </c>
      <c r="BM72" s="347">
        <v>0</v>
      </c>
      <c r="BN72" s="347">
        <v>0</v>
      </c>
      <c r="BO72" s="347">
        <v>0</v>
      </c>
      <c r="BP72" s="347">
        <v>0</v>
      </c>
      <c r="BQ72" s="347">
        <v>0</v>
      </c>
      <c r="BR72" s="347">
        <v>0</v>
      </c>
      <c r="BS72" s="347">
        <v>0</v>
      </c>
      <c r="BT72" s="347">
        <v>0</v>
      </c>
      <c r="BU72" s="347">
        <v>0</v>
      </c>
      <c r="BV72" s="347">
        <v>0</v>
      </c>
      <c r="BW72" s="347">
        <v>0</v>
      </c>
      <c r="BX72" s="347">
        <v>0</v>
      </c>
      <c r="BY72" s="347">
        <v>0</v>
      </c>
      <c r="BZ72" s="347">
        <v>0</v>
      </c>
      <c r="CA72" s="347">
        <v>0</v>
      </c>
      <c r="CB72" s="347">
        <v>0</v>
      </c>
      <c r="CC72" s="347">
        <v>0</v>
      </c>
      <c r="CD72" s="347">
        <v>0</v>
      </c>
      <c r="CE72" s="347">
        <v>0</v>
      </c>
      <c r="CF72" s="347">
        <v>0</v>
      </c>
      <c r="CG72" s="347">
        <v>0</v>
      </c>
      <c r="CH72" s="347">
        <v>0</v>
      </c>
      <c r="CI72" s="347">
        <v>0</v>
      </c>
      <c r="CJ72" s="347">
        <v>0</v>
      </c>
      <c r="CK72" s="347">
        <v>0</v>
      </c>
      <c r="CL72" s="347">
        <v>0</v>
      </c>
      <c r="CM72" s="347">
        <v>0</v>
      </c>
      <c r="CN72" s="347">
        <v>0</v>
      </c>
      <c r="CO72" s="347">
        <v>0</v>
      </c>
      <c r="CP72" s="347">
        <v>0</v>
      </c>
      <c r="CQ72" s="347">
        <v>0</v>
      </c>
      <c r="CR72" s="347">
        <v>0</v>
      </c>
      <c r="CS72" s="347">
        <v>0</v>
      </c>
      <c r="CT72" s="347">
        <v>0</v>
      </c>
      <c r="CU72" s="347">
        <v>0</v>
      </c>
      <c r="CV72" s="347">
        <v>0</v>
      </c>
      <c r="CW72" s="347">
        <v>0</v>
      </c>
      <c r="CX72" s="347">
        <v>0</v>
      </c>
      <c r="CY72" s="347">
        <v>0</v>
      </c>
      <c r="CZ72" s="347">
        <v>0</v>
      </c>
      <c r="DA72" s="347">
        <v>0</v>
      </c>
      <c r="DB72" s="347">
        <v>0</v>
      </c>
      <c r="DC72" s="347">
        <v>0</v>
      </c>
      <c r="DD72" s="347">
        <v>0</v>
      </c>
      <c r="DE72" s="347">
        <v>0</v>
      </c>
      <c r="DF72" s="347">
        <v>0</v>
      </c>
      <c r="DG72" s="347">
        <v>0</v>
      </c>
      <c r="DH72" s="347">
        <v>0</v>
      </c>
      <c r="DI72" s="347">
        <v>0</v>
      </c>
      <c r="DJ72" s="347">
        <v>0</v>
      </c>
      <c r="DK72" s="347">
        <v>0</v>
      </c>
      <c r="DL72" s="347">
        <v>0</v>
      </c>
      <c r="DM72" s="347">
        <v>0</v>
      </c>
      <c r="DN72" s="347">
        <v>0</v>
      </c>
      <c r="DO72" s="347">
        <v>0</v>
      </c>
      <c r="DP72" s="347">
        <v>0</v>
      </c>
      <c r="DQ72" s="347">
        <v>0</v>
      </c>
      <c r="DR72" s="365">
        <v>0</v>
      </c>
      <c r="DS72" s="365">
        <v>0</v>
      </c>
      <c r="DT72" s="365">
        <v>0</v>
      </c>
      <c r="DU72" s="365">
        <v>0</v>
      </c>
      <c r="DV72" s="365">
        <v>0</v>
      </c>
      <c r="DW72" s="365">
        <v>0</v>
      </c>
      <c r="DX72" s="365">
        <v>0</v>
      </c>
      <c r="DY72" s="365">
        <v>0</v>
      </c>
      <c r="DZ72" s="365">
        <v>0</v>
      </c>
      <c r="EA72" s="95">
        <v>0</v>
      </c>
      <c r="ED72" s="95">
        <f t="shared" si="8"/>
        <v>0</v>
      </c>
      <c r="EE72" s="95">
        <f t="shared" si="12"/>
        <v>0</v>
      </c>
      <c r="EF72" s="95">
        <f t="shared" si="13"/>
        <v>0</v>
      </c>
      <c r="EG72" s="95">
        <f t="shared" si="7"/>
        <v>0</v>
      </c>
      <c r="EH72" s="95">
        <f t="shared" si="9"/>
        <v>0</v>
      </c>
      <c r="EI72" s="95">
        <f t="shared" si="10"/>
        <v>0</v>
      </c>
      <c r="EJ72" s="95">
        <f t="shared" si="11"/>
        <v>0</v>
      </c>
    </row>
    <row r="73" spans="1:140" s="93" customFormat="1">
      <c r="A73" s="366" t="s">
        <v>121</v>
      </c>
      <c r="B73" s="367">
        <v>15147891.23</v>
      </c>
      <c r="C73" s="367">
        <v>0</v>
      </c>
      <c r="D73" s="367">
        <v>-151667.6</v>
      </c>
      <c r="E73" s="367">
        <v>0</v>
      </c>
      <c r="F73" s="367">
        <v>0</v>
      </c>
      <c r="G73" s="367">
        <v>0</v>
      </c>
      <c r="H73" s="367">
        <v>0</v>
      </c>
      <c r="I73" s="367">
        <v>0</v>
      </c>
      <c r="J73" s="367">
        <v>0</v>
      </c>
      <c r="K73" s="367">
        <v>0</v>
      </c>
      <c r="L73" s="367">
        <v>0</v>
      </c>
      <c r="M73" s="367">
        <v>0</v>
      </c>
      <c r="N73" s="367">
        <v>0</v>
      </c>
      <c r="O73" s="367">
        <v>0</v>
      </c>
      <c r="P73" s="367">
        <v>0</v>
      </c>
      <c r="Q73" s="367">
        <v>0</v>
      </c>
      <c r="R73" s="367">
        <v>0</v>
      </c>
      <c r="S73" s="367">
        <v>0</v>
      </c>
      <c r="T73" s="367">
        <v>0</v>
      </c>
      <c r="U73" s="367">
        <v>0</v>
      </c>
      <c r="V73" s="367">
        <v>0</v>
      </c>
      <c r="W73" s="367">
        <v>0</v>
      </c>
      <c r="X73" s="367">
        <v>0</v>
      </c>
      <c r="Y73" s="367">
        <v>0</v>
      </c>
      <c r="Z73" s="348">
        <v>310756.82</v>
      </c>
      <c r="AA73" s="348">
        <v>6379861.1200000001</v>
      </c>
      <c r="AB73" s="348">
        <v>-5598.2399999999907</v>
      </c>
      <c r="AC73" s="348">
        <v>0</v>
      </c>
      <c r="AD73" s="348">
        <v>10000</v>
      </c>
      <c r="AE73" s="367">
        <v>0</v>
      </c>
      <c r="AF73" s="348">
        <v>8604539.1300000008</v>
      </c>
      <c r="AG73" s="367">
        <v>-0.71</v>
      </c>
      <c r="AH73" s="367">
        <v>215543.23</v>
      </c>
      <c r="AI73" s="367">
        <v>165170.44</v>
      </c>
      <c r="AJ73" s="367">
        <v>41947.66</v>
      </c>
      <c r="AK73" s="367">
        <v>30507.89</v>
      </c>
      <c r="AL73" s="367">
        <v>-144094.15</v>
      </c>
      <c r="AM73" s="367">
        <v>1682.46</v>
      </c>
      <c r="AN73" s="367">
        <v>0</v>
      </c>
      <c r="AO73" s="367">
        <v>4096531.41</v>
      </c>
      <c r="AP73" s="367">
        <v>53770.92</v>
      </c>
      <c r="AQ73" s="367">
        <v>20990.17</v>
      </c>
      <c r="AR73" s="367">
        <v>4743.24</v>
      </c>
      <c r="AS73" s="367">
        <v>3319.13</v>
      </c>
      <c r="AT73" s="367">
        <v>2200506.25</v>
      </c>
      <c r="AU73" s="367">
        <v>0</v>
      </c>
      <c r="AV73" s="367">
        <v>0</v>
      </c>
      <c r="AW73" s="367">
        <v>621940.96</v>
      </c>
      <c r="AX73" s="367">
        <v>-967212.86</v>
      </c>
      <c r="AY73" s="367">
        <v>339673.66</v>
      </c>
      <c r="AZ73" s="367">
        <v>0</v>
      </c>
      <c r="BA73" s="367">
        <v>0</v>
      </c>
      <c r="BB73" s="367">
        <v>4722197.24</v>
      </c>
      <c r="BC73" s="367">
        <v>0</v>
      </c>
      <c r="BD73" s="367">
        <v>370823.13</v>
      </c>
      <c r="BE73" s="367">
        <v>-11.2</v>
      </c>
      <c r="BF73" s="367">
        <v>0</v>
      </c>
      <c r="BG73" s="349">
        <v>0</v>
      </c>
      <c r="BH73" s="350">
        <v>3511529.96</v>
      </c>
      <c r="BI73" s="367">
        <v>117065.9</v>
      </c>
      <c r="BJ73" s="367">
        <v>104898.6</v>
      </c>
      <c r="BK73" s="367">
        <v>113574.44</v>
      </c>
      <c r="BL73" s="367">
        <v>970281.44</v>
      </c>
      <c r="BM73" s="367">
        <v>121200.52</v>
      </c>
      <c r="BN73" s="367">
        <v>153552.47</v>
      </c>
      <c r="BO73" s="367">
        <v>60664.36</v>
      </c>
      <c r="BP73" s="367">
        <v>177097.25</v>
      </c>
      <c r="BQ73" s="367">
        <v>43775.06</v>
      </c>
      <c r="BR73" s="367">
        <v>18843.150000000001</v>
      </c>
      <c r="BS73" s="367">
        <v>80066.969999999987</v>
      </c>
      <c r="BT73" s="367">
        <v>111244</v>
      </c>
      <c r="BU73" s="367">
        <v>108334.38</v>
      </c>
      <c r="BV73" s="367">
        <v>10844.11</v>
      </c>
      <c r="BW73" s="367">
        <v>72029.430000000008</v>
      </c>
      <c r="BX73" s="367">
        <v>48137.95</v>
      </c>
      <c r="BY73" s="367">
        <v>58787.67</v>
      </c>
      <c r="BZ73" s="367">
        <v>76396.600000000006</v>
      </c>
      <c r="CA73" s="367">
        <v>35139.340000000004</v>
      </c>
      <c r="CB73" s="367">
        <v>35945.4</v>
      </c>
      <c r="CC73" s="367">
        <v>45741.310000000005</v>
      </c>
      <c r="CD73" s="367">
        <v>108465.42</v>
      </c>
      <c r="CE73" s="367">
        <v>28317.83</v>
      </c>
      <c r="CF73" s="367">
        <v>24060.879999999997</v>
      </c>
      <c r="CG73" s="367">
        <v>23939.160000000003</v>
      </c>
      <c r="CH73" s="367">
        <v>26585.11</v>
      </c>
      <c r="CI73" s="367">
        <v>29742.09</v>
      </c>
      <c r="CJ73" s="367">
        <v>51980.65</v>
      </c>
      <c r="CK73" s="367">
        <v>25239.23</v>
      </c>
      <c r="CL73" s="367">
        <v>-990.21</v>
      </c>
      <c r="CM73" s="367">
        <v>5730.78</v>
      </c>
      <c r="CN73" s="367">
        <v>24632.16</v>
      </c>
      <c r="CO73" s="367">
        <v>10834.06</v>
      </c>
      <c r="CP73" s="367">
        <v>21796.04</v>
      </c>
      <c r="CQ73" s="367">
        <v>7452.59</v>
      </c>
      <c r="CR73" s="367">
        <v>14827.099999999999</v>
      </c>
      <c r="CS73" s="367">
        <v>170675.17</v>
      </c>
      <c r="CT73" s="367">
        <v>1721.59</v>
      </c>
      <c r="CU73" s="367">
        <v>2000.3</v>
      </c>
      <c r="CV73" s="367">
        <v>-85.890000000000015</v>
      </c>
      <c r="CW73" s="367">
        <v>7615.68</v>
      </c>
      <c r="CX73" s="367">
        <v>1213.8599999999999</v>
      </c>
      <c r="CY73" s="367">
        <v>41830.29</v>
      </c>
      <c r="CZ73" s="367">
        <v>16502.400000000001</v>
      </c>
      <c r="DA73" s="367">
        <v>6794.4699999999993</v>
      </c>
      <c r="DB73" s="367">
        <v>3641.87</v>
      </c>
      <c r="DC73" s="367">
        <v>5274.88</v>
      </c>
      <c r="DD73" s="367">
        <v>6162.85</v>
      </c>
      <c r="DE73" s="367">
        <v>6451.61</v>
      </c>
      <c r="DF73" s="367">
        <v>1808.48</v>
      </c>
      <c r="DG73" s="367">
        <v>29880.13</v>
      </c>
      <c r="DH73" s="367">
        <v>3158.73</v>
      </c>
      <c r="DI73" s="367">
        <v>5799.88</v>
      </c>
      <c r="DJ73" s="367">
        <v>6288.85</v>
      </c>
      <c r="DK73" s="367">
        <v>5151.3900000000003</v>
      </c>
      <c r="DL73" s="367">
        <v>1028.56</v>
      </c>
      <c r="DM73" s="367">
        <v>28909.399999999998</v>
      </c>
      <c r="DN73" s="367">
        <v>518.87</v>
      </c>
      <c r="DO73" s="367">
        <v>9644.9</v>
      </c>
      <c r="DP73" s="367">
        <v>39143.360000000001</v>
      </c>
      <c r="DQ73" s="367">
        <v>8467.01</v>
      </c>
      <c r="DR73" s="367">
        <v>36221.040000000001</v>
      </c>
      <c r="DS73" s="367">
        <v>1896.0100000000002</v>
      </c>
      <c r="DT73" s="367">
        <v>8898.0399999999991</v>
      </c>
      <c r="DU73" s="367">
        <v>43687.93</v>
      </c>
      <c r="DV73" s="367">
        <v>5106.96</v>
      </c>
      <c r="DW73" s="367">
        <v>1124.6799999999998</v>
      </c>
      <c r="DX73" s="367">
        <v>15753.470000000001</v>
      </c>
      <c r="DY73" s="367">
        <v>22734.29</v>
      </c>
      <c r="DZ73" s="367">
        <v>275.65999999999997</v>
      </c>
      <c r="EA73" s="95">
        <v>0</v>
      </c>
      <c r="EB73" s="95"/>
      <c r="EC73" s="95"/>
      <c r="ED73" s="95">
        <f t="shared" si="8"/>
        <v>0</v>
      </c>
      <c r="EE73" s="95">
        <f t="shared" si="12"/>
        <v>0</v>
      </c>
      <c r="EF73" s="95">
        <f t="shared" si="13"/>
        <v>0</v>
      </c>
      <c r="EG73" s="95">
        <f t="shared" si="7"/>
        <v>0</v>
      </c>
      <c r="EH73" s="95">
        <f t="shared" si="9"/>
        <v>0</v>
      </c>
      <c r="EI73" s="95">
        <f t="shared" si="10"/>
        <v>0</v>
      </c>
      <c r="EJ73" s="95">
        <f t="shared" si="11"/>
        <v>-5.8207660913467407E-11</v>
      </c>
    </row>
    <row r="74" spans="1:140">
      <c r="A74" s="346" t="s">
        <v>129</v>
      </c>
      <c r="B74" s="347">
        <v>1853702.9100000001</v>
      </c>
      <c r="C74" s="347">
        <v>6791.68</v>
      </c>
      <c r="D74" s="347">
        <v>23760</v>
      </c>
      <c r="E74" s="347">
        <v>9533</v>
      </c>
      <c r="F74" s="347">
        <v>62574.85</v>
      </c>
      <c r="G74" s="347">
        <v>2002</v>
      </c>
      <c r="H74" s="347">
        <v>2247</v>
      </c>
      <c r="I74" s="347">
        <v>2199</v>
      </c>
      <c r="J74" s="347">
        <v>0</v>
      </c>
      <c r="K74" s="347">
        <v>0</v>
      </c>
      <c r="L74" s="347">
        <v>7706</v>
      </c>
      <c r="M74" s="347">
        <v>2067</v>
      </c>
      <c r="N74" s="347">
        <v>1747</v>
      </c>
      <c r="O74" s="347">
        <v>6676</v>
      </c>
      <c r="P74" s="347">
        <v>3366.5</v>
      </c>
      <c r="Q74" s="347">
        <v>0</v>
      </c>
      <c r="R74" s="347">
        <v>0</v>
      </c>
      <c r="S74" s="347">
        <v>1581</v>
      </c>
      <c r="T74" s="347">
        <v>0</v>
      </c>
      <c r="U74" s="347">
        <v>0</v>
      </c>
      <c r="V74" s="347">
        <v>1180.8399999999999</v>
      </c>
      <c r="W74" s="347">
        <v>7205</v>
      </c>
      <c r="X74" s="347">
        <v>0</v>
      </c>
      <c r="Y74" s="347">
        <v>0</v>
      </c>
      <c r="Z74" s="348">
        <v>86474.37</v>
      </c>
      <c r="AA74" s="348">
        <v>556921.99</v>
      </c>
      <c r="AB74" s="348">
        <v>67433.03</v>
      </c>
      <c r="AC74" s="348">
        <v>13550.12</v>
      </c>
      <c r="AD74" s="348">
        <v>9247.7900000000009</v>
      </c>
      <c r="AE74" s="347">
        <v>0</v>
      </c>
      <c r="AF74" s="348">
        <v>979438.74</v>
      </c>
      <c r="AG74" s="347">
        <v>7081</v>
      </c>
      <c r="AH74" s="347">
        <v>5143</v>
      </c>
      <c r="AI74" s="347">
        <v>5814</v>
      </c>
      <c r="AJ74" s="347">
        <v>2264.1999999999998</v>
      </c>
      <c r="AK74" s="347">
        <v>2702.52</v>
      </c>
      <c r="AL74" s="347">
        <v>40735.1</v>
      </c>
      <c r="AM74" s="347">
        <v>22734.55</v>
      </c>
      <c r="AN74" s="347">
        <v>36522.29</v>
      </c>
      <c r="AO74" s="347">
        <v>399449.85</v>
      </c>
      <c r="AP74" s="347">
        <v>49122.5</v>
      </c>
      <c r="AQ74" s="347">
        <v>29126</v>
      </c>
      <c r="AR74" s="347">
        <v>0</v>
      </c>
      <c r="AS74" s="347">
        <v>35430.85</v>
      </c>
      <c r="AT74" s="347">
        <v>7270.5</v>
      </c>
      <c r="AU74" s="347">
        <v>0</v>
      </c>
      <c r="AV74" s="347">
        <v>6616</v>
      </c>
      <c r="AW74" s="347">
        <v>47534.14</v>
      </c>
      <c r="AX74" s="347">
        <v>9770.59</v>
      </c>
      <c r="AY74" s="347">
        <v>3512.3</v>
      </c>
      <c r="AZ74" s="347">
        <v>13550.12</v>
      </c>
      <c r="BA74" s="347">
        <v>0</v>
      </c>
      <c r="BB74" s="347">
        <v>2245</v>
      </c>
      <c r="BC74" s="347">
        <v>0</v>
      </c>
      <c r="BD74" s="347">
        <v>38899.5</v>
      </c>
      <c r="BE74" s="347">
        <v>12128</v>
      </c>
      <c r="BF74" s="347">
        <v>29183</v>
      </c>
      <c r="BG74" s="349">
        <v>38827.199999999997</v>
      </c>
      <c r="BH74" s="350">
        <v>858156.04</v>
      </c>
      <c r="BI74" s="347">
        <v>37813.82</v>
      </c>
      <c r="BJ74" s="347">
        <v>31584.080000000002</v>
      </c>
      <c r="BK74" s="347">
        <v>59852.27</v>
      </c>
      <c r="BL74" s="347">
        <v>12988</v>
      </c>
      <c r="BM74" s="347">
        <v>21025</v>
      </c>
      <c r="BN74" s="347">
        <v>28965.7</v>
      </c>
      <c r="BO74" s="347">
        <v>7663</v>
      </c>
      <c r="BP74" s="347">
        <v>18964</v>
      </c>
      <c r="BQ74" s="347">
        <v>0</v>
      </c>
      <c r="BR74" s="347">
        <v>4144</v>
      </c>
      <c r="BS74" s="347">
        <v>17260</v>
      </c>
      <c r="BT74" s="347">
        <v>24676</v>
      </c>
      <c r="BU74" s="347">
        <v>13277.5</v>
      </c>
      <c r="BV74" s="347">
        <v>2366</v>
      </c>
      <c r="BW74" s="347">
        <v>6007</v>
      </c>
      <c r="BX74" s="347">
        <v>21952</v>
      </c>
      <c r="BY74" s="347">
        <v>5894</v>
      </c>
      <c r="BZ74" s="347">
        <v>17728.939999999999</v>
      </c>
      <c r="CA74" s="347">
        <v>7830.6</v>
      </c>
      <c r="CB74" s="347">
        <v>3217.6</v>
      </c>
      <c r="CC74" s="347">
        <v>15977</v>
      </c>
      <c r="CD74" s="347">
        <v>26214.73</v>
      </c>
      <c r="CE74" s="347">
        <v>11758</v>
      </c>
      <c r="CF74" s="347">
        <v>3257</v>
      </c>
      <c r="CG74" s="347">
        <v>21156.799999999999</v>
      </c>
      <c r="CH74" s="347">
        <v>9554</v>
      </c>
      <c r="CI74" s="347">
        <v>26785</v>
      </c>
      <c r="CJ74" s="347">
        <v>31904</v>
      </c>
      <c r="CK74" s="347">
        <v>0</v>
      </c>
      <c r="CL74" s="347">
        <v>40955.54</v>
      </c>
      <c r="CM74" s="347">
        <v>7035</v>
      </c>
      <c r="CN74" s="347">
        <v>2079.46</v>
      </c>
      <c r="CO74" s="347">
        <v>2362</v>
      </c>
      <c r="CP74" s="347">
        <v>8880</v>
      </c>
      <c r="CQ74" s="347">
        <v>6235</v>
      </c>
      <c r="CR74" s="347">
        <v>15730</v>
      </c>
      <c r="CS74" s="347">
        <v>13453</v>
      </c>
      <c r="CT74" s="347">
        <v>2668.02</v>
      </c>
      <c r="CU74" s="347">
        <v>6495.3</v>
      </c>
      <c r="CV74" s="347">
        <v>9132</v>
      </c>
      <c r="CW74" s="347">
        <v>8043</v>
      </c>
      <c r="CX74" s="347">
        <v>13034.93</v>
      </c>
      <c r="CY74" s="347">
        <v>1868</v>
      </c>
      <c r="CZ74" s="347">
        <v>1443</v>
      </c>
      <c r="DA74" s="347">
        <v>0</v>
      </c>
      <c r="DB74" s="347">
        <v>3185</v>
      </c>
      <c r="DC74" s="347">
        <v>0</v>
      </c>
      <c r="DD74" s="347">
        <v>4239</v>
      </c>
      <c r="DE74" s="347">
        <v>12631</v>
      </c>
      <c r="DF74" s="347">
        <v>6908.34</v>
      </c>
      <c r="DG74" s="347">
        <v>11557</v>
      </c>
      <c r="DH74" s="347">
        <v>5819</v>
      </c>
      <c r="DI74" s="347">
        <v>15127.72</v>
      </c>
      <c r="DJ74" s="347">
        <v>3651</v>
      </c>
      <c r="DK74" s="347">
        <v>8810.2999999999993</v>
      </c>
      <c r="DL74" s="347">
        <v>0</v>
      </c>
      <c r="DM74" s="347">
        <v>25427.01</v>
      </c>
      <c r="DN74" s="347">
        <v>6661.24</v>
      </c>
      <c r="DO74" s="347">
        <v>991</v>
      </c>
      <c r="DP74" s="347">
        <v>24006</v>
      </c>
      <c r="DQ74" s="347">
        <v>24736.9</v>
      </c>
      <c r="DR74" s="365">
        <v>5991</v>
      </c>
      <c r="DS74" s="365">
        <v>11261.66</v>
      </c>
      <c r="DT74" s="365">
        <v>1300</v>
      </c>
      <c r="DU74" s="365">
        <v>29754.03</v>
      </c>
      <c r="DV74" s="365">
        <v>8508</v>
      </c>
      <c r="DW74" s="365">
        <v>10415.549999999999</v>
      </c>
      <c r="DX74" s="365">
        <v>3634</v>
      </c>
      <c r="DY74" s="365">
        <v>0</v>
      </c>
      <c r="DZ74" s="365">
        <v>4311</v>
      </c>
      <c r="EA74" s="95">
        <v>0</v>
      </c>
      <c r="ED74" s="95">
        <f t="shared" si="8"/>
        <v>0</v>
      </c>
      <c r="EE74" s="95">
        <f t="shared" si="12"/>
        <v>0</v>
      </c>
      <c r="EF74" s="95">
        <f t="shared" si="13"/>
        <v>0</v>
      </c>
      <c r="EG74" s="95">
        <f t="shared" si="7"/>
        <v>0</v>
      </c>
      <c r="EH74" s="95">
        <f t="shared" si="9"/>
        <v>0</v>
      </c>
      <c r="EI74" s="95">
        <f t="shared" si="10"/>
        <v>0</v>
      </c>
      <c r="EJ74" s="95">
        <f t="shared" si="11"/>
        <v>0</v>
      </c>
    </row>
    <row r="75" spans="1:140">
      <c r="A75" s="346" t="s">
        <v>130</v>
      </c>
      <c r="B75" s="347">
        <v>1007330.74</v>
      </c>
      <c r="C75" s="347">
        <v>54629.02</v>
      </c>
      <c r="D75" s="347">
        <v>0</v>
      </c>
      <c r="E75" s="347">
        <v>7734.09</v>
      </c>
      <c r="F75" s="347">
        <v>8833.9</v>
      </c>
      <c r="G75" s="347">
        <v>1357.79</v>
      </c>
      <c r="H75" s="347">
        <v>0</v>
      </c>
      <c r="I75" s="347">
        <v>2496.59</v>
      </c>
      <c r="J75" s="347">
        <v>0</v>
      </c>
      <c r="K75" s="347">
        <v>2458.7199999999998</v>
      </c>
      <c r="L75" s="347">
        <v>3257.16</v>
      </c>
      <c r="M75" s="347">
        <v>0</v>
      </c>
      <c r="N75" s="347">
        <v>18614</v>
      </c>
      <c r="O75" s="347">
        <v>22479.06</v>
      </c>
      <c r="P75" s="347">
        <v>3313.5</v>
      </c>
      <c r="Q75" s="347">
        <v>2061.92</v>
      </c>
      <c r="R75" s="347">
        <v>12705.02</v>
      </c>
      <c r="S75" s="347">
        <v>336</v>
      </c>
      <c r="T75" s="347">
        <v>0</v>
      </c>
      <c r="U75" s="347">
        <v>0</v>
      </c>
      <c r="V75" s="347">
        <v>2689.66</v>
      </c>
      <c r="W75" s="347">
        <v>21391.54</v>
      </c>
      <c r="X75" s="347">
        <v>4227.5</v>
      </c>
      <c r="Y75" s="347">
        <v>0</v>
      </c>
      <c r="Z75" s="348">
        <v>74007.100000000006</v>
      </c>
      <c r="AA75" s="348">
        <v>543675.76</v>
      </c>
      <c r="AB75" s="348">
        <v>31376.25</v>
      </c>
      <c r="AC75" s="348">
        <v>6573.2</v>
      </c>
      <c r="AD75" s="348">
        <v>5572.73</v>
      </c>
      <c r="AE75" s="347">
        <v>0</v>
      </c>
      <c r="AF75" s="348">
        <v>177540.23</v>
      </c>
      <c r="AG75" s="347">
        <v>1991.7</v>
      </c>
      <c r="AH75" s="347">
        <v>23998.9</v>
      </c>
      <c r="AI75" s="347">
        <v>1303.6099999999999</v>
      </c>
      <c r="AJ75" s="347">
        <v>1658</v>
      </c>
      <c r="AK75" s="347">
        <v>1471.31</v>
      </c>
      <c r="AL75" s="347">
        <v>32841.72</v>
      </c>
      <c r="AM75" s="347">
        <v>10741.86</v>
      </c>
      <c r="AN75" s="347">
        <v>58040.89</v>
      </c>
      <c r="AO75" s="347">
        <v>238575.09</v>
      </c>
      <c r="AP75" s="347">
        <v>25037.42</v>
      </c>
      <c r="AQ75" s="347">
        <v>78355.199999999997</v>
      </c>
      <c r="AR75" s="347">
        <v>29650.1</v>
      </c>
      <c r="AS75" s="347">
        <v>105971.39</v>
      </c>
      <c r="AT75" s="347">
        <v>8045.67</v>
      </c>
      <c r="AU75" s="347">
        <v>0</v>
      </c>
      <c r="AV75" s="347">
        <v>7533.38</v>
      </c>
      <c r="AW75" s="347">
        <v>14283.7</v>
      </c>
      <c r="AX75" s="347">
        <v>5405.75</v>
      </c>
      <c r="AY75" s="347">
        <v>4153.42</v>
      </c>
      <c r="AZ75" s="347">
        <v>6573.2</v>
      </c>
      <c r="BA75" s="347">
        <v>0</v>
      </c>
      <c r="BB75" s="347">
        <v>22656.2</v>
      </c>
      <c r="BC75" s="347">
        <v>0</v>
      </c>
      <c r="BD75" s="347">
        <v>17549.96</v>
      </c>
      <c r="BE75" s="347">
        <v>995.54</v>
      </c>
      <c r="BF75" s="347">
        <v>3551.34</v>
      </c>
      <c r="BG75" s="349">
        <v>27907.43</v>
      </c>
      <c r="BH75" s="350">
        <v>104879.76</v>
      </c>
      <c r="BI75" s="347">
        <v>0</v>
      </c>
      <c r="BJ75" s="347">
        <v>6191.32</v>
      </c>
      <c r="BK75" s="347">
        <v>0</v>
      </c>
      <c r="BL75" s="347">
        <v>625.91</v>
      </c>
      <c r="BM75" s="347">
        <v>1140</v>
      </c>
      <c r="BN75" s="347">
        <v>1402.5</v>
      </c>
      <c r="BO75" s="347">
        <v>1384</v>
      </c>
      <c r="BP75" s="347">
        <v>0</v>
      </c>
      <c r="BQ75" s="347">
        <v>0</v>
      </c>
      <c r="BR75" s="347">
        <v>2922</v>
      </c>
      <c r="BS75" s="347">
        <v>0</v>
      </c>
      <c r="BT75" s="347">
        <v>2983</v>
      </c>
      <c r="BU75" s="347">
        <v>4582.82</v>
      </c>
      <c r="BV75" s="347">
        <v>0</v>
      </c>
      <c r="BW75" s="347">
        <v>545</v>
      </c>
      <c r="BX75" s="347">
        <v>1752</v>
      </c>
      <c r="BY75" s="347">
        <v>1177.5</v>
      </c>
      <c r="BZ75" s="347">
        <v>0</v>
      </c>
      <c r="CA75" s="347">
        <v>1760</v>
      </c>
      <c r="CB75" s="347">
        <v>650</v>
      </c>
      <c r="CC75" s="347">
        <v>572.4</v>
      </c>
      <c r="CD75" s="347">
        <v>0</v>
      </c>
      <c r="CE75" s="347">
        <v>588.5</v>
      </c>
      <c r="CF75" s="347">
        <v>0</v>
      </c>
      <c r="CG75" s="347">
        <v>702</v>
      </c>
      <c r="CH75" s="347">
        <v>0</v>
      </c>
      <c r="CI75" s="347">
        <v>0</v>
      </c>
      <c r="CJ75" s="347">
        <v>2968</v>
      </c>
      <c r="CK75" s="347">
        <v>0</v>
      </c>
      <c r="CL75" s="347">
        <v>507</v>
      </c>
      <c r="CM75" s="347">
        <v>0</v>
      </c>
      <c r="CN75" s="347">
        <v>2629.92</v>
      </c>
      <c r="CO75" s="347">
        <v>2312.1</v>
      </c>
      <c r="CP75" s="347">
        <v>520</v>
      </c>
      <c r="CQ75" s="347">
        <v>0</v>
      </c>
      <c r="CR75" s="347">
        <v>1771</v>
      </c>
      <c r="CS75" s="347">
        <v>5100.67</v>
      </c>
      <c r="CT75" s="347">
        <v>2393</v>
      </c>
      <c r="CU75" s="347">
        <v>742.12</v>
      </c>
      <c r="CV75" s="347">
        <v>777</v>
      </c>
      <c r="CW75" s="347">
        <v>985</v>
      </c>
      <c r="CX75" s="347">
        <v>1973.16</v>
      </c>
      <c r="CY75" s="347">
        <v>1560.92</v>
      </c>
      <c r="CZ75" s="347">
        <v>2308.69</v>
      </c>
      <c r="DA75" s="347">
        <v>2048</v>
      </c>
      <c r="DB75" s="347">
        <v>9201.58</v>
      </c>
      <c r="DC75" s="347">
        <v>0</v>
      </c>
      <c r="DD75" s="347">
        <v>1103.49</v>
      </c>
      <c r="DE75" s="347">
        <v>1566</v>
      </c>
      <c r="DF75" s="347">
        <v>798.5</v>
      </c>
      <c r="DG75" s="347">
        <v>1694</v>
      </c>
      <c r="DH75" s="347">
        <v>938.96</v>
      </c>
      <c r="DI75" s="347">
        <v>3164.5</v>
      </c>
      <c r="DJ75" s="347">
        <v>2899</v>
      </c>
      <c r="DK75" s="347">
        <v>2774.6</v>
      </c>
      <c r="DL75" s="347">
        <v>0</v>
      </c>
      <c r="DM75" s="347">
        <v>2595.15</v>
      </c>
      <c r="DN75" s="347">
        <v>408</v>
      </c>
      <c r="DO75" s="347">
        <v>4844.55</v>
      </c>
      <c r="DP75" s="347">
        <v>3802</v>
      </c>
      <c r="DQ75" s="347">
        <v>1499.3</v>
      </c>
      <c r="DR75" s="365">
        <v>923</v>
      </c>
      <c r="DS75" s="365">
        <v>0</v>
      </c>
      <c r="DT75" s="365">
        <v>0</v>
      </c>
      <c r="DU75" s="365">
        <v>2723</v>
      </c>
      <c r="DV75" s="365">
        <v>1000.4</v>
      </c>
      <c r="DW75" s="365">
        <v>1332</v>
      </c>
      <c r="DX75" s="365">
        <v>0</v>
      </c>
      <c r="DY75" s="365">
        <v>0</v>
      </c>
      <c r="DZ75" s="365">
        <v>2040.7</v>
      </c>
      <c r="EA75" s="95">
        <v>991</v>
      </c>
      <c r="ED75" s="95">
        <f t="shared" si="8"/>
        <v>0</v>
      </c>
      <c r="EE75" s="95">
        <f t="shared" si="12"/>
        <v>0</v>
      </c>
      <c r="EF75" s="95">
        <f t="shared" si="13"/>
        <v>-1995.4999999999854</v>
      </c>
      <c r="EG75" s="95">
        <f t="shared" si="7"/>
        <v>0</v>
      </c>
      <c r="EH75" s="95">
        <f t="shared" si="9"/>
        <v>0</v>
      </c>
      <c r="EI75" s="95">
        <f t="shared" si="10"/>
        <v>0</v>
      </c>
      <c r="EJ75" s="95">
        <f t="shared" si="11"/>
        <v>0</v>
      </c>
    </row>
    <row r="76" spans="1:140">
      <c r="A76" s="346" t="s">
        <v>131</v>
      </c>
      <c r="B76" s="347">
        <v>192841.83000000002</v>
      </c>
      <c r="C76" s="347">
        <v>0</v>
      </c>
      <c r="D76" s="347">
        <v>0</v>
      </c>
      <c r="E76" s="347">
        <v>0</v>
      </c>
      <c r="F76" s="347">
        <v>38835.769999999997</v>
      </c>
      <c r="G76" s="347">
        <v>0</v>
      </c>
      <c r="H76" s="347">
        <v>0</v>
      </c>
      <c r="I76" s="347">
        <v>646</v>
      </c>
      <c r="J76" s="347">
        <v>0</v>
      </c>
      <c r="K76" s="347">
        <v>0</v>
      </c>
      <c r="L76" s="347">
        <v>0</v>
      </c>
      <c r="M76" s="347">
        <v>0</v>
      </c>
      <c r="N76" s="347">
        <v>0</v>
      </c>
      <c r="O76" s="347">
        <v>0</v>
      </c>
      <c r="P76" s="347">
        <v>180</v>
      </c>
      <c r="Q76" s="347">
        <v>0</v>
      </c>
      <c r="R76" s="347">
        <v>0</v>
      </c>
      <c r="S76" s="347">
        <v>0</v>
      </c>
      <c r="T76" s="347">
        <v>0</v>
      </c>
      <c r="U76" s="347">
        <v>0</v>
      </c>
      <c r="V76" s="347">
        <v>0</v>
      </c>
      <c r="W76" s="347">
        <v>3798.45</v>
      </c>
      <c r="X76" s="347">
        <v>0</v>
      </c>
      <c r="Y76" s="347">
        <v>0</v>
      </c>
      <c r="Z76" s="348">
        <v>6622.27</v>
      </c>
      <c r="AA76" s="348">
        <v>16140.36</v>
      </c>
      <c r="AB76" s="348">
        <v>0</v>
      </c>
      <c r="AC76" s="348">
        <v>846.6</v>
      </c>
      <c r="AD76" s="348">
        <v>840</v>
      </c>
      <c r="AE76" s="347">
        <v>0</v>
      </c>
      <c r="AF76" s="348">
        <v>124932.38</v>
      </c>
      <c r="AG76" s="347">
        <v>6432.77</v>
      </c>
      <c r="AH76" s="347">
        <v>0</v>
      </c>
      <c r="AI76" s="347">
        <v>0</v>
      </c>
      <c r="AJ76" s="347">
        <v>0</v>
      </c>
      <c r="AK76" s="347">
        <v>135</v>
      </c>
      <c r="AL76" s="347">
        <v>0</v>
      </c>
      <c r="AM76" s="347">
        <v>54.5</v>
      </c>
      <c r="AN76" s="347">
        <v>1433.06</v>
      </c>
      <c r="AO76" s="347">
        <v>3227.2</v>
      </c>
      <c r="AP76" s="347">
        <v>2123.6</v>
      </c>
      <c r="AQ76" s="347">
        <v>0</v>
      </c>
      <c r="AR76" s="347">
        <v>0</v>
      </c>
      <c r="AS76" s="347">
        <v>6490.36</v>
      </c>
      <c r="AT76" s="347">
        <v>2866.14</v>
      </c>
      <c r="AU76" s="347">
        <v>0</v>
      </c>
      <c r="AV76" s="347">
        <v>0</v>
      </c>
      <c r="AW76" s="347">
        <v>0</v>
      </c>
      <c r="AX76" s="347">
        <v>0</v>
      </c>
      <c r="AY76" s="347">
        <v>0</v>
      </c>
      <c r="AZ76" s="347">
        <v>846.6</v>
      </c>
      <c r="BA76" s="347">
        <v>0</v>
      </c>
      <c r="BB76" s="347">
        <v>280</v>
      </c>
      <c r="BC76" s="347">
        <v>0</v>
      </c>
      <c r="BD76" s="347">
        <v>227</v>
      </c>
      <c r="BE76" s="347">
        <v>0</v>
      </c>
      <c r="BF76" s="347">
        <v>188.68</v>
      </c>
      <c r="BG76" s="349">
        <v>1145.26</v>
      </c>
      <c r="BH76" s="350">
        <v>123091.44</v>
      </c>
      <c r="BI76" s="347">
        <v>5002.62</v>
      </c>
      <c r="BJ76" s="347">
        <v>5575.99</v>
      </c>
      <c r="BK76" s="347">
        <v>3927.46</v>
      </c>
      <c r="BL76" s="347">
        <v>1304</v>
      </c>
      <c r="BM76" s="347">
        <v>15361.6</v>
      </c>
      <c r="BN76" s="347">
        <v>7406.43</v>
      </c>
      <c r="BO76" s="347">
        <v>0</v>
      </c>
      <c r="BP76" s="347">
        <v>850</v>
      </c>
      <c r="BQ76" s="347">
        <v>0</v>
      </c>
      <c r="BR76" s="347">
        <v>0</v>
      </c>
      <c r="BS76" s="347">
        <v>2140.94</v>
      </c>
      <c r="BT76" s="347">
        <v>471.7</v>
      </c>
      <c r="BU76" s="347">
        <v>4013.69</v>
      </c>
      <c r="BV76" s="347">
        <v>0</v>
      </c>
      <c r="BW76" s="347">
        <v>10866.48</v>
      </c>
      <c r="BX76" s="347">
        <v>7951.24</v>
      </c>
      <c r="BY76" s="347">
        <v>0</v>
      </c>
      <c r="BZ76" s="347">
        <v>5834.3</v>
      </c>
      <c r="CA76" s="347">
        <v>823.74</v>
      </c>
      <c r="CB76" s="347">
        <v>68.8</v>
      </c>
      <c r="CC76" s="347">
        <v>144</v>
      </c>
      <c r="CD76" s="347">
        <v>59.4</v>
      </c>
      <c r="CE76" s="347">
        <v>3121.4</v>
      </c>
      <c r="CF76" s="347">
        <v>0</v>
      </c>
      <c r="CG76" s="347">
        <v>3013</v>
      </c>
      <c r="CH76" s="347">
        <v>89.6</v>
      </c>
      <c r="CI76" s="347">
        <v>6069</v>
      </c>
      <c r="CJ76" s="347">
        <v>7321</v>
      </c>
      <c r="CK76" s="347">
        <v>0</v>
      </c>
      <c r="CL76" s="347">
        <v>0</v>
      </c>
      <c r="CM76" s="347">
        <v>2864.08</v>
      </c>
      <c r="CN76" s="347">
        <v>458.19</v>
      </c>
      <c r="CO76" s="347">
        <v>0</v>
      </c>
      <c r="CP76" s="347">
        <v>0</v>
      </c>
      <c r="CQ76" s="347">
        <v>627.41</v>
      </c>
      <c r="CR76" s="347">
        <v>2331.4299999999998</v>
      </c>
      <c r="CS76" s="347">
        <v>830.59</v>
      </c>
      <c r="CT76" s="347">
        <v>0</v>
      </c>
      <c r="CU76" s="347">
        <v>30</v>
      </c>
      <c r="CV76" s="347">
        <v>0</v>
      </c>
      <c r="CW76" s="347">
        <v>200</v>
      </c>
      <c r="CX76" s="347">
        <v>491.94</v>
      </c>
      <c r="CY76" s="347">
        <v>1985.5</v>
      </c>
      <c r="CZ76" s="347">
        <v>193</v>
      </c>
      <c r="DA76" s="347">
        <v>0</v>
      </c>
      <c r="DB76" s="347">
        <v>0</v>
      </c>
      <c r="DC76" s="347">
        <v>404</v>
      </c>
      <c r="DD76" s="347">
        <v>840</v>
      </c>
      <c r="DE76" s="347">
        <v>2000</v>
      </c>
      <c r="DF76" s="347">
        <v>197.2</v>
      </c>
      <c r="DG76" s="347">
        <v>32</v>
      </c>
      <c r="DH76" s="347">
        <v>960</v>
      </c>
      <c r="DI76" s="347">
        <v>700</v>
      </c>
      <c r="DJ76" s="347">
        <v>972</v>
      </c>
      <c r="DK76" s="347">
        <v>202</v>
      </c>
      <c r="DL76" s="347">
        <v>0</v>
      </c>
      <c r="DM76" s="347">
        <v>75.98</v>
      </c>
      <c r="DN76" s="347">
        <v>475</v>
      </c>
      <c r="DO76" s="347">
        <v>1579</v>
      </c>
      <c r="DP76" s="347">
        <v>0</v>
      </c>
      <c r="DQ76" s="347">
        <v>9073.69</v>
      </c>
      <c r="DR76" s="365">
        <v>807.47</v>
      </c>
      <c r="DS76" s="365">
        <v>1380.07</v>
      </c>
      <c r="DT76" s="365">
        <v>958</v>
      </c>
      <c r="DU76" s="365">
        <v>0</v>
      </c>
      <c r="DV76" s="365">
        <v>115</v>
      </c>
      <c r="DW76" s="365">
        <v>716.5</v>
      </c>
      <c r="DX76" s="365">
        <v>0</v>
      </c>
      <c r="DY76" s="365">
        <v>0</v>
      </c>
      <c r="DZ76" s="365">
        <v>175</v>
      </c>
      <c r="EA76" s="95">
        <v>0</v>
      </c>
      <c r="ED76" s="95">
        <f t="shared" si="8"/>
        <v>0</v>
      </c>
      <c r="EE76" s="95">
        <f t="shared" si="12"/>
        <v>0</v>
      </c>
      <c r="EF76" s="95">
        <f t="shared" si="13"/>
        <v>0</v>
      </c>
      <c r="EG76" s="95">
        <f t="shared" si="7"/>
        <v>0</v>
      </c>
      <c r="EH76" s="95">
        <f t="shared" si="9"/>
        <v>0</v>
      </c>
      <c r="EI76" s="95">
        <f t="shared" si="10"/>
        <v>0</v>
      </c>
      <c r="EJ76" s="95">
        <f t="shared" si="11"/>
        <v>0</v>
      </c>
    </row>
    <row r="77" spans="1:140">
      <c r="A77" s="346" t="s">
        <v>132</v>
      </c>
      <c r="B77" s="347">
        <v>84431.08</v>
      </c>
      <c r="C77" s="347">
        <v>0</v>
      </c>
      <c r="D77" s="347">
        <v>0</v>
      </c>
      <c r="E77" s="347">
        <v>0</v>
      </c>
      <c r="F77" s="347">
        <v>160</v>
      </c>
      <c r="G77" s="347">
        <v>0</v>
      </c>
      <c r="H77" s="347">
        <v>0</v>
      </c>
      <c r="I77" s="347">
        <v>0</v>
      </c>
      <c r="J77" s="347">
        <v>0</v>
      </c>
      <c r="K77" s="347">
        <v>0</v>
      </c>
      <c r="L77" s="347">
        <v>0</v>
      </c>
      <c r="M77" s="347">
        <v>0</v>
      </c>
      <c r="N77" s="347">
        <v>0</v>
      </c>
      <c r="O77" s="347">
        <v>0</v>
      </c>
      <c r="P77" s="347">
        <v>0</v>
      </c>
      <c r="Q77" s="347">
        <v>119.83</v>
      </c>
      <c r="R77" s="347">
        <v>0</v>
      </c>
      <c r="S77" s="347">
        <v>0</v>
      </c>
      <c r="T77" s="347">
        <v>0</v>
      </c>
      <c r="U77" s="347">
        <v>0</v>
      </c>
      <c r="V77" s="347">
        <v>0</v>
      </c>
      <c r="W77" s="347">
        <v>0</v>
      </c>
      <c r="X77" s="347">
        <v>0</v>
      </c>
      <c r="Y77" s="347">
        <v>0</v>
      </c>
      <c r="Z77" s="348">
        <v>1243.6400000000001</v>
      </c>
      <c r="AA77" s="348">
        <v>449</v>
      </c>
      <c r="AB77" s="348">
        <v>369</v>
      </c>
      <c r="AC77" s="348">
        <v>4185.34</v>
      </c>
      <c r="AD77" s="348">
        <v>0</v>
      </c>
      <c r="AE77" s="347">
        <v>0</v>
      </c>
      <c r="AF77" s="348">
        <v>77904.27</v>
      </c>
      <c r="AG77" s="347">
        <v>0</v>
      </c>
      <c r="AH77" s="347">
        <v>0</v>
      </c>
      <c r="AI77" s="347">
        <v>0</v>
      </c>
      <c r="AJ77" s="347">
        <v>0</v>
      </c>
      <c r="AK77" s="347">
        <v>1243.6400000000001</v>
      </c>
      <c r="AL77" s="347">
        <v>0</v>
      </c>
      <c r="AM77" s="347">
        <v>0</v>
      </c>
      <c r="AN77" s="347">
        <v>0</v>
      </c>
      <c r="AO77" s="347">
        <v>0</v>
      </c>
      <c r="AP77" s="347">
        <v>0</v>
      </c>
      <c r="AQ77" s="347">
        <v>0</v>
      </c>
      <c r="AR77" s="347">
        <v>449</v>
      </c>
      <c r="AS77" s="347">
        <v>0</v>
      </c>
      <c r="AT77" s="347">
        <v>0</v>
      </c>
      <c r="AU77" s="347">
        <v>0</v>
      </c>
      <c r="AV77" s="347">
        <v>369</v>
      </c>
      <c r="AW77" s="347">
        <v>0</v>
      </c>
      <c r="AX77" s="347">
        <v>0</v>
      </c>
      <c r="AY77" s="347">
        <v>0</v>
      </c>
      <c r="AZ77" s="347">
        <v>4185.34</v>
      </c>
      <c r="BA77" s="347">
        <v>0</v>
      </c>
      <c r="BB77" s="347">
        <v>0</v>
      </c>
      <c r="BC77" s="347">
        <v>0</v>
      </c>
      <c r="BD77" s="347">
        <v>0</v>
      </c>
      <c r="BE77" s="347">
        <v>0</v>
      </c>
      <c r="BF77" s="347">
        <v>0</v>
      </c>
      <c r="BG77" s="349">
        <v>0</v>
      </c>
      <c r="BH77" s="350">
        <v>77904.27</v>
      </c>
      <c r="BI77" s="347">
        <v>1600</v>
      </c>
      <c r="BJ77" s="347">
        <v>2336.41</v>
      </c>
      <c r="BK77" s="347">
        <v>3668.92</v>
      </c>
      <c r="BL77" s="347">
        <v>7975.42</v>
      </c>
      <c r="BM77" s="347">
        <v>9963.1</v>
      </c>
      <c r="BN77" s="347">
        <v>0</v>
      </c>
      <c r="BO77" s="347">
        <v>928</v>
      </c>
      <c r="BP77" s="347">
        <v>1240</v>
      </c>
      <c r="BQ77" s="347">
        <v>0</v>
      </c>
      <c r="BR77" s="347">
        <v>893.96</v>
      </c>
      <c r="BS77" s="347">
        <v>4429.13</v>
      </c>
      <c r="BT77" s="347">
        <v>0</v>
      </c>
      <c r="BU77" s="347">
        <v>2612.94</v>
      </c>
      <c r="BV77" s="347">
        <v>0</v>
      </c>
      <c r="BW77" s="347">
        <v>0</v>
      </c>
      <c r="BX77" s="347">
        <v>3548.66</v>
      </c>
      <c r="BY77" s="347">
        <v>0</v>
      </c>
      <c r="BZ77" s="347">
        <v>2722.72</v>
      </c>
      <c r="CA77" s="347">
        <v>1922.33</v>
      </c>
      <c r="CB77" s="347">
        <v>0</v>
      </c>
      <c r="CC77" s="347">
        <v>0</v>
      </c>
      <c r="CD77" s="347">
        <v>230</v>
      </c>
      <c r="CE77" s="347">
        <v>0</v>
      </c>
      <c r="CF77" s="347">
        <v>290</v>
      </c>
      <c r="CG77" s="347">
        <v>0</v>
      </c>
      <c r="CH77" s="347">
        <v>2091</v>
      </c>
      <c r="CI77" s="347">
        <v>3458</v>
      </c>
      <c r="CJ77" s="347">
        <v>3150</v>
      </c>
      <c r="CK77" s="347">
        <v>0</v>
      </c>
      <c r="CL77" s="347">
        <v>0</v>
      </c>
      <c r="CM77" s="347">
        <v>2752.43</v>
      </c>
      <c r="CN77" s="347">
        <v>0</v>
      </c>
      <c r="CO77" s="347">
        <v>0</v>
      </c>
      <c r="CP77" s="347">
        <v>2388.34</v>
      </c>
      <c r="CQ77" s="347">
        <v>0</v>
      </c>
      <c r="CR77" s="347">
        <v>734.9</v>
      </c>
      <c r="CS77" s="347">
        <v>1418.11</v>
      </c>
      <c r="CT77" s="347">
        <v>0</v>
      </c>
      <c r="CU77" s="347">
        <v>0</v>
      </c>
      <c r="CV77" s="347">
        <v>0</v>
      </c>
      <c r="CW77" s="347">
        <v>0</v>
      </c>
      <c r="CX77" s="347">
        <v>0</v>
      </c>
      <c r="CY77" s="347">
        <v>0</v>
      </c>
      <c r="CZ77" s="347">
        <v>0</v>
      </c>
      <c r="DA77" s="347">
        <v>0</v>
      </c>
      <c r="DB77" s="347">
        <v>0</v>
      </c>
      <c r="DC77" s="347">
        <v>0</v>
      </c>
      <c r="DD77" s="347">
        <v>142</v>
      </c>
      <c r="DE77" s="347">
        <v>0</v>
      </c>
      <c r="DF77" s="347">
        <v>290</v>
      </c>
      <c r="DG77" s="347">
        <v>0</v>
      </c>
      <c r="DH77" s="347">
        <v>187</v>
      </c>
      <c r="DI77" s="347">
        <v>0</v>
      </c>
      <c r="DJ77" s="347">
        <v>0</v>
      </c>
      <c r="DK77" s="347">
        <v>680</v>
      </c>
      <c r="DL77" s="347">
        <v>0</v>
      </c>
      <c r="DM77" s="347">
        <v>4510</v>
      </c>
      <c r="DN77" s="347">
        <v>0</v>
      </c>
      <c r="DO77" s="347">
        <v>0</v>
      </c>
      <c r="DP77" s="347">
        <v>520</v>
      </c>
      <c r="DQ77" s="347">
        <v>9944</v>
      </c>
      <c r="DR77" s="365">
        <v>208.9</v>
      </c>
      <c r="DS77" s="365">
        <v>400</v>
      </c>
      <c r="DT77" s="365">
        <v>668</v>
      </c>
      <c r="DU77" s="365">
        <v>0</v>
      </c>
      <c r="DV77" s="365">
        <v>0</v>
      </c>
      <c r="DW77" s="365">
        <v>0</v>
      </c>
      <c r="DX77" s="365">
        <v>0</v>
      </c>
      <c r="DY77" s="365">
        <v>0</v>
      </c>
      <c r="DZ77" s="365">
        <v>0</v>
      </c>
      <c r="EA77" s="95">
        <v>0</v>
      </c>
      <c r="ED77" s="95">
        <f t="shared" si="8"/>
        <v>0</v>
      </c>
      <c r="EE77" s="95">
        <f t="shared" si="12"/>
        <v>0</v>
      </c>
      <c r="EF77" s="95">
        <f t="shared" si="13"/>
        <v>0</v>
      </c>
      <c r="EG77" s="95">
        <f t="shared" si="7"/>
        <v>0</v>
      </c>
      <c r="EH77" s="95">
        <f t="shared" si="9"/>
        <v>0</v>
      </c>
      <c r="EI77" s="95">
        <f t="shared" si="10"/>
        <v>0</v>
      </c>
      <c r="EJ77" s="95">
        <f t="shared" si="11"/>
        <v>0</v>
      </c>
    </row>
    <row r="78" spans="1:140">
      <c r="A78" s="346" t="s">
        <v>133</v>
      </c>
      <c r="B78" s="347">
        <v>96705.5</v>
      </c>
      <c r="C78" s="347">
        <v>0</v>
      </c>
      <c r="D78" s="347">
        <v>0</v>
      </c>
      <c r="E78" s="347">
        <v>0</v>
      </c>
      <c r="F78" s="347">
        <v>3000</v>
      </c>
      <c r="G78" s="347">
        <v>0</v>
      </c>
      <c r="H78" s="347">
        <v>0</v>
      </c>
      <c r="I78" s="347">
        <v>0</v>
      </c>
      <c r="J78" s="347">
        <v>0</v>
      </c>
      <c r="K78" s="347">
        <v>0</v>
      </c>
      <c r="L78" s="347">
        <v>0</v>
      </c>
      <c r="M78" s="347">
        <v>0</v>
      </c>
      <c r="N78" s="347">
        <v>0</v>
      </c>
      <c r="O78" s="347">
        <v>0</v>
      </c>
      <c r="P78" s="347">
        <v>0</v>
      </c>
      <c r="Q78" s="347">
        <v>0</v>
      </c>
      <c r="R78" s="347">
        <v>0</v>
      </c>
      <c r="S78" s="347">
        <v>0</v>
      </c>
      <c r="T78" s="347">
        <v>0</v>
      </c>
      <c r="U78" s="347">
        <v>0</v>
      </c>
      <c r="V78" s="347">
        <v>0</v>
      </c>
      <c r="W78" s="347">
        <v>0</v>
      </c>
      <c r="X78" s="347">
        <v>0</v>
      </c>
      <c r="Y78" s="347">
        <v>0</v>
      </c>
      <c r="Z78" s="348">
        <v>0</v>
      </c>
      <c r="AA78" s="348">
        <v>0</v>
      </c>
      <c r="AB78" s="348">
        <v>0</v>
      </c>
      <c r="AC78" s="348">
        <v>0</v>
      </c>
      <c r="AD78" s="348">
        <v>0</v>
      </c>
      <c r="AE78" s="347">
        <v>0</v>
      </c>
      <c r="AF78" s="348">
        <v>93705.5</v>
      </c>
      <c r="AG78" s="347">
        <v>0</v>
      </c>
      <c r="AH78" s="347">
        <v>0</v>
      </c>
      <c r="AI78" s="347">
        <v>0</v>
      </c>
      <c r="AJ78" s="347">
        <v>0</v>
      </c>
      <c r="AK78" s="347">
        <v>0</v>
      </c>
      <c r="AL78" s="347">
        <v>0</v>
      </c>
      <c r="AM78" s="347">
        <v>0</v>
      </c>
      <c r="AN78" s="347">
        <v>0</v>
      </c>
      <c r="AO78" s="347">
        <v>0</v>
      </c>
      <c r="AP78" s="347">
        <v>0</v>
      </c>
      <c r="AQ78" s="347">
        <v>0</v>
      </c>
      <c r="AR78" s="347">
        <v>0</v>
      </c>
      <c r="AS78" s="347">
        <v>0</v>
      </c>
      <c r="AT78" s="347">
        <v>0</v>
      </c>
      <c r="AU78" s="347">
        <v>0</v>
      </c>
      <c r="AV78" s="347">
        <v>0</v>
      </c>
      <c r="AW78" s="347">
        <v>0</v>
      </c>
      <c r="AX78" s="347">
        <v>0</v>
      </c>
      <c r="AY78" s="347">
        <v>0</v>
      </c>
      <c r="AZ78" s="347">
        <v>0</v>
      </c>
      <c r="BA78" s="347">
        <v>0</v>
      </c>
      <c r="BB78" s="347">
        <v>0</v>
      </c>
      <c r="BC78" s="347">
        <v>0</v>
      </c>
      <c r="BD78" s="347">
        <v>500</v>
      </c>
      <c r="BE78" s="347">
        <v>0</v>
      </c>
      <c r="BF78" s="347">
        <v>0</v>
      </c>
      <c r="BG78" s="349">
        <v>0</v>
      </c>
      <c r="BH78" s="350">
        <v>93205.5</v>
      </c>
      <c r="BI78" s="347">
        <v>0</v>
      </c>
      <c r="BJ78" s="347">
        <v>960.5</v>
      </c>
      <c r="BK78" s="347">
        <v>9224.25</v>
      </c>
      <c r="BL78" s="347">
        <v>429.4</v>
      </c>
      <c r="BM78" s="347">
        <v>0</v>
      </c>
      <c r="BN78" s="347">
        <v>1660</v>
      </c>
      <c r="BO78" s="347">
        <v>0</v>
      </c>
      <c r="BP78" s="347">
        <v>4656.21</v>
      </c>
      <c r="BQ78" s="347">
        <v>0</v>
      </c>
      <c r="BR78" s="347">
        <v>0</v>
      </c>
      <c r="BS78" s="347">
        <v>0</v>
      </c>
      <c r="BT78" s="347">
        <v>0</v>
      </c>
      <c r="BU78" s="347">
        <v>1555</v>
      </c>
      <c r="BV78" s="347">
        <v>0</v>
      </c>
      <c r="BW78" s="347">
        <v>4077.67</v>
      </c>
      <c r="BX78" s="347">
        <v>5723.3</v>
      </c>
      <c r="BY78" s="347">
        <v>0</v>
      </c>
      <c r="BZ78" s="347">
        <v>7330</v>
      </c>
      <c r="CA78" s="347">
        <v>0</v>
      </c>
      <c r="CB78" s="347">
        <v>7558.37</v>
      </c>
      <c r="CC78" s="347">
        <v>970.87</v>
      </c>
      <c r="CD78" s="347">
        <v>2880</v>
      </c>
      <c r="CE78" s="347">
        <v>0</v>
      </c>
      <c r="CF78" s="347">
        <v>0</v>
      </c>
      <c r="CG78" s="347">
        <v>2508.09</v>
      </c>
      <c r="CH78" s="347">
        <v>696</v>
      </c>
      <c r="CI78" s="347">
        <v>0</v>
      </c>
      <c r="CJ78" s="347">
        <v>0</v>
      </c>
      <c r="CK78" s="347">
        <v>0</v>
      </c>
      <c r="CL78" s="347">
        <v>0</v>
      </c>
      <c r="CM78" s="347">
        <v>1138.48</v>
      </c>
      <c r="CN78" s="347">
        <v>0</v>
      </c>
      <c r="CO78" s="347">
        <v>1395</v>
      </c>
      <c r="CP78" s="347">
        <v>4370</v>
      </c>
      <c r="CQ78" s="347">
        <v>0</v>
      </c>
      <c r="CR78" s="347">
        <v>0</v>
      </c>
      <c r="CS78" s="347">
        <v>2323</v>
      </c>
      <c r="CT78" s="347">
        <v>0</v>
      </c>
      <c r="CU78" s="347">
        <v>0</v>
      </c>
      <c r="CV78" s="347">
        <v>0</v>
      </c>
      <c r="CW78" s="347">
        <v>2519.5</v>
      </c>
      <c r="CX78" s="347">
        <v>2900</v>
      </c>
      <c r="CY78" s="347">
        <v>0</v>
      </c>
      <c r="CZ78" s="347">
        <v>0</v>
      </c>
      <c r="DA78" s="347">
        <v>0</v>
      </c>
      <c r="DB78" s="347">
        <v>5320</v>
      </c>
      <c r="DC78" s="347">
        <v>0</v>
      </c>
      <c r="DD78" s="347">
        <v>0</v>
      </c>
      <c r="DE78" s="347">
        <v>1650</v>
      </c>
      <c r="DF78" s="347">
        <v>544</v>
      </c>
      <c r="DG78" s="347">
        <v>1510</v>
      </c>
      <c r="DH78" s="347">
        <v>1253.19</v>
      </c>
      <c r="DI78" s="347">
        <v>3224</v>
      </c>
      <c r="DJ78" s="347">
        <v>4512</v>
      </c>
      <c r="DK78" s="347">
        <v>840</v>
      </c>
      <c r="DL78" s="347">
        <v>0</v>
      </c>
      <c r="DM78" s="347">
        <v>570</v>
      </c>
      <c r="DN78" s="347">
        <v>0</v>
      </c>
      <c r="DO78" s="347">
        <v>0</v>
      </c>
      <c r="DP78" s="347">
        <v>0</v>
      </c>
      <c r="DQ78" s="347">
        <v>0</v>
      </c>
      <c r="DR78" s="365">
        <v>0</v>
      </c>
      <c r="DS78" s="365">
        <v>2468.77</v>
      </c>
      <c r="DT78" s="365">
        <v>0</v>
      </c>
      <c r="DU78" s="365">
        <v>1600</v>
      </c>
      <c r="DV78" s="365">
        <v>0</v>
      </c>
      <c r="DW78" s="365">
        <v>76</v>
      </c>
      <c r="DX78" s="365">
        <v>0</v>
      </c>
      <c r="DY78" s="365">
        <v>4761.8999999999996</v>
      </c>
      <c r="DZ78" s="365">
        <v>0</v>
      </c>
      <c r="EA78" s="95">
        <v>0</v>
      </c>
      <c r="ED78" s="95">
        <f t="shared" si="8"/>
        <v>0</v>
      </c>
      <c r="EE78" s="95">
        <f t="shared" si="12"/>
        <v>0</v>
      </c>
      <c r="EF78" s="95">
        <f t="shared" si="13"/>
        <v>0</v>
      </c>
      <c r="EG78" s="95">
        <f t="shared" si="7"/>
        <v>0</v>
      </c>
      <c r="EH78" s="95">
        <f t="shared" si="9"/>
        <v>0</v>
      </c>
      <c r="EI78" s="95">
        <f t="shared" si="10"/>
        <v>0</v>
      </c>
      <c r="EJ78" s="95">
        <f t="shared" si="11"/>
        <v>0</v>
      </c>
    </row>
    <row r="79" spans="1:140">
      <c r="A79" s="346" t="s">
        <v>134</v>
      </c>
      <c r="B79" s="347">
        <v>152183.53</v>
      </c>
      <c r="C79" s="347">
        <v>0</v>
      </c>
      <c r="D79" s="347">
        <v>0</v>
      </c>
      <c r="E79" s="347">
        <v>0</v>
      </c>
      <c r="F79" s="347">
        <v>0</v>
      </c>
      <c r="G79" s="347">
        <v>0</v>
      </c>
      <c r="H79" s="347">
        <v>0</v>
      </c>
      <c r="I79" s="347">
        <v>0</v>
      </c>
      <c r="J79" s="347">
        <v>0</v>
      </c>
      <c r="K79" s="347">
        <v>0</v>
      </c>
      <c r="L79" s="347">
        <v>0</v>
      </c>
      <c r="M79" s="347">
        <v>0</v>
      </c>
      <c r="N79" s="347">
        <v>0</v>
      </c>
      <c r="O79" s="347">
        <v>0</v>
      </c>
      <c r="P79" s="347">
        <v>0</v>
      </c>
      <c r="Q79" s="347">
        <v>0</v>
      </c>
      <c r="R79" s="347">
        <v>0</v>
      </c>
      <c r="S79" s="347">
        <v>0</v>
      </c>
      <c r="T79" s="347">
        <v>0</v>
      </c>
      <c r="U79" s="347">
        <v>0</v>
      </c>
      <c r="V79" s="347">
        <v>0</v>
      </c>
      <c r="W79" s="347">
        <v>0</v>
      </c>
      <c r="X79" s="347">
        <v>0</v>
      </c>
      <c r="Y79" s="347">
        <v>0</v>
      </c>
      <c r="Z79" s="348">
        <v>0</v>
      </c>
      <c r="AA79" s="348">
        <v>0</v>
      </c>
      <c r="AB79" s="348">
        <v>0</v>
      </c>
      <c r="AC79" s="348">
        <v>0</v>
      </c>
      <c r="AD79" s="348">
        <v>0</v>
      </c>
      <c r="AE79" s="347">
        <v>0</v>
      </c>
      <c r="AF79" s="348">
        <v>152183.53</v>
      </c>
      <c r="AG79" s="347">
        <v>0</v>
      </c>
      <c r="AH79" s="347">
        <v>0</v>
      </c>
      <c r="AI79" s="347">
        <v>0</v>
      </c>
      <c r="AJ79" s="347">
        <v>0</v>
      </c>
      <c r="AK79" s="347">
        <v>0</v>
      </c>
      <c r="AL79" s="347">
        <v>0</v>
      </c>
      <c r="AM79" s="347">
        <v>0</v>
      </c>
      <c r="AN79" s="347">
        <v>0</v>
      </c>
      <c r="AO79" s="347">
        <v>0</v>
      </c>
      <c r="AP79" s="347">
        <v>0</v>
      </c>
      <c r="AQ79" s="347">
        <v>0</v>
      </c>
      <c r="AR79" s="347">
        <v>0</v>
      </c>
      <c r="AS79" s="347">
        <v>0</v>
      </c>
      <c r="AT79" s="347">
        <v>0</v>
      </c>
      <c r="AU79" s="347">
        <v>0</v>
      </c>
      <c r="AV79" s="347">
        <v>0</v>
      </c>
      <c r="AW79" s="347">
        <v>0</v>
      </c>
      <c r="AX79" s="347">
        <v>0</v>
      </c>
      <c r="AY79" s="347">
        <v>0</v>
      </c>
      <c r="AZ79" s="347">
        <v>0</v>
      </c>
      <c r="BA79" s="347">
        <v>0</v>
      </c>
      <c r="BB79" s="347">
        <v>0</v>
      </c>
      <c r="BC79" s="347">
        <v>0</v>
      </c>
      <c r="BD79" s="347">
        <v>113207.55</v>
      </c>
      <c r="BE79" s="347">
        <v>0</v>
      </c>
      <c r="BF79" s="347">
        <v>0</v>
      </c>
      <c r="BG79" s="349">
        <v>38476.980000000003</v>
      </c>
      <c r="BH79" s="350">
        <v>499</v>
      </c>
      <c r="BI79" s="347">
        <v>0</v>
      </c>
      <c r="BJ79" s="347">
        <v>499</v>
      </c>
      <c r="BK79" s="347">
        <v>0</v>
      </c>
      <c r="BL79" s="347">
        <v>0</v>
      </c>
      <c r="BM79" s="347">
        <v>0</v>
      </c>
      <c r="BN79" s="347">
        <v>0</v>
      </c>
      <c r="BO79" s="347">
        <v>0</v>
      </c>
      <c r="BP79" s="347">
        <v>0</v>
      </c>
      <c r="BQ79" s="347">
        <v>0</v>
      </c>
      <c r="BR79" s="347">
        <v>0</v>
      </c>
      <c r="BS79" s="347">
        <v>0</v>
      </c>
      <c r="BT79" s="347">
        <v>0</v>
      </c>
      <c r="BU79" s="347">
        <v>0</v>
      </c>
      <c r="BV79" s="347">
        <v>0</v>
      </c>
      <c r="BW79" s="347">
        <v>0</v>
      </c>
      <c r="BX79" s="347">
        <v>0</v>
      </c>
      <c r="BY79" s="347">
        <v>0</v>
      </c>
      <c r="BZ79" s="347">
        <v>0</v>
      </c>
      <c r="CA79" s="347">
        <v>0</v>
      </c>
      <c r="CB79" s="347">
        <v>0</v>
      </c>
      <c r="CC79" s="347">
        <v>0</v>
      </c>
      <c r="CD79" s="347">
        <v>0</v>
      </c>
      <c r="CE79" s="347">
        <v>0</v>
      </c>
      <c r="CF79" s="347">
        <v>0</v>
      </c>
      <c r="CG79" s="347">
        <v>0</v>
      </c>
      <c r="CH79" s="347">
        <v>0</v>
      </c>
      <c r="CI79" s="347">
        <v>0</v>
      </c>
      <c r="CJ79" s="347">
        <v>0</v>
      </c>
      <c r="CK79" s="347">
        <v>0</v>
      </c>
      <c r="CL79" s="347">
        <v>0</v>
      </c>
      <c r="CM79" s="347">
        <v>0</v>
      </c>
      <c r="CN79" s="347">
        <v>0</v>
      </c>
      <c r="CO79" s="347">
        <v>0</v>
      </c>
      <c r="CP79" s="347">
        <v>0</v>
      </c>
      <c r="CQ79" s="347">
        <v>0</v>
      </c>
      <c r="CR79" s="347">
        <v>0</v>
      </c>
      <c r="CS79" s="347">
        <v>0</v>
      </c>
      <c r="CT79" s="347">
        <v>0</v>
      </c>
      <c r="CU79" s="347">
        <v>0</v>
      </c>
      <c r="CV79" s="347">
        <v>0</v>
      </c>
      <c r="CW79" s="347">
        <v>0</v>
      </c>
      <c r="CX79" s="347">
        <v>0</v>
      </c>
      <c r="CY79" s="347">
        <v>0</v>
      </c>
      <c r="CZ79" s="347">
        <v>0</v>
      </c>
      <c r="DA79" s="347">
        <v>0</v>
      </c>
      <c r="DB79" s="347">
        <v>0</v>
      </c>
      <c r="DC79" s="347">
        <v>0</v>
      </c>
      <c r="DD79" s="347">
        <v>0</v>
      </c>
      <c r="DE79" s="347">
        <v>0</v>
      </c>
      <c r="DF79" s="347">
        <v>0</v>
      </c>
      <c r="DG79" s="347">
        <v>0</v>
      </c>
      <c r="DH79" s="347">
        <v>0</v>
      </c>
      <c r="DI79" s="347">
        <v>0</v>
      </c>
      <c r="DJ79" s="347">
        <v>0</v>
      </c>
      <c r="DK79" s="347">
        <v>0</v>
      </c>
      <c r="DL79" s="347">
        <v>0</v>
      </c>
      <c r="DM79" s="347">
        <v>0</v>
      </c>
      <c r="DN79" s="347">
        <v>0</v>
      </c>
      <c r="DO79" s="347">
        <v>0</v>
      </c>
      <c r="DP79" s="347">
        <v>0</v>
      </c>
      <c r="DQ79" s="347">
        <v>0</v>
      </c>
      <c r="DR79" s="365">
        <v>0</v>
      </c>
      <c r="DS79" s="365">
        <v>0</v>
      </c>
      <c r="DT79" s="365">
        <v>0</v>
      </c>
      <c r="DU79" s="365">
        <v>0</v>
      </c>
      <c r="DV79" s="365">
        <v>0</v>
      </c>
      <c r="DW79" s="365">
        <v>0</v>
      </c>
      <c r="DX79" s="365">
        <v>0</v>
      </c>
      <c r="DY79" s="365">
        <v>0</v>
      </c>
      <c r="DZ79" s="365">
        <v>0</v>
      </c>
      <c r="EA79" s="95">
        <v>0</v>
      </c>
      <c r="ED79" s="95">
        <f t="shared" si="8"/>
        <v>0</v>
      </c>
      <c r="EE79" s="95">
        <f t="shared" si="12"/>
        <v>0</v>
      </c>
      <c r="EF79" s="95">
        <f t="shared" si="13"/>
        <v>0</v>
      </c>
      <c r="EG79" s="95">
        <f t="shared" si="7"/>
        <v>0</v>
      </c>
      <c r="EH79" s="95">
        <f t="shared" si="9"/>
        <v>0</v>
      </c>
      <c r="EI79" s="95">
        <f t="shared" si="10"/>
        <v>0</v>
      </c>
      <c r="EJ79" s="95">
        <f t="shared" si="11"/>
        <v>0</v>
      </c>
    </row>
    <row r="80" spans="1:140">
      <c r="A80" s="346" t="s">
        <v>135</v>
      </c>
      <c r="B80" s="347">
        <v>81078.14</v>
      </c>
      <c r="C80" s="347">
        <v>0</v>
      </c>
      <c r="D80" s="347">
        <v>0</v>
      </c>
      <c r="E80" s="347">
        <v>0</v>
      </c>
      <c r="F80" s="347">
        <v>0</v>
      </c>
      <c r="G80" s="347">
        <v>0</v>
      </c>
      <c r="H80" s="347">
        <v>0</v>
      </c>
      <c r="I80" s="347">
        <v>0</v>
      </c>
      <c r="J80" s="347">
        <v>0</v>
      </c>
      <c r="K80" s="347">
        <v>0</v>
      </c>
      <c r="L80" s="347">
        <v>0</v>
      </c>
      <c r="M80" s="347">
        <v>0</v>
      </c>
      <c r="N80" s="347">
        <v>0</v>
      </c>
      <c r="O80" s="347">
        <v>6719</v>
      </c>
      <c r="P80" s="347">
        <v>0</v>
      </c>
      <c r="Q80" s="347">
        <v>0</v>
      </c>
      <c r="R80" s="347">
        <v>0</v>
      </c>
      <c r="S80" s="347">
        <v>0</v>
      </c>
      <c r="T80" s="347">
        <v>0</v>
      </c>
      <c r="U80" s="347">
        <v>0</v>
      </c>
      <c r="V80" s="347">
        <v>0</v>
      </c>
      <c r="W80" s="347">
        <v>0</v>
      </c>
      <c r="X80" s="347">
        <v>0</v>
      </c>
      <c r="Y80" s="347">
        <v>0</v>
      </c>
      <c r="Z80" s="348">
        <v>0</v>
      </c>
      <c r="AA80" s="348">
        <v>0</v>
      </c>
      <c r="AB80" s="348">
        <v>0</v>
      </c>
      <c r="AC80" s="348">
        <v>0</v>
      </c>
      <c r="AD80" s="348">
        <v>0</v>
      </c>
      <c r="AE80" s="347">
        <v>0</v>
      </c>
      <c r="AF80" s="348">
        <v>74359.14</v>
      </c>
      <c r="AG80" s="347">
        <v>0</v>
      </c>
      <c r="AH80" s="347">
        <v>0</v>
      </c>
      <c r="AI80" s="347">
        <v>0</v>
      </c>
      <c r="AJ80" s="347">
        <v>0</v>
      </c>
      <c r="AK80" s="347">
        <v>0</v>
      </c>
      <c r="AL80" s="347">
        <v>0</v>
      </c>
      <c r="AM80" s="347">
        <v>0</v>
      </c>
      <c r="AN80" s="347">
        <v>0</v>
      </c>
      <c r="AO80" s="347">
        <v>0</v>
      </c>
      <c r="AP80" s="347">
        <v>0</v>
      </c>
      <c r="AQ80" s="347">
        <v>0</v>
      </c>
      <c r="AR80" s="347">
        <v>0</v>
      </c>
      <c r="AS80" s="347">
        <v>0</v>
      </c>
      <c r="AT80" s="347">
        <v>0</v>
      </c>
      <c r="AU80" s="347">
        <v>0</v>
      </c>
      <c r="AV80" s="347">
        <v>0</v>
      </c>
      <c r="AW80" s="347">
        <v>0</v>
      </c>
      <c r="AX80" s="347">
        <v>0</v>
      </c>
      <c r="AY80" s="347">
        <v>0</v>
      </c>
      <c r="AZ80" s="347">
        <v>0</v>
      </c>
      <c r="BA80" s="347">
        <v>0</v>
      </c>
      <c r="BB80" s="347">
        <v>71291.070000000007</v>
      </c>
      <c r="BC80" s="347">
        <v>0</v>
      </c>
      <c r="BD80" s="347">
        <v>0</v>
      </c>
      <c r="BE80" s="347">
        <v>0</v>
      </c>
      <c r="BF80" s="347">
        <v>3068.07</v>
      </c>
      <c r="BG80" s="349">
        <v>0</v>
      </c>
      <c r="BH80" s="350">
        <v>0</v>
      </c>
      <c r="BI80" s="347">
        <v>0</v>
      </c>
      <c r="BJ80" s="347">
        <v>0</v>
      </c>
      <c r="BK80" s="347">
        <v>0</v>
      </c>
      <c r="BL80" s="347">
        <v>0</v>
      </c>
      <c r="BM80" s="347">
        <v>0</v>
      </c>
      <c r="BN80" s="347">
        <v>0</v>
      </c>
      <c r="BO80" s="347">
        <v>0</v>
      </c>
      <c r="BP80" s="347">
        <v>0</v>
      </c>
      <c r="BQ80" s="347">
        <v>0</v>
      </c>
      <c r="BR80" s="347">
        <v>0</v>
      </c>
      <c r="BS80" s="347">
        <v>0</v>
      </c>
      <c r="BT80" s="347">
        <v>0</v>
      </c>
      <c r="BU80" s="347">
        <v>0</v>
      </c>
      <c r="BV80" s="347">
        <v>0</v>
      </c>
      <c r="BW80" s="347">
        <v>0</v>
      </c>
      <c r="BX80" s="347">
        <v>0</v>
      </c>
      <c r="BY80" s="347">
        <v>0</v>
      </c>
      <c r="BZ80" s="347">
        <v>0</v>
      </c>
      <c r="CA80" s="347">
        <v>0</v>
      </c>
      <c r="CB80" s="347">
        <v>0</v>
      </c>
      <c r="CC80" s="347">
        <v>0</v>
      </c>
      <c r="CD80" s="347">
        <v>0</v>
      </c>
      <c r="CE80" s="347">
        <v>0</v>
      </c>
      <c r="CF80" s="347">
        <v>0</v>
      </c>
      <c r="CG80" s="347">
        <v>0</v>
      </c>
      <c r="CH80" s="347">
        <v>0</v>
      </c>
      <c r="CI80" s="347">
        <v>0</v>
      </c>
      <c r="CJ80" s="347">
        <v>0</v>
      </c>
      <c r="CK80" s="347">
        <v>0</v>
      </c>
      <c r="CL80" s="347">
        <v>0</v>
      </c>
      <c r="CM80" s="347">
        <v>0</v>
      </c>
      <c r="CN80" s="347">
        <v>0</v>
      </c>
      <c r="CO80" s="347">
        <v>0</v>
      </c>
      <c r="CP80" s="347">
        <v>0</v>
      </c>
      <c r="CQ80" s="347">
        <v>0</v>
      </c>
      <c r="CR80" s="347">
        <v>0</v>
      </c>
      <c r="CS80" s="347">
        <v>0</v>
      </c>
      <c r="CT80" s="347">
        <v>0</v>
      </c>
      <c r="CU80" s="347">
        <v>0</v>
      </c>
      <c r="CV80" s="347">
        <v>0</v>
      </c>
      <c r="CW80" s="347">
        <v>0</v>
      </c>
      <c r="CX80" s="347">
        <v>0</v>
      </c>
      <c r="CY80" s="347">
        <v>0</v>
      </c>
      <c r="CZ80" s="347">
        <v>0</v>
      </c>
      <c r="DA80" s="347">
        <v>0</v>
      </c>
      <c r="DB80" s="347">
        <v>0</v>
      </c>
      <c r="DC80" s="347">
        <v>0</v>
      </c>
      <c r="DD80" s="347">
        <v>0</v>
      </c>
      <c r="DE80" s="347">
        <v>0</v>
      </c>
      <c r="DF80" s="347">
        <v>0</v>
      </c>
      <c r="DG80" s="347">
        <v>0</v>
      </c>
      <c r="DH80" s="347">
        <v>0</v>
      </c>
      <c r="DI80" s="347">
        <v>0</v>
      </c>
      <c r="DJ80" s="347">
        <v>0</v>
      </c>
      <c r="DK80" s="347">
        <v>0</v>
      </c>
      <c r="DL80" s="347">
        <v>0</v>
      </c>
      <c r="DM80" s="347">
        <v>0</v>
      </c>
      <c r="DN80" s="347">
        <v>0</v>
      </c>
      <c r="DO80" s="347">
        <v>0</v>
      </c>
      <c r="DP80" s="347">
        <v>0</v>
      </c>
      <c r="DQ80" s="347">
        <v>0</v>
      </c>
      <c r="DR80" s="365">
        <v>0</v>
      </c>
      <c r="DS80" s="365">
        <v>0</v>
      </c>
      <c r="DT80" s="365">
        <v>0</v>
      </c>
      <c r="DU80" s="365">
        <v>0</v>
      </c>
      <c r="DV80" s="365">
        <v>0</v>
      </c>
      <c r="DW80" s="365">
        <v>0</v>
      </c>
      <c r="DX80" s="365">
        <v>0</v>
      </c>
      <c r="DY80" s="365">
        <v>0</v>
      </c>
      <c r="DZ80" s="365">
        <v>0</v>
      </c>
      <c r="EA80" s="95">
        <v>0</v>
      </c>
      <c r="ED80" s="95">
        <f t="shared" si="8"/>
        <v>0</v>
      </c>
      <c r="EE80" s="95">
        <f t="shared" si="12"/>
        <v>0</v>
      </c>
      <c r="EF80" s="95">
        <f t="shared" si="13"/>
        <v>0</v>
      </c>
      <c r="EG80" s="95">
        <f t="shared" si="7"/>
        <v>0</v>
      </c>
      <c r="EH80" s="95">
        <f t="shared" si="9"/>
        <v>0</v>
      </c>
      <c r="EI80" s="95">
        <f t="shared" si="10"/>
        <v>0</v>
      </c>
      <c r="EJ80" s="95">
        <f t="shared" si="11"/>
        <v>0</v>
      </c>
    </row>
    <row r="81" spans="1:140">
      <c r="A81" s="346" t="s">
        <v>136</v>
      </c>
      <c r="B81" s="347">
        <v>18889.43</v>
      </c>
      <c r="C81" s="347">
        <v>0</v>
      </c>
      <c r="D81" s="347">
        <v>0</v>
      </c>
      <c r="E81" s="347">
        <v>0</v>
      </c>
      <c r="F81" s="347">
        <v>0</v>
      </c>
      <c r="G81" s="347">
        <v>0</v>
      </c>
      <c r="H81" s="347">
        <v>0</v>
      </c>
      <c r="I81" s="347">
        <v>0</v>
      </c>
      <c r="J81" s="347">
        <v>0</v>
      </c>
      <c r="K81" s="347">
        <v>0</v>
      </c>
      <c r="L81" s="347">
        <v>0</v>
      </c>
      <c r="M81" s="347">
        <v>0</v>
      </c>
      <c r="N81" s="347">
        <v>0</v>
      </c>
      <c r="O81" s="347">
        <v>0</v>
      </c>
      <c r="P81" s="347">
        <v>0</v>
      </c>
      <c r="Q81" s="347">
        <v>0</v>
      </c>
      <c r="R81" s="347">
        <v>0</v>
      </c>
      <c r="S81" s="347">
        <v>0</v>
      </c>
      <c r="T81" s="347">
        <v>0</v>
      </c>
      <c r="U81" s="347">
        <v>0</v>
      </c>
      <c r="V81" s="347">
        <v>0</v>
      </c>
      <c r="W81" s="347">
        <v>0</v>
      </c>
      <c r="X81" s="347">
        <v>0</v>
      </c>
      <c r="Y81" s="347">
        <v>0</v>
      </c>
      <c r="Z81" s="348">
        <v>0</v>
      </c>
      <c r="AA81" s="348">
        <v>2149.0500000000002</v>
      </c>
      <c r="AB81" s="348">
        <v>0</v>
      </c>
      <c r="AC81" s="348">
        <v>0</v>
      </c>
      <c r="AD81" s="348">
        <v>110</v>
      </c>
      <c r="AE81" s="347">
        <v>0</v>
      </c>
      <c r="AF81" s="348">
        <v>16630.38</v>
      </c>
      <c r="AG81" s="347">
        <v>0</v>
      </c>
      <c r="AH81" s="347">
        <v>0</v>
      </c>
      <c r="AI81" s="347">
        <v>0</v>
      </c>
      <c r="AJ81" s="347">
        <v>0</v>
      </c>
      <c r="AK81" s="347">
        <v>0</v>
      </c>
      <c r="AL81" s="347">
        <v>0</v>
      </c>
      <c r="AM81" s="347">
        <v>0</v>
      </c>
      <c r="AN81" s="347">
        <v>0</v>
      </c>
      <c r="AO81" s="347">
        <v>1549.05</v>
      </c>
      <c r="AP81" s="347">
        <v>0</v>
      </c>
      <c r="AQ81" s="347">
        <v>0</v>
      </c>
      <c r="AR81" s="347">
        <v>600</v>
      </c>
      <c r="AS81" s="347">
        <v>0</v>
      </c>
      <c r="AT81" s="347">
        <v>0</v>
      </c>
      <c r="AU81" s="347">
        <v>0</v>
      </c>
      <c r="AV81" s="347">
        <v>0</v>
      </c>
      <c r="AW81" s="347">
        <v>0</v>
      </c>
      <c r="AX81" s="347">
        <v>0</v>
      </c>
      <c r="AY81" s="347">
        <v>0</v>
      </c>
      <c r="AZ81" s="347">
        <v>0</v>
      </c>
      <c r="BA81" s="347">
        <v>0</v>
      </c>
      <c r="BB81" s="347">
        <v>0</v>
      </c>
      <c r="BC81" s="347">
        <v>0</v>
      </c>
      <c r="BD81" s="347">
        <v>410</v>
      </c>
      <c r="BE81" s="347">
        <v>0</v>
      </c>
      <c r="BF81" s="347">
        <v>0</v>
      </c>
      <c r="BG81" s="349">
        <v>0</v>
      </c>
      <c r="BH81" s="350">
        <v>16220.38</v>
      </c>
      <c r="BI81" s="347">
        <v>0</v>
      </c>
      <c r="BJ81" s="347">
        <v>0</v>
      </c>
      <c r="BK81" s="347">
        <v>0</v>
      </c>
      <c r="BL81" s="347">
        <v>2283.4899999999998</v>
      </c>
      <c r="BM81" s="347">
        <v>0</v>
      </c>
      <c r="BN81" s="347">
        <v>0</v>
      </c>
      <c r="BO81" s="347">
        <v>0</v>
      </c>
      <c r="BP81" s="347">
        <v>0</v>
      </c>
      <c r="BQ81" s="347">
        <v>0</v>
      </c>
      <c r="BR81" s="347">
        <v>0</v>
      </c>
      <c r="BS81" s="347">
        <v>72</v>
      </c>
      <c r="BT81" s="347">
        <v>0</v>
      </c>
      <c r="BU81" s="347">
        <v>1911</v>
      </c>
      <c r="BV81" s="347">
        <v>0</v>
      </c>
      <c r="BW81" s="347">
        <v>0</v>
      </c>
      <c r="BX81" s="347">
        <v>0</v>
      </c>
      <c r="BY81" s="347">
        <v>0</v>
      </c>
      <c r="BZ81" s="347">
        <v>0</v>
      </c>
      <c r="CA81" s="347">
        <v>0</v>
      </c>
      <c r="CB81" s="347">
        <v>0</v>
      </c>
      <c r="CC81" s="347">
        <v>8103.89</v>
      </c>
      <c r="CD81" s="347">
        <v>0</v>
      </c>
      <c r="CE81" s="347">
        <v>0</v>
      </c>
      <c r="CF81" s="347">
        <v>0</v>
      </c>
      <c r="CG81" s="347">
        <v>0</v>
      </c>
      <c r="CH81" s="347">
        <v>0</v>
      </c>
      <c r="CI81" s="347">
        <v>0</v>
      </c>
      <c r="CJ81" s="347">
        <v>0</v>
      </c>
      <c r="CK81" s="347">
        <v>0</v>
      </c>
      <c r="CL81" s="347">
        <v>0</v>
      </c>
      <c r="CM81" s="347">
        <v>0</v>
      </c>
      <c r="CN81" s="347">
        <v>472</v>
      </c>
      <c r="CO81" s="347">
        <v>545</v>
      </c>
      <c r="CP81" s="347">
        <v>450</v>
      </c>
      <c r="CQ81" s="347">
        <v>0</v>
      </c>
      <c r="CR81" s="347">
        <v>0</v>
      </c>
      <c r="CS81" s="347">
        <v>0</v>
      </c>
      <c r="CT81" s="347">
        <v>0</v>
      </c>
      <c r="CU81" s="347">
        <v>0</v>
      </c>
      <c r="CV81" s="347">
        <v>390</v>
      </c>
      <c r="CW81" s="347">
        <v>0</v>
      </c>
      <c r="CX81" s="347">
        <v>0</v>
      </c>
      <c r="CY81" s="347">
        <v>0</v>
      </c>
      <c r="CZ81" s="347">
        <v>0</v>
      </c>
      <c r="DA81" s="347">
        <v>0</v>
      </c>
      <c r="DB81" s="347">
        <v>0</v>
      </c>
      <c r="DC81" s="347">
        <v>0</v>
      </c>
      <c r="DD81" s="347">
        <v>0</v>
      </c>
      <c r="DE81" s="347">
        <v>0</v>
      </c>
      <c r="DF81" s="347">
        <v>0</v>
      </c>
      <c r="DG81" s="347">
        <v>0</v>
      </c>
      <c r="DH81" s="347">
        <v>0</v>
      </c>
      <c r="DI81" s="347">
        <v>0</v>
      </c>
      <c r="DJ81" s="347">
        <v>1113</v>
      </c>
      <c r="DK81" s="347">
        <v>0</v>
      </c>
      <c r="DL81" s="347">
        <v>100</v>
      </c>
      <c r="DM81" s="347">
        <v>0</v>
      </c>
      <c r="DN81" s="347">
        <v>0</v>
      </c>
      <c r="DO81" s="347">
        <v>560</v>
      </c>
      <c r="DP81" s="347">
        <v>0</v>
      </c>
      <c r="DQ81" s="347">
        <v>220</v>
      </c>
      <c r="DR81" s="365">
        <v>0</v>
      </c>
      <c r="DS81" s="365">
        <v>0</v>
      </c>
      <c r="DT81" s="365">
        <v>0</v>
      </c>
      <c r="DU81" s="365">
        <v>0</v>
      </c>
      <c r="DV81" s="365">
        <v>0</v>
      </c>
      <c r="DW81" s="365">
        <v>0</v>
      </c>
      <c r="DX81" s="365">
        <v>0</v>
      </c>
      <c r="DY81" s="365">
        <v>0</v>
      </c>
      <c r="DZ81" s="365">
        <v>0</v>
      </c>
      <c r="EA81" s="95">
        <v>0</v>
      </c>
      <c r="ED81" s="95">
        <f t="shared" si="8"/>
        <v>0</v>
      </c>
      <c r="EE81" s="95">
        <f t="shared" si="12"/>
        <v>0</v>
      </c>
      <c r="EF81" s="95">
        <f t="shared" si="13"/>
        <v>0</v>
      </c>
      <c r="EG81" s="95">
        <f t="shared" si="7"/>
        <v>0</v>
      </c>
      <c r="EH81" s="95">
        <f t="shared" si="9"/>
        <v>0</v>
      </c>
      <c r="EI81" s="95">
        <f t="shared" si="10"/>
        <v>0</v>
      </c>
      <c r="EJ81" s="95">
        <f t="shared" si="11"/>
        <v>0</v>
      </c>
    </row>
    <row r="82" spans="1:140">
      <c r="A82" s="346" t="s">
        <v>137</v>
      </c>
      <c r="B82" s="347">
        <v>23170.65</v>
      </c>
      <c r="C82" s="347">
        <v>0</v>
      </c>
      <c r="D82" s="347">
        <v>0</v>
      </c>
      <c r="E82" s="347">
        <v>525.70000000000005</v>
      </c>
      <c r="F82" s="347">
        <v>0</v>
      </c>
      <c r="G82" s="347">
        <v>0</v>
      </c>
      <c r="H82" s="347">
        <v>0</v>
      </c>
      <c r="I82" s="347">
        <v>0</v>
      </c>
      <c r="J82" s="347">
        <v>0</v>
      </c>
      <c r="K82" s="347">
        <v>0</v>
      </c>
      <c r="L82" s="347">
        <v>0</v>
      </c>
      <c r="M82" s="347">
        <v>0</v>
      </c>
      <c r="N82" s="347">
        <v>0</v>
      </c>
      <c r="O82" s="347">
        <v>0</v>
      </c>
      <c r="P82" s="347">
        <v>0</v>
      </c>
      <c r="Q82" s="347">
        <v>0</v>
      </c>
      <c r="R82" s="347">
        <v>0</v>
      </c>
      <c r="S82" s="347">
        <v>0</v>
      </c>
      <c r="T82" s="347">
        <v>0</v>
      </c>
      <c r="U82" s="347">
        <v>0</v>
      </c>
      <c r="V82" s="347">
        <v>0</v>
      </c>
      <c r="W82" s="347">
        <v>0</v>
      </c>
      <c r="X82" s="347">
        <v>0</v>
      </c>
      <c r="Y82" s="347">
        <v>0</v>
      </c>
      <c r="Z82" s="348">
        <v>729.7</v>
      </c>
      <c r="AA82" s="348">
        <v>0</v>
      </c>
      <c r="AB82" s="348">
        <v>0</v>
      </c>
      <c r="AC82" s="348">
        <v>0</v>
      </c>
      <c r="AD82" s="348">
        <v>0</v>
      </c>
      <c r="AE82" s="347">
        <v>0</v>
      </c>
      <c r="AF82" s="348">
        <v>21915.25</v>
      </c>
      <c r="AG82" s="347">
        <v>0</v>
      </c>
      <c r="AH82" s="347">
        <v>0</v>
      </c>
      <c r="AI82" s="347">
        <v>0</v>
      </c>
      <c r="AJ82" s="347">
        <v>0</v>
      </c>
      <c r="AK82" s="347">
        <v>0</v>
      </c>
      <c r="AL82" s="347">
        <v>729.7</v>
      </c>
      <c r="AM82" s="347">
        <v>0</v>
      </c>
      <c r="AN82" s="347">
        <v>0</v>
      </c>
      <c r="AO82" s="347">
        <v>0</v>
      </c>
      <c r="AP82" s="347">
        <v>0</v>
      </c>
      <c r="AQ82" s="347">
        <v>0</v>
      </c>
      <c r="AR82" s="347">
        <v>0</v>
      </c>
      <c r="AS82" s="347">
        <v>0</v>
      </c>
      <c r="AT82" s="347">
        <v>0</v>
      </c>
      <c r="AU82" s="347">
        <v>0</v>
      </c>
      <c r="AV82" s="347">
        <v>0</v>
      </c>
      <c r="AW82" s="347">
        <v>0</v>
      </c>
      <c r="AX82" s="347">
        <v>0</v>
      </c>
      <c r="AY82" s="347">
        <v>0</v>
      </c>
      <c r="AZ82" s="347">
        <v>0</v>
      </c>
      <c r="BA82" s="347">
        <v>0</v>
      </c>
      <c r="BB82" s="347">
        <v>0</v>
      </c>
      <c r="BC82" s="347">
        <v>0</v>
      </c>
      <c r="BD82" s="347">
        <v>1128.4000000000001</v>
      </c>
      <c r="BE82" s="347">
        <v>0</v>
      </c>
      <c r="BF82" s="347">
        <v>0</v>
      </c>
      <c r="BG82" s="349">
        <v>0</v>
      </c>
      <c r="BH82" s="350">
        <v>20786.849999999999</v>
      </c>
      <c r="BI82" s="347">
        <v>0</v>
      </c>
      <c r="BJ82" s="347">
        <v>0</v>
      </c>
      <c r="BK82" s="347">
        <v>0</v>
      </c>
      <c r="BL82" s="347">
        <v>0</v>
      </c>
      <c r="BM82" s="347">
        <v>0</v>
      </c>
      <c r="BN82" s="347">
        <v>6424</v>
      </c>
      <c r="BO82" s="347">
        <v>0</v>
      </c>
      <c r="BP82" s="347">
        <v>0</v>
      </c>
      <c r="BQ82" s="347">
        <v>0</v>
      </c>
      <c r="BR82" s="347">
        <v>0</v>
      </c>
      <c r="BS82" s="347">
        <v>565</v>
      </c>
      <c r="BT82" s="347">
        <v>818.18</v>
      </c>
      <c r="BU82" s="347">
        <v>0</v>
      </c>
      <c r="BV82" s="347">
        <v>0</v>
      </c>
      <c r="BW82" s="347">
        <v>0</v>
      </c>
      <c r="BX82" s="347">
        <v>0</v>
      </c>
      <c r="BY82" s="347">
        <v>0</v>
      </c>
      <c r="BZ82" s="347">
        <v>972</v>
      </c>
      <c r="CA82" s="347">
        <v>0</v>
      </c>
      <c r="CB82" s="347">
        <v>120</v>
      </c>
      <c r="CC82" s="347">
        <v>2357</v>
      </c>
      <c r="CD82" s="347">
        <v>7336.5</v>
      </c>
      <c r="CE82" s="347">
        <v>0</v>
      </c>
      <c r="CF82" s="347">
        <v>0</v>
      </c>
      <c r="CG82" s="347">
        <v>121.55</v>
      </c>
      <c r="CH82" s="347">
        <v>0</v>
      </c>
      <c r="CI82" s="347">
        <v>0</v>
      </c>
      <c r="CJ82" s="347">
        <v>0</v>
      </c>
      <c r="CK82" s="347">
        <v>0</v>
      </c>
      <c r="CL82" s="347">
        <v>0</v>
      </c>
      <c r="CM82" s="347">
        <v>696</v>
      </c>
      <c r="CN82" s="347">
        <v>0</v>
      </c>
      <c r="CO82" s="347">
        <v>0</v>
      </c>
      <c r="CP82" s="347">
        <v>0</v>
      </c>
      <c r="CQ82" s="347">
        <v>110.8</v>
      </c>
      <c r="CR82" s="347">
        <v>147.80000000000001</v>
      </c>
      <c r="CS82" s="347">
        <v>0</v>
      </c>
      <c r="CT82" s="347">
        <v>0</v>
      </c>
      <c r="CU82" s="347">
        <v>144.1</v>
      </c>
      <c r="CV82" s="347">
        <v>0</v>
      </c>
      <c r="CW82" s="347">
        <v>0</v>
      </c>
      <c r="CX82" s="347">
        <v>337.82</v>
      </c>
      <c r="CY82" s="347">
        <v>0</v>
      </c>
      <c r="CZ82" s="347">
        <v>0</v>
      </c>
      <c r="DA82" s="347">
        <v>0</v>
      </c>
      <c r="DB82" s="347">
        <v>0</v>
      </c>
      <c r="DC82" s="347">
        <v>0</v>
      </c>
      <c r="DD82" s="347">
        <v>0</v>
      </c>
      <c r="DE82" s="347">
        <v>0</v>
      </c>
      <c r="DF82" s="347">
        <v>0</v>
      </c>
      <c r="DG82" s="347">
        <v>0</v>
      </c>
      <c r="DH82" s="347">
        <v>388.1</v>
      </c>
      <c r="DI82" s="347">
        <v>0</v>
      </c>
      <c r="DJ82" s="347">
        <v>0</v>
      </c>
      <c r="DK82" s="347">
        <v>0</v>
      </c>
      <c r="DL82" s="347">
        <v>0</v>
      </c>
      <c r="DM82" s="347">
        <v>0</v>
      </c>
      <c r="DN82" s="347">
        <v>0</v>
      </c>
      <c r="DO82" s="347">
        <v>0</v>
      </c>
      <c r="DP82" s="347">
        <v>0</v>
      </c>
      <c r="DQ82" s="347">
        <v>248</v>
      </c>
      <c r="DR82" s="365">
        <v>0</v>
      </c>
      <c r="DS82" s="365">
        <v>0</v>
      </c>
      <c r="DT82" s="365">
        <v>0</v>
      </c>
      <c r="DU82" s="365">
        <v>0</v>
      </c>
      <c r="DV82" s="365">
        <v>0</v>
      </c>
      <c r="DW82" s="365">
        <v>0</v>
      </c>
      <c r="DX82" s="365">
        <v>0</v>
      </c>
      <c r="DY82" s="365">
        <v>0</v>
      </c>
      <c r="DZ82" s="365">
        <v>0</v>
      </c>
      <c r="EA82" s="95">
        <v>0</v>
      </c>
      <c r="ED82" s="95">
        <f t="shared" si="8"/>
        <v>0</v>
      </c>
      <c r="EE82" s="95">
        <f t="shared" si="12"/>
        <v>0</v>
      </c>
      <c r="EF82" s="95">
        <f t="shared" si="13"/>
        <v>0</v>
      </c>
      <c r="EG82" s="95">
        <f t="shared" si="7"/>
        <v>0</v>
      </c>
      <c r="EH82" s="95">
        <f t="shared" si="9"/>
        <v>0</v>
      </c>
      <c r="EI82" s="95">
        <f t="shared" si="10"/>
        <v>0</v>
      </c>
      <c r="EJ82" s="95">
        <f t="shared" si="11"/>
        <v>0</v>
      </c>
    </row>
    <row r="83" spans="1:140">
      <c r="A83" s="346" t="s">
        <v>138</v>
      </c>
      <c r="B83" s="347">
        <v>5536.08</v>
      </c>
      <c r="C83" s="347">
        <v>0</v>
      </c>
      <c r="D83" s="347">
        <v>0</v>
      </c>
      <c r="E83" s="347">
        <v>568.08000000000004</v>
      </c>
      <c r="F83" s="347">
        <v>124</v>
      </c>
      <c r="G83" s="347">
        <v>11</v>
      </c>
      <c r="H83" s="347">
        <v>0</v>
      </c>
      <c r="I83" s="347">
        <v>75</v>
      </c>
      <c r="J83" s="347">
        <v>0</v>
      </c>
      <c r="K83" s="347">
        <v>0</v>
      </c>
      <c r="L83" s="347">
        <v>0</v>
      </c>
      <c r="M83" s="347">
        <v>0</v>
      </c>
      <c r="N83" s="347">
        <v>0</v>
      </c>
      <c r="O83" s="347">
        <v>0</v>
      </c>
      <c r="P83" s="347">
        <v>0</v>
      </c>
      <c r="Q83" s="347">
        <v>0</v>
      </c>
      <c r="R83" s="347">
        <v>0</v>
      </c>
      <c r="S83" s="347">
        <v>0</v>
      </c>
      <c r="T83" s="347">
        <v>0</v>
      </c>
      <c r="U83" s="347">
        <v>0</v>
      </c>
      <c r="V83" s="347">
        <v>0</v>
      </c>
      <c r="W83" s="347">
        <v>0</v>
      </c>
      <c r="X83" s="347">
        <v>0</v>
      </c>
      <c r="Y83" s="347">
        <v>0</v>
      </c>
      <c r="Z83" s="348">
        <v>0</v>
      </c>
      <c r="AA83" s="348">
        <v>247</v>
      </c>
      <c r="AB83" s="348">
        <v>0</v>
      </c>
      <c r="AC83" s="348">
        <v>0</v>
      </c>
      <c r="AD83" s="348">
        <v>0</v>
      </c>
      <c r="AE83" s="347">
        <v>0</v>
      </c>
      <c r="AF83" s="348">
        <v>4511</v>
      </c>
      <c r="AG83" s="347">
        <v>0</v>
      </c>
      <c r="AH83" s="347">
        <v>0</v>
      </c>
      <c r="AI83" s="347">
        <v>0</v>
      </c>
      <c r="AJ83" s="347">
        <v>0</v>
      </c>
      <c r="AK83" s="347">
        <v>0</v>
      </c>
      <c r="AL83" s="347">
        <v>0</v>
      </c>
      <c r="AM83" s="347">
        <v>0</v>
      </c>
      <c r="AN83" s="347">
        <v>42</v>
      </c>
      <c r="AO83" s="347">
        <v>0</v>
      </c>
      <c r="AP83" s="347">
        <v>0</v>
      </c>
      <c r="AQ83" s="347">
        <v>205</v>
      </c>
      <c r="AR83" s="347">
        <v>0</v>
      </c>
      <c r="AS83" s="347">
        <v>0</v>
      </c>
      <c r="AT83" s="347">
        <v>0</v>
      </c>
      <c r="AU83" s="347">
        <v>0</v>
      </c>
      <c r="AV83" s="347">
        <v>0</v>
      </c>
      <c r="AW83" s="347">
        <v>0</v>
      </c>
      <c r="AX83" s="347">
        <v>0</v>
      </c>
      <c r="AY83" s="347">
        <v>0</v>
      </c>
      <c r="AZ83" s="347">
        <v>0</v>
      </c>
      <c r="BA83" s="347">
        <v>0</v>
      </c>
      <c r="BB83" s="347">
        <v>0</v>
      </c>
      <c r="BC83" s="347">
        <v>0</v>
      </c>
      <c r="BD83" s="347">
        <v>135</v>
      </c>
      <c r="BE83" s="347">
        <v>0</v>
      </c>
      <c r="BF83" s="347">
        <v>3906</v>
      </c>
      <c r="BG83" s="349">
        <v>74</v>
      </c>
      <c r="BH83" s="350">
        <v>396</v>
      </c>
      <c r="BI83" s="347">
        <v>0</v>
      </c>
      <c r="BJ83" s="347">
        <v>0</v>
      </c>
      <c r="BK83" s="347">
        <v>0</v>
      </c>
      <c r="BL83" s="347">
        <v>0</v>
      </c>
      <c r="BM83" s="347">
        <v>0</v>
      </c>
      <c r="BN83" s="347">
        <v>0</v>
      </c>
      <c r="BO83" s="347">
        <v>0</v>
      </c>
      <c r="BP83" s="347">
        <v>0</v>
      </c>
      <c r="BQ83" s="347">
        <v>0</v>
      </c>
      <c r="BR83" s="347">
        <v>0</v>
      </c>
      <c r="BS83" s="347">
        <v>0</v>
      </c>
      <c r="BT83" s="347">
        <v>0</v>
      </c>
      <c r="BU83" s="347">
        <v>0</v>
      </c>
      <c r="BV83" s="347">
        <v>253</v>
      </c>
      <c r="BW83" s="347">
        <v>0</v>
      </c>
      <c r="BX83" s="347">
        <v>0</v>
      </c>
      <c r="BY83" s="347">
        <v>0</v>
      </c>
      <c r="BZ83" s="347">
        <v>0</v>
      </c>
      <c r="CA83" s="347">
        <v>0</v>
      </c>
      <c r="CB83" s="347">
        <v>0</v>
      </c>
      <c r="CC83" s="347">
        <v>0</v>
      </c>
      <c r="CD83" s="347">
        <v>0</v>
      </c>
      <c r="CE83" s="347">
        <v>0</v>
      </c>
      <c r="CF83" s="347">
        <v>0</v>
      </c>
      <c r="CG83" s="347">
        <v>0</v>
      </c>
      <c r="CH83" s="347">
        <v>0</v>
      </c>
      <c r="CI83" s="347">
        <v>0</v>
      </c>
      <c r="CJ83" s="347">
        <v>0</v>
      </c>
      <c r="CK83" s="347">
        <v>0</v>
      </c>
      <c r="CL83" s="347">
        <v>0</v>
      </c>
      <c r="CM83" s="347">
        <v>0</v>
      </c>
      <c r="CN83" s="347">
        <v>0</v>
      </c>
      <c r="CO83" s="347">
        <v>0</v>
      </c>
      <c r="CP83" s="347">
        <v>0</v>
      </c>
      <c r="CQ83" s="347">
        <v>0</v>
      </c>
      <c r="CR83" s="347">
        <v>0</v>
      </c>
      <c r="CS83" s="347">
        <v>0</v>
      </c>
      <c r="CT83" s="347">
        <v>0</v>
      </c>
      <c r="CU83" s="347">
        <v>0</v>
      </c>
      <c r="CV83" s="347">
        <v>0</v>
      </c>
      <c r="CW83" s="347">
        <v>0</v>
      </c>
      <c r="CX83" s="347">
        <v>0</v>
      </c>
      <c r="CY83" s="347">
        <v>0</v>
      </c>
      <c r="CZ83" s="347">
        <v>0</v>
      </c>
      <c r="DA83" s="347">
        <v>0</v>
      </c>
      <c r="DB83" s="347">
        <v>68</v>
      </c>
      <c r="DC83" s="347">
        <v>0</v>
      </c>
      <c r="DD83" s="347">
        <v>0</v>
      </c>
      <c r="DE83" s="347">
        <v>0</v>
      </c>
      <c r="DF83" s="347">
        <v>0</v>
      </c>
      <c r="DG83" s="347">
        <v>0</v>
      </c>
      <c r="DH83" s="347">
        <v>0</v>
      </c>
      <c r="DI83" s="347">
        <v>0</v>
      </c>
      <c r="DJ83" s="347">
        <v>0</v>
      </c>
      <c r="DK83" s="347">
        <v>0</v>
      </c>
      <c r="DL83" s="347">
        <v>0</v>
      </c>
      <c r="DM83" s="347">
        <v>0</v>
      </c>
      <c r="DN83" s="347">
        <v>0</v>
      </c>
      <c r="DO83" s="347">
        <v>0</v>
      </c>
      <c r="DP83" s="347">
        <v>0</v>
      </c>
      <c r="DQ83" s="347">
        <v>0</v>
      </c>
      <c r="DR83" s="365">
        <v>0</v>
      </c>
      <c r="DS83" s="365">
        <v>0</v>
      </c>
      <c r="DT83" s="365">
        <v>0</v>
      </c>
      <c r="DU83" s="365">
        <v>75</v>
      </c>
      <c r="DV83" s="365">
        <v>0</v>
      </c>
      <c r="DW83" s="365">
        <v>0</v>
      </c>
      <c r="DX83" s="365">
        <v>0</v>
      </c>
      <c r="DY83" s="365">
        <v>0</v>
      </c>
      <c r="DZ83" s="365">
        <v>0</v>
      </c>
      <c r="EA83" s="95">
        <v>0</v>
      </c>
      <c r="ED83" s="95">
        <f t="shared" si="8"/>
        <v>0</v>
      </c>
      <c r="EE83" s="95">
        <f t="shared" si="12"/>
        <v>0</v>
      </c>
      <c r="EF83" s="95">
        <f t="shared" si="13"/>
        <v>0</v>
      </c>
      <c r="EG83" s="95">
        <f t="shared" si="7"/>
        <v>0</v>
      </c>
      <c r="EH83" s="95">
        <f t="shared" si="9"/>
        <v>0</v>
      </c>
      <c r="EI83" s="95">
        <f t="shared" si="10"/>
        <v>0</v>
      </c>
      <c r="EJ83" s="95">
        <f t="shared" si="11"/>
        <v>0</v>
      </c>
    </row>
    <row r="84" spans="1:140">
      <c r="A84" s="346" t="s">
        <v>139</v>
      </c>
      <c r="B84" s="347">
        <v>54226.04</v>
      </c>
      <c r="C84" s="347">
        <v>0</v>
      </c>
      <c r="D84" s="347">
        <v>0</v>
      </c>
      <c r="E84" s="347">
        <v>0</v>
      </c>
      <c r="F84" s="347">
        <v>29163.279999999999</v>
      </c>
      <c r="G84" s="347">
        <v>0</v>
      </c>
      <c r="H84" s="347">
        <v>0</v>
      </c>
      <c r="I84" s="347">
        <v>0</v>
      </c>
      <c r="J84" s="347">
        <v>0</v>
      </c>
      <c r="K84" s="347">
        <v>1597</v>
      </c>
      <c r="L84" s="347">
        <v>0</v>
      </c>
      <c r="M84" s="347">
        <v>0</v>
      </c>
      <c r="N84" s="347">
        <v>0</v>
      </c>
      <c r="O84" s="347">
        <v>0</v>
      </c>
      <c r="P84" s="347">
        <v>0</v>
      </c>
      <c r="Q84" s="347">
        <v>0</v>
      </c>
      <c r="R84" s="347">
        <v>0</v>
      </c>
      <c r="S84" s="347">
        <v>0</v>
      </c>
      <c r="T84" s="347">
        <v>0</v>
      </c>
      <c r="U84" s="347">
        <v>0</v>
      </c>
      <c r="V84" s="347">
        <v>0</v>
      </c>
      <c r="W84" s="347">
        <v>0</v>
      </c>
      <c r="X84" s="347">
        <v>0</v>
      </c>
      <c r="Y84" s="347">
        <v>0</v>
      </c>
      <c r="Z84" s="348">
        <v>7672</v>
      </c>
      <c r="AA84" s="348">
        <v>0</v>
      </c>
      <c r="AB84" s="348">
        <v>0</v>
      </c>
      <c r="AC84" s="348">
        <v>2186.5100000000002</v>
      </c>
      <c r="AD84" s="348">
        <v>0</v>
      </c>
      <c r="AE84" s="347">
        <v>0</v>
      </c>
      <c r="AF84" s="348">
        <v>13607.25</v>
      </c>
      <c r="AG84" s="347">
        <v>7672</v>
      </c>
      <c r="AH84" s="347">
        <v>0</v>
      </c>
      <c r="AI84" s="347">
        <v>0</v>
      </c>
      <c r="AJ84" s="347">
        <v>0</v>
      </c>
      <c r="AK84" s="347">
        <v>0</v>
      </c>
      <c r="AL84" s="347">
        <v>0</v>
      </c>
      <c r="AM84" s="347">
        <v>0</v>
      </c>
      <c r="AN84" s="347">
        <v>0</v>
      </c>
      <c r="AO84" s="347">
        <v>0</v>
      </c>
      <c r="AP84" s="347">
        <v>0</v>
      </c>
      <c r="AQ84" s="347">
        <v>0</v>
      </c>
      <c r="AR84" s="347">
        <v>0</v>
      </c>
      <c r="AS84" s="347">
        <v>0</v>
      </c>
      <c r="AT84" s="347">
        <v>0</v>
      </c>
      <c r="AU84" s="347">
        <v>0</v>
      </c>
      <c r="AV84" s="347">
        <v>0</v>
      </c>
      <c r="AW84" s="347">
        <v>0</v>
      </c>
      <c r="AX84" s="347">
        <v>0</v>
      </c>
      <c r="AY84" s="347">
        <v>0</v>
      </c>
      <c r="AZ84" s="347">
        <v>2186.5100000000002</v>
      </c>
      <c r="BA84" s="347">
        <v>0</v>
      </c>
      <c r="BB84" s="347">
        <v>0</v>
      </c>
      <c r="BC84" s="347">
        <v>0</v>
      </c>
      <c r="BD84" s="347">
        <v>0</v>
      </c>
      <c r="BE84" s="347">
        <v>0</v>
      </c>
      <c r="BF84" s="347">
        <v>0</v>
      </c>
      <c r="BG84" s="349">
        <v>0</v>
      </c>
      <c r="BH84" s="350">
        <v>13607.25</v>
      </c>
      <c r="BI84" s="347">
        <v>2505</v>
      </c>
      <c r="BJ84" s="347">
        <v>0</v>
      </c>
      <c r="BK84" s="347">
        <v>0</v>
      </c>
      <c r="BL84" s="347">
        <v>0</v>
      </c>
      <c r="BM84" s="347">
        <v>0</v>
      </c>
      <c r="BN84" s="347">
        <v>6167.3</v>
      </c>
      <c r="BO84" s="347">
        <v>0</v>
      </c>
      <c r="BP84" s="347">
        <v>0</v>
      </c>
      <c r="BQ84" s="347">
        <v>0</v>
      </c>
      <c r="BR84" s="347">
        <v>0</v>
      </c>
      <c r="BS84" s="347">
        <v>1257</v>
      </c>
      <c r="BT84" s="347">
        <v>0</v>
      </c>
      <c r="BU84" s="347">
        <v>0</v>
      </c>
      <c r="BV84" s="347">
        <v>200</v>
      </c>
      <c r="BW84" s="347">
        <v>0</v>
      </c>
      <c r="BX84" s="347">
        <v>0</v>
      </c>
      <c r="BY84" s="347">
        <v>0</v>
      </c>
      <c r="BZ84" s="347">
        <v>0</v>
      </c>
      <c r="CA84" s="347">
        <v>0</v>
      </c>
      <c r="CB84" s="347">
        <v>700</v>
      </c>
      <c r="CC84" s="347">
        <v>-22.05</v>
      </c>
      <c r="CD84" s="347">
        <v>0</v>
      </c>
      <c r="CE84" s="347">
        <v>0</v>
      </c>
      <c r="CF84" s="347">
        <v>0</v>
      </c>
      <c r="CG84" s="347">
        <v>0</v>
      </c>
      <c r="CH84" s="347">
        <v>0</v>
      </c>
      <c r="CI84" s="347">
        <v>0</v>
      </c>
      <c r="CJ84" s="347">
        <v>0</v>
      </c>
      <c r="CK84" s="347">
        <v>0</v>
      </c>
      <c r="CL84" s="347">
        <v>0</v>
      </c>
      <c r="CM84" s="347">
        <v>0</v>
      </c>
      <c r="CN84" s="347">
        <v>0</v>
      </c>
      <c r="CO84" s="347">
        <v>0</v>
      </c>
      <c r="CP84" s="347">
        <v>0</v>
      </c>
      <c r="CQ84" s="347">
        <v>0</v>
      </c>
      <c r="CR84" s="347">
        <v>0</v>
      </c>
      <c r="CS84" s="347">
        <v>0</v>
      </c>
      <c r="CT84" s="347">
        <v>0</v>
      </c>
      <c r="CU84" s="347">
        <v>0</v>
      </c>
      <c r="CV84" s="347">
        <v>0</v>
      </c>
      <c r="CW84" s="347">
        <v>0</v>
      </c>
      <c r="CX84" s="347">
        <v>0</v>
      </c>
      <c r="CY84" s="347">
        <v>2800</v>
      </c>
      <c r="CZ84" s="347">
        <v>0</v>
      </c>
      <c r="DA84" s="347">
        <v>0</v>
      </c>
      <c r="DB84" s="347">
        <v>0</v>
      </c>
      <c r="DC84" s="347">
        <v>0</v>
      </c>
      <c r="DD84" s="347">
        <v>0</v>
      </c>
      <c r="DE84" s="347">
        <v>0</v>
      </c>
      <c r="DF84" s="347">
        <v>0</v>
      </c>
      <c r="DG84" s="347">
        <v>0</v>
      </c>
      <c r="DH84" s="347">
        <v>0</v>
      </c>
      <c r="DI84" s="347">
        <v>0</v>
      </c>
      <c r="DJ84" s="347">
        <v>0</v>
      </c>
      <c r="DK84" s="347">
        <v>0</v>
      </c>
      <c r="DL84" s="347">
        <v>0</v>
      </c>
      <c r="DM84" s="347">
        <v>0</v>
      </c>
      <c r="DN84" s="347">
        <v>0</v>
      </c>
      <c r="DO84" s="347">
        <v>0</v>
      </c>
      <c r="DP84" s="347">
        <v>0</v>
      </c>
      <c r="DQ84" s="347">
        <v>0</v>
      </c>
      <c r="DR84" s="365">
        <v>0</v>
      </c>
      <c r="DS84" s="365">
        <v>0</v>
      </c>
      <c r="DT84" s="365">
        <v>0</v>
      </c>
      <c r="DU84" s="365">
        <v>0</v>
      </c>
      <c r="DV84" s="365">
        <v>0</v>
      </c>
      <c r="DW84" s="365">
        <v>0</v>
      </c>
      <c r="DX84" s="365">
        <v>0</v>
      </c>
      <c r="DY84" s="365">
        <v>0</v>
      </c>
      <c r="DZ84" s="365">
        <v>0</v>
      </c>
      <c r="EA84" s="95">
        <v>0</v>
      </c>
      <c r="ED84" s="95">
        <f t="shared" si="8"/>
        <v>0</v>
      </c>
      <c r="EE84" s="95">
        <f t="shared" si="12"/>
        <v>0</v>
      </c>
      <c r="EF84" s="95">
        <f t="shared" si="13"/>
        <v>0</v>
      </c>
      <c r="EG84" s="95">
        <f t="shared" si="7"/>
        <v>0</v>
      </c>
      <c r="EH84" s="95">
        <f t="shared" si="9"/>
        <v>0</v>
      </c>
      <c r="EI84" s="95">
        <f t="shared" si="10"/>
        <v>0</v>
      </c>
      <c r="EJ84" s="95">
        <f t="shared" si="11"/>
        <v>0</v>
      </c>
    </row>
    <row r="85" spans="1:140">
      <c r="A85" s="346" t="s">
        <v>140</v>
      </c>
      <c r="B85" s="347">
        <v>662588.38</v>
      </c>
      <c r="C85" s="347">
        <v>0</v>
      </c>
      <c r="D85" s="347">
        <v>0</v>
      </c>
      <c r="E85" s="347">
        <v>0</v>
      </c>
      <c r="F85" s="347">
        <v>0</v>
      </c>
      <c r="G85" s="347">
        <v>0</v>
      </c>
      <c r="H85" s="347">
        <v>0</v>
      </c>
      <c r="I85" s="347">
        <v>0</v>
      </c>
      <c r="J85" s="347">
        <v>0</v>
      </c>
      <c r="K85" s="347">
        <v>0</v>
      </c>
      <c r="L85" s="347">
        <v>0</v>
      </c>
      <c r="M85" s="347">
        <v>0</v>
      </c>
      <c r="N85" s="347">
        <v>0</v>
      </c>
      <c r="O85" s="347">
        <v>0</v>
      </c>
      <c r="P85" s="347">
        <v>0</v>
      </c>
      <c r="Q85" s="347">
        <v>0</v>
      </c>
      <c r="R85" s="347">
        <v>0</v>
      </c>
      <c r="S85" s="347">
        <v>0</v>
      </c>
      <c r="T85" s="347">
        <v>0</v>
      </c>
      <c r="U85" s="347">
        <v>0</v>
      </c>
      <c r="V85" s="347">
        <v>0</v>
      </c>
      <c r="W85" s="347">
        <v>0</v>
      </c>
      <c r="X85" s="347">
        <v>0</v>
      </c>
      <c r="Y85" s="347">
        <v>0</v>
      </c>
      <c r="Z85" s="348">
        <v>0</v>
      </c>
      <c r="AA85" s="348">
        <v>0</v>
      </c>
      <c r="AB85" s="348">
        <v>0</v>
      </c>
      <c r="AC85" s="348">
        <v>0</v>
      </c>
      <c r="AD85" s="348">
        <v>0</v>
      </c>
      <c r="AE85" s="347">
        <v>0</v>
      </c>
      <c r="AF85" s="348">
        <v>662588.38</v>
      </c>
      <c r="AG85" s="347">
        <v>0</v>
      </c>
      <c r="AH85" s="347">
        <v>0</v>
      </c>
      <c r="AI85" s="347">
        <v>0</v>
      </c>
      <c r="AJ85" s="347">
        <v>0</v>
      </c>
      <c r="AK85" s="347">
        <v>0</v>
      </c>
      <c r="AL85" s="347">
        <v>0</v>
      </c>
      <c r="AM85" s="347">
        <v>0</v>
      </c>
      <c r="AN85" s="347">
        <v>0</v>
      </c>
      <c r="AO85" s="347">
        <v>0</v>
      </c>
      <c r="AP85" s="347">
        <v>0</v>
      </c>
      <c r="AQ85" s="347">
        <v>0</v>
      </c>
      <c r="AR85" s="347">
        <v>0</v>
      </c>
      <c r="AS85" s="347">
        <v>0</v>
      </c>
      <c r="AT85" s="347">
        <v>0</v>
      </c>
      <c r="AU85" s="347">
        <v>0</v>
      </c>
      <c r="AV85" s="347">
        <v>0</v>
      </c>
      <c r="AW85" s="347">
        <v>0</v>
      </c>
      <c r="AX85" s="347">
        <v>0</v>
      </c>
      <c r="AY85" s="347">
        <v>0</v>
      </c>
      <c r="AZ85" s="347">
        <v>0</v>
      </c>
      <c r="BA85" s="347">
        <v>0</v>
      </c>
      <c r="BB85" s="347">
        <v>0</v>
      </c>
      <c r="BC85" s="347">
        <v>0</v>
      </c>
      <c r="BD85" s="347">
        <v>8400</v>
      </c>
      <c r="BE85" s="347">
        <v>0</v>
      </c>
      <c r="BF85" s="347">
        <v>0</v>
      </c>
      <c r="BG85" s="349">
        <v>5956.36</v>
      </c>
      <c r="BH85" s="350">
        <v>648232.02</v>
      </c>
      <c r="BI85" s="347">
        <v>29076.799999999999</v>
      </c>
      <c r="BJ85" s="347">
        <v>38219</v>
      </c>
      <c r="BK85" s="347">
        <v>14515</v>
      </c>
      <c r="BL85" s="347">
        <v>15787.03</v>
      </c>
      <c r="BM85" s="347">
        <v>53136</v>
      </c>
      <c r="BN85" s="347">
        <v>41089.279999999999</v>
      </c>
      <c r="BO85" s="347">
        <v>8915.4500000000007</v>
      </c>
      <c r="BP85" s="347">
        <v>13310</v>
      </c>
      <c r="BQ85" s="347">
        <v>16391</v>
      </c>
      <c r="BR85" s="347">
        <v>3320</v>
      </c>
      <c r="BS85" s="347">
        <v>12457.26</v>
      </c>
      <c r="BT85" s="347">
        <v>10140</v>
      </c>
      <c r="BU85" s="347">
        <v>6474</v>
      </c>
      <c r="BV85" s="347">
        <v>3976</v>
      </c>
      <c r="BW85" s="347">
        <v>11558</v>
      </c>
      <c r="BX85" s="347">
        <v>16794.16</v>
      </c>
      <c r="BY85" s="347">
        <v>3371</v>
      </c>
      <c r="BZ85" s="347">
        <v>6405.5</v>
      </c>
      <c r="CA85" s="347">
        <v>6984.11</v>
      </c>
      <c r="CB85" s="347">
        <v>-3823</v>
      </c>
      <c r="CC85" s="347">
        <v>9991</v>
      </c>
      <c r="CD85" s="347">
        <v>14132</v>
      </c>
      <c r="CE85" s="347">
        <v>20521</v>
      </c>
      <c r="CF85" s="347">
        <v>11380</v>
      </c>
      <c r="CG85" s="347">
        <v>6220</v>
      </c>
      <c r="CH85" s="347">
        <v>8314</v>
      </c>
      <c r="CI85" s="347">
        <v>6230</v>
      </c>
      <c r="CJ85" s="347">
        <v>17816</v>
      </c>
      <c r="CK85" s="347">
        <v>9546</v>
      </c>
      <c r="CL85" s="347">
        <v>50439</v>
      </c>
      <c r="CM85" s="347">
        <v>3480</v>
      </c>
      <c r="CN85" s="347">
        <v>550</v>
      </c>
      <c r="CO85" s="347">
        <v>367</v>
      </c>
      <c r="CP85" s="347">
        <v>3594</v>
      </c>
      <c r="CQ85" s="347">
        <v>2732</v>
      </c>
      <c r="CR85" s="347">
        <v>6080</v>
      </c>
      <c r="CS85" s="347">
        <v>9648.07</v>
      </c>
      <c r="CT85" s="347">
        <v>6598.95</v>
      </c>
      <c r="CU85" s="347">
        <v>590</v>
      </c>
      <c r="CV85" s="347">
        <v>1690</v>
      </c>
      <c r="CW85" s="347">
        <v>4030</v>
      </c>
      <c r="CX85" s="347">
        <v>350</v>
      </c>
      <c r="CY85" s="347">
        <v>1840</v>
      </c>
      <c r="CZ85" s="347">
        <v>328</v>
      </c>
      <c r="DA85" s="347">
        <v>2411</v>
      </c>
      <c r="DB85" s="347">
        <v>1470</v>
      </c>
      <c r="DC85" s="347">
        <v>3460</v>
      </c>
      <c r="DD85" s="347">
        <v>2729</v>
      </c>
      <c r="DE85" s="347">
        <v>5162</v>
      </c>
      <c r="DF85" s="347">
        <v>10220</v>
      </c>
      <c r="DG85" s="347">
        <v>5774</v>
      </c>
      <c r="DH85" s="347">
        <v>3297</v>
      </c>
      <c r="DI85" s="347">
        <v>3570</v>
      </c>
      <c r="DJ85" s="347">
        <v>2820</v>
      </c>
      <c r="DK85" s="347">
        <v>11642</v>
      </c>
      <c r="DL85" s="347">
        <v>830</v>
      </c>
      <c r="DM85" s="347">
        <v>800</v>
      </c>
      <c r="DN85" s="347">
        <v>490</v>
      </c>
      <c r="DO85" s="347">
        <v>7680.62</v>
      </c>
      <c r="DP85" s="347">
        <v>4520</v>
      </c>
      <c r="DQ85" s="347">
        <v>3372.74</v>
      </c>
      <c r="DR85" s="365">
        <v>6549</v>
      </c>
      <c r="DS85" s="365">
        <v>663</v>
      </c>
      <c r="DT85" s="365">
        <v>4366</v>
      </c>
      <c r="DU85" s="365">
        <v>27452</v>
      </c>
      <c r="DV85" s="365">
        <v>2983</v>
      </c>
      <c r="DW85" s="365">
        <v>12307</v>
      </c>
      <c r="DX85" s="365">
        <v>5830</v>
      </c>
      <c r="DY85" s="365">
        <v>3930.05</v>
      </c>
      <c r="DZ85" s="365">
        <v>9340</v>
      </c>
      <c r="EA85" s="95">
        <v>0</v>
      </c>
      <c r="ED85" s="95">
        <f t="shared" si="8"/>
        <v>0</v>
      </c>
      <c r="EE85" s="95">
        <f t="shared" si="12"/>
        <v>0</v>
      </c>
      <c r="EF85" s="95">
        <f t="shared" si="13"/>
        <v>0</v>
      </c>
      <c r="EG85" s="95">
        <f t="shared" si="7"/>
        <v>0</v>
      </c>
      <c r="EH85" s="95">
        <f t="shared" si="9"/>
        <v>0</v>
      </c>
      <c r="EI85" s="95">
        <f t="shared" si="10"/>
        <v>0</v>
      </c>
      <c r="EJ85" s="95">
        <f t="shared" si="11"/>
        <v>0</v>
      </c>
    </row>
    <row r="86" spans="1:140">
      <c r="A86" s="346" t="s">
        <v>141</v>
      </c>
      <c r="B86" s="347">
        <v>0</v>
      </c>
      <c r="C86" s="347">
        <v>0</v>
      </c>
      <c r="D86" s="347">
        <v>0</v>
      </c>
      <c r="E86" s="347">
        <v>0</v>
      </c>
      <c r="F86" s="347">
        <v>0</v>
      </c>
      <c r="G86" s="347">
        <v>0</v>
      </c>
      <c r="H86" s="347">
        <v>0</v>
      </c>
      <c r="I86" s="347">
        <v>0</v>
      </c>
      <c r="J86" s="347">
        <v>0</v>
      </c>
      <c r="K86" s="347">
        <v>0</v>
      </c>
      <c r="L86" s="347">
        <v>0</v>
      </c>
      <c r="M86" s="347">
        <v>0</v>
      </c>
      <c r="N86" s="347">
        <v>0</v>
      </c>
      <c r="O86" s="347">
        <v>0</v>
      </c>
      <c r="P86" s="347">
        <v>0</v>
      </c>
      <c r="Q86" s="347">
        <v>0</v>
      </c>
      <c r="R86" s="347">
        <v>0</v>
      </c>
      <c r="S86" s="347">
        <v>0</v>
      </c>
      <c r="T86" s="347">
        <v>0</v>
      </c>
      <c r="U86" s="347">
        <v>0</v>
      </c>
      <c r="V86" s="347">
        <v>0</v>
      </c>
      <c r="W86" s="347">
        <v>0</v>
      </c>
      <c r="X86" s="347">
        <v>0</v>
      </c>
      <c r="Y86" s="347">
        <v>0</v>
      </c>
      <c r="Z86" s="348">
        <v>0</v>
      </c>
      <c r="AA86" s="348">
        <v>0</v>
      </c>
      <c r="AB86" s="348">
        <v>0</v>
      </c>
      <c r="AC86" s="348">
        <v>0</v>
      </c>
      <c r="AD86" s="348">
        <v>0</v>
      </c>
      <c r="AE86" s="347">
        <v>0</v>
      </c>
      <c r="AF86" s="348">
        <v>0</v>
      </c>
      <c r="AG86" s="347">
        <v>0</v>
      </c>
      <c r="AH86" s="347">
        <v>0</v>
      </c>
      <c r="AI86" s="347">
        <v>0</v>
      </c>
      <c r="AJ86" s="347">
        <v>0</v>
      </c>
      <c r="AK86" s="347">
        <v>0</v>
      </c>
      <c r="AL86" s="347">
        <v>0</v>
      </c>
      <c r="AM86" s="347">
        <v>0</v>
      </c>
      <c r="AN86" s="347">
        <v>0</v>
      </c>
      <c r="AO86" s="347">
        <v>0</v>
      </c>
      <c r="AP86" s="347">
        <v>0</v>
      </c>
      <c r="AQ86" s="347">
        <v>0</v>
      </c>
      <c r="AR86" s="347">
        <v>0</v>
      </c>
      <c r="AS86" s="347">
        <v>0</v>
      </c>
      <c r="AT86" s="347">
        <v>0</v>
      </c>
      <c r="AU86" s="347">
        <v>0</v>
      </c>
      <c r="AV86" s="347">
        <v>0</v>
      </c>
      <c r="AW86" s="347">
        <v>0</v>
      </c>
      <c r="AX86" s="347">
        <v>0</v>
      </c>
      <c r="AY86" s="347">
        <v>0</v>
      </c>
      <c r="AZ86" s="347">
        <v>0</v>
      </c>
      <c r="BA86" s="347">
        <v>0</v>
      </c>
      <c r="BB86" s="347">
        <v>0</v>
      </c>
      <c r="BC86" s="347">
        <v>0</v>
      </c>
      <c r="BD86" s="347">
        <v>0</v>
      </c>
      <c r="BE86" s="347">
        <v>0</v>
      </c>
      <c r="BF86" s="347">
        <v>0</v>
      </c>
      <c r="BG86" s="349">
        <v>0</v>
      </c>
      <c r="BH86" s="350">
        <v>0</v>
      </c>
      <c r="BI86" s="347">
        <v>0</v>
      </c>
      <c r="BJ86" s="347">
        <v>0</v>
      </c>
      <c r="BK86" s="347">
        <v>0</v>
      </c>
      <c r="BL86" s="347">
        <v>0</v>
      </c>
      <c r="BM86" s="347">
        <v>0</v>
      </c>
      <c r="BN86" s="347">
        <v>0</v>
      </c>
      <c r="BO86" s="347">
        <v>0</v>
      </c>
      <c r="BP86" s="347">
        <v>0</v>
      </c>
      <c r="BQ86" s="347">
        <v>0</v>
      </c>
      <c r="BR86" s="347">
        <v>0</v>
      </c>
      <c r="BS86" s="347">
        <v>0</v>
      </c>
      <c r="BT86" s="347">
        <v>0</v>
      </c>
      <c r="BU86" s="347">
        <v>0</v>
      </c>
      <c r="BV86" s="347">
        <v>0</v>
      </c>
      <c r="BW86" s="347">
        <v>0</v>
      </c>
      <c r="BX86" s="347">
        <v>0</v>
      </c>
      <c r="BY86" s="347">
        <v>0</v>
      </c>
      <c r="BZ86" s="347">
        <v>0</v>
      </c>
      <c r="CA86" s="347">
        <v>0</v>
      </c>
      <c r="CB86" s="347">
        <v>0</v>
      </c>
      <c r="CC86" s="347">
        <v>0</v>
      </c>
      <c r="CD86" s="347">
        <v>0</v>
      </c>
      <c r="CE86" s="347">
        <v>0</v>
      </c>
      <c r="CF86" s="347">
        <v>0</v>
      </c>
      <c r="CG86" s="347">
        <v>0</v>
      </c>
      <c r="CH86" s="347">
        <v>0</v>
      </c>
      <c r="CI86" s="347">
        <v>0</v>
      </c>
      <c r="CJ86" s="347">
        <v>0</v>
      </c>
      <c r="CK86" s="347">
        <v>0</v>
      </c>
      <c r="CL86" s="347">
        <v>0</v>
      </c>
      <c r="CM86" s="347">
        <v>0</v>
      </c>
      <c r="CN86" s="347">
        <v>0</v>
      </c>
      <c r="CO86" s="347">
        <v>0</v>
      </c>
      <c r="CP86" s="347">
        <v>0</v>
      </c>
      <c r="CQ86" s="347">
        <v>0</v>
      </c>
      <c r="CR86" s="347">
        <v>0</v>
      </c>
      <c r="CS86" s="347">
        <v>0</v>
      </c>
      <c r="CT86" s="347">
        <v>0</v>
      </c>
      <c r="CU86" s="347">
        <v>0</v>
      </c>
      <c r="CV86" s="347">
        <v>0</v>
      </c>
      <c r="CW86" s="347">
        <v>0</v>
      </c>
      <c r="CX86" s="347">
        <v>0</v>
      </c>
      <c r="CY86" s="347">
        <v>0</v>
      </c>
      <c r="CZ86" s="347">
        <v>0</v>
      </c>
      <c r="DA86" s="347">
        <v>0</v>
      </c>
      <c r="DB86" s="347">
        <v>0</v>
      </c>
      <c r="DC86" s="347">
        <v>0</v>
      </c>
      <c r="DD86" s="347">
        <v>0</v>
      </c>
      <c r="DE86" s="347">
        <v>0</v>
      </c>
      <c r="DF86" s="347">
        <v>0</v>
      </c>
      <c r="DG86" s="347">
        <v>0</v>
      </c>
      <c r="DH86" s="347">
        <v>0</v>
      </c>
      <c r="DI86" s="347">
        <v>0</v>
      </c>
      <c r="DJ86" s="347">
        <v>0</v>
      </c>
      <c r="DK86" s="347">
        <v>0</v>
      </c>
      <c r="DL86" s="347">
        <v>0</v>
      </c>
      <c r="DM86" s="347">
        <v>0</v>
      </c>
      <c r="DN86" s="347">
        <v>0</v>
      </c>
      <c r="DO86" s="347">
        <v>0</v>
      </c>
      <c r="DP86" s="347">
        <v>0</v>
      </c>
      <c r="DQ86" s="347">
        <v>0</v>
      </c>
      <c r="DR86" s="365">
        <v>0</v>
      </c>
      <c r="DS86" s="365">
        <v>0</v>
      </c>
      <c r="DT86" s="365">
        <v>0</v>
      </c>
      <c r="DU86" s="365">
        <v>0</v>
      </c>
      <c r="DV86" s="365">
        <v>0</v>
      </c>
      <c r="DW86" s="365">
        <v>0</v>
      </c>
      <c r="DX86" s="365">
        <v>0</v>
      </c>
      <c r="DY86" s="365">
        <v>0</v>
      </c>
      <c r="DZ86" s="365">
        <v>0</v>
      </c>
      <c r="EA86" s="95">
        <v>0</v>
      </c>
      <c r="ED86" s="95">
        <f t="shared" si="8"/>
        <v>0</v>
      </c>
      <c r="EE86" s="95">
        <f t="shared" si="12"/>
        <v>0</v>
      </c>
      <c r="EF86" s="95">
        <f t="shared" si="13"/>
        <v>0</v>
      </c>
      <c r="EG86" s="95">
        <f t="shared" si="7"/>
        <v>0</v>
      </c>
      <c r="EH86" s="95">
        <f t="shared" si="9"/>
        <v>0</v>
      </c>
      <c r="EI86" s="95">
        <f t="shared" si="10"/>
        <v>0</v>
      </c>
      <c r="EJ86" s="95">
        <f t="shared" si="11"/>
        <v>0</v>
      </c>
    </row>
    <row r="87" spans="1:140" s="93" customFormat="1">
      <c r="A87" s="366" t="s">
        <v>121</v>
      </c>
      <c r="B87" s="367">
        <v>4232684.3100000005</v>
      </c>
      <c r="C87" s="367">
        <v>61420.7</v>
      </c>
      <c r="D87" s="367">
        <v>23760</v>
      </c>
      <c r="E87" s="367">
        <v>18360.870000000003</v>
      </c>
      <c r="F87" s="367">
        <v>142691.79999999999</v>
      </c>
      <c r="G87" s="367">
        <v>3370.79</v>
      </c>
      <c r="H87" s="367">
        <v>2247</v>
      </c>
      <c r="I87" s="367">
        <v>5416.59</v>
      </c>
      <c r="J87" s="367">
        <v>0</v>
      </c>
      <c r="K87" s="367">
        <v>4055.72</v>
      </c>
      <c r="L87" s="367">
        <v>10963.16</v>
      </c>
      <c r="M87" s="367">
        <v>2067</v>
      </c>
      <c r="N87" s="367">
        <v>20361</v>
      </c>
      <c r="O87" s="367">
        <v>35874.06</v>
      </c>
      <c r="P87" s="367">
        <v>6860</v>
      </c>
      <c r="Q87" s="367">
        <v>2181.75</v>
      </c>
      <c r="R87" s="367">
        <v>12705.02</v>
      </c>
      <c r="S87" s="367">
        <v>1917</v>
      </c>
      <c r="T87" s="367">
        <v>0</v>
      </c>
      <c r="U87" s="367">
        <v>0</v>
      </c>
      <c r="V87" s="367">
        <v>3870.5</v>
      </c>
      <c r="W87" s="367">
        <v>32394.99</v>
      </c>
      <c r="X87" s="367">
        <v>4227.5</v>
      </c>
      <c r="Y87" s="367">
        <v>0</v>
      </c>
      <c r="Z87" s="348">
        <v>176749.08000000002</v>
      </c>
      <c r="AA87" s="348">
        <v>1119583.1600000001</v>
      </c>
      <c r="AB87" s="348">
        <v>99178.28</v>
      </c>
      <c r="AC87" s="348">
        <v>27341.769999999997</v>
      </c>
      <c r="AD87" s="348">
        <v>15770.52</v>
      </c>
      <c r="AE87" s="367">
        <v>0</v>
      </c>
      <c r="AF87" s="348">
        <v>2399316.0499999998</v>
      </c>
      <c r="AG87" s="367">
        <v>23177.47</v>
      </c>
      <c r="AH87" s="367">
        <v>29141.9</v>
      </c>
      <c r="AI87" s="367">
        <v>7117.61</v>
      </c>
      <c r="AJ87" s="367">
        <v>3922.2</v>
      </c>
      <c r="AK87" s="367">
        <v>5552.47</v>
      </c>
      <c r="AL87" s="367">
        <v>74306.52</v>
      </c>
      <c r="AM87" s="367">
        <v>33530.910000000003</v>
      </c>
      <c r="AN87" s="367">
        <v>96038.239999999991</v>
      </c>
      <c r="AO87" s="367">
        <v>642801.18999999994</v>
      </c>
      <c r="AP87" s="367">
        <v>76283.520000000004</v>
      </c>
      <c r="AQ87" s="367">
        <v>107686.2</v>
      </c>
      <c r="AR87" s="367">
        <v>30699.1</v>
      </c>
      <c r="AS87" s="367">
        <v>147892.59999999998</v>
      </c>
      <c r="AT87" s="367">
        <v>18182.310000000001</v>
      </c>
      <c r="AU87" s="367">
        <v>0</v>
      </c>
      <c r="AV87" s="367">
        <v>14518.380000000001</v>
      </c>
      <c r="AW87" s="367">
        <v>61817.84</v>
      </c>
      <c r="AX87" s="367">
        <v>15176.34</v>
      </c>
      <c r="AY87" s="367">
        <v>7665.72</v>
      </c>
      <c r="AZ87" s="367">
        <v>27341.769999999997</v>
      </c>
      <c r="BA87" s="367">
        <v>0</v>
      </c>
      <c r="BB87" s="367">
        <v>96472.27</v>
      </c>
      <c r="BC87" s="367">
        <v>0</v>
      </c>
      <c r="BD87" s="367">
        <v>180457.41</v>
      </c>
      <c r="BE87" s="367">
        <v>13123.54</v>
      </c>
      <c r="BF87" s="367">
        <v>39897.089999999997</v>
      </c>
      <c r="BG87" s="349">
        <v>112387.23</v>
      </c>
      <c r="BH87" s="350">
        <v>1956978.51</v>
      </c>
      <c r="BI87" s="367">
        <v>75998.240000000005</v>
      </c>
      <c r="BJ87" s="367">
        <v>85366.3</v>
      </c>
      <c r="BK87" s="367">
        <v>91187.9</v>
      </c>
      <c r="BL87" s="367">
        <v>41393.25</v>
      </c>
      <c r="BM87" s="367">
        <v>100625.7</v>
      </c>
      <c r="BN87" s="367">
        <v>93115.21</v>
      </c>
      <c r="BO87" s="367">
        <v>18890.45</v>
      </c>
      <c r="BP87" s="367">
        <v>39020.21</v>
      </c>
      <c r="BQ87" s="367">
        <v>16391</v>
      </c>
      <c r="BR87" s="367">
        <v>11279.96</v>
      </c>
      <c r="BS87" s="367">
        <v>38181.33</v>
      </c>
      <c r="BT87" s="367">
        <v>39088.880000000005</v>
      </c>
      <c r="BU87" s="367">
        <v>34426.949999999997</v>
      </c>
      <c r="BV87" s="367">
        <v>6795</v>
      </c>
      <c r="BW87" s="367">
        <v>33054.15</v>
      </c>
      <c r="BX87" s="367">
        <v>57721.36</v>
      </c>
      <c r="BY87" s="367">
        <v>10442.5</v>
      </c>
      <c r="BZ87" s="367">
        <v>40993.46</v>
      </c>
      <c r="CA87" s="367">
        <v>19320.78</v>
      </c>
      <c r="CB87" s="367">
        <v>8491.77</v>
      </c>
      <c r="CC87" s="367">
        <v>38094.11</v>
      </c>
      <c r="CD87" s="367">
        <v>50852.630000000005</v>
      </c>
      <c r="CE87" s="367">
        <v>35988.9</v>
      </c>
      <c r="CF87" s="367">
        <v>14927</v>
      </c>
      <c r="CG87" s="367">
        <v>33721.440000000002</v>
      </c>
      <c r="CH87" s="367">
        <v>20744.599999999999</v>
      </c>
      <c r="CI87" s="367">
        <v>42542</v>
      </c>
      <c r="CJ87" s="367">
        <v>63159</v>
      </c>
      <c r="CK87" s="367">
        <v>9546</v>
      </c>
      <c r="CL87" s="367">
        <v>91901.540000000008</v>
      </c>
      <c r="CM87" s="367">
        <v>17965.989999999998</v>
      </c>
      <c r="CN87" s="367">
        <v>6189.57</v>
      </c>
      <c r="CO87" s="367">
        <v>6981.1</v>
      </c>
      <c r="CP87" s="367">
        <v>20202.34</v>
      </c>
      <c r="CQ87" s="367">
        <v>9705.2099999999991</v>
      </c>
      <c r="CR87" s="367">
        <v>26795.13</v>
      </c>
      <c r="CS87" s="367">
        <v>32773.440000000002</v>
      </c>
      <c r="CT87" s="367">
        <v>11659.970000000001</v>
      </c>
      <c r="CU87" s="367">
        <v>8001.52</v>
      </c>
      <c r="CV87" s="367">
        <v>11989</v>
      </c>
      <c r="CW87" s="367">
        <v>15777.5</v>
      </c>
      <c r="CX87" s="367">
        <v>19087.849999999999</v>
      </c>
      <c r="CY87" s="367">
        <v>10054.42</v>
      </c>
      <c r="CZ87" s="367">
        <v>4272.6900000000005</v>
      </c>
      <c r="DA87" s="367">
        <v>4459</v>
      </c>
      <c r="DB87" s="367">
        <v>19244.580000000002</v>
      </c>
      <c r="DC87" s="367">
        <v>3864</v>
      </c>
      <c r="DD87" s="367">
        <v>9053.49</v>
      </c>
      <c r="DE87" s="367">
        <v>23009</v>
      </c>
      <c r="DF87" s="367">
        <v>18958.04</v>
      </c>
      <c r="DG87" s="367">
        <v>20567</v>
      </c>
      <c r="DH87" s="367">
        <v>12843.25</v>
      </c>
      <c r="DI87" s="367">
        <v>25786.22</v>
      </c>
      <c r="DJ87" s="367">
        <v>15967</v>
      </c>
      <c r="DK87" s="367">
        <v>24948.9</v>
      </c>
      <c r="DL87" s="367">
        <v>930</v>
      </c>
      <c r="DM87" s="367">
        <v>33978.14</v>
      </c>
      <c r="DN87" s="367">
        <v>8034.24</v>
      </c>
      <c r="DO87" s="367">
        <v>15655.17</v>
      </c>
      <c r="DP87" s="367">
        <v>32848</v>
      </c>
      <c r="DQ87" s="367">
        <v>49094.63</v>
      </c>
      <c r="DR87" s="367">
        <v>14479.369999999999</v>
      </c>
      <c r="DS87" s="367">
        <v>16173.5</v>
      </c>
      <c r="DT87" s="367">
        <v>7292</v>
      </c>
      <c r="DU87" s="367">
        <v>61604.03</v>
      </c>
      <c r="DV87" s="367">
        <v>12606.4</v>
      </c>
      <c r="DW87" s="367">
        <v>24847.05</v>
      </c>
      <c r="DX87" s="367">
        <v>9464</v>
      </c>
      <c r="DY87" s="367">
        <v>8691.9500000000007</v>
      </c>
      <c r="DZ87" s="367">
        <v>15866.7</v>
      </c>
      <c r="EA87" s="95">
        <v>991</v>
      </c>
      <c r="EB87" s="95"/>
      <c r="EC87" s="95"/>
      <c r="ED87" s="95">
        <f t="shared" si="8"/>
        <v>0</v>
      </c>
      <c r="EE87" s="95">
        <f t="shared" si="12"/>
        <v>0</v>
      </c>
      <c r="EF87" s="95">
        <f t="shared" si="13"/>
        <v>-1995.5000000002328</v>
      </c>
      <c r="EG87" s="95">
        <f t="shared" si="7"/>
        <v>0</v>
      </c>
      <c r="EH87" s="95">
        <f t="shared" si="9"/>
        <v>0</v>
      </c>
      <c r="EI87" s="95">
        <f t="shared" si="10"/>
        <v>0</v>
      </c>
      <c r="EJ87" s="95">
        <f t="shared" si="11"/>
        <v>0</v>
      </c>
    </row>
    <row r="88" spans="1:140">
      <c r="A88" s="346" t="s">
        <v>143</v>
      </c>
      <c r="B88" s="347">
        <v>195280.4</v>
      </c>
      <c r="C88" s="347">
        <v>0</v>
      </c>
      <c r="D88" s="347">
        <v>0</v>
      </c>
      <c r="E88" s="347">
        <v>0</v>
      </c>
      <c r="F88" s="347">
        <v>27506.68</v>
      </c>
      <c r="G88" s="347">
        <v>0</v>
      </c>
      <c r="H88" s="347">
        <v>0</v>
      </c>
      <c r="I88" s="347">
        <v>0</v>
      </c>
      <c r="J88" s="347">
        <v>0</v>
      </c>
      <c r="K88" s="347">
        <v>0</v>
      </c>
      <c r="L88" s="347">
        <v>0</v>
      </c>
      <c r="M88" s="347">
        <v>0</v>
      </c>
      <c r="N88" s="347">
        <v>0</v>
      </c>
      <c r="O88" s="347">
        <v>0</v>
      </c>
      <c r="P88" s="347">
        <v>0</v>
      </c>
      <c r="Q88" s="347">
        <v>0</v>
      </c>
      <c r="R88" s="347">
        <v>704.71</v>
      </c>
      <c r="S88" s="347">
        <v>0</v>
      </c>
      <c r="T88" s="347">
        <v>0</v>
      </c>
      <c r="U88" s="347">
        <v>0</v>
      </c>
      <c r="V88" s="347">
        <v>0</v>
      </c>
      <c r="W88" s="347">
        <v>0</v>
      </c>
      <c r="X88" s="347">
        <v>0</v>
      </c>
      <c r="Y88" s="347">
        <v>0</v>
      </c>
      <c r="Z88" s="348">
        <v>1856.02</v>
      </c>
      <c r="AA88" s="348">
        <v>2977.4</v>
      </c>
      <c r="AB88" s="348">
        <v>0</v>
      </c>
      <c r="AC88" s="348">
        <v>760.51</v>
      </c>
      <c r="AD88" s="348">
        <v>336.74</v>
      </c>
      <c r="AE88" s="347">
        <v>0</v>
      </c>
      <c r="AF88" s="348">
        <v>161138.34</v>
      </c>
      <c r="AG88" s="347">
        <v>1856.02</v>
      </c>
      <c r="AH88" s="347">
        <v>0</v>
      </c>
      <c r="AI88" s="347">
        <v>0</v>
      </c>
      <c r="AJ88" s="347">
        <v>0</v>
      </c>
      <c r="AK88" s="347">
        <v>0</v>
      </c>
      <c r="AL88" s="347">
        <v>0</v>
      </c>
      <c r="AM88" s="347">
        <v>0</v>
      </c>
      <c r="AN88" s="347">
        <v>231.38</v>
      </c>
      <c r="AO88" s="347">
        <v>1038.2</v>
      </c>
      <c r="AP88" s="347">
        <v>496.84</v>
      </c>
      <c r="AQ88" s="347">
        <v>0</v>
      </c>
      <c r="AR88" s="347">
        <v>0</v>
      </c>
      <c r="AS88" s="347">
        <v>748.24</v>
      </c>
      <c r="AT88" s="347">
        <v>462.74</v>
      </c>
      <c r="AU88" s="347">
        <v>0</v>
      </c>
      <c r="AV88" s="347">
        <v>0</v>
      </c>
      <c r="AW88" s="347">
        <v>0</v>
      </c>
      <c r="AX88" s="347">
        <v>0</v>
      </c>
      <c r="AY88" s="347">
        <v>0</v>
      </c>
      <c r="AZ88" s="347">
        <v>760.51</v>
      </c>
      <c r="BA88" s="347">
        <v>0</v>
      </c>
      <c r="BB88" s="347">
        <v>2108.2399999999998</v>
      </c>
      <c r="BC88" s="347">
        <v>0</v>
      </c>
      <c r="BD88" s="347">
        <v>0</v>
      </c>
      <c r="BE88" s="347">
        <v>0</v>
      </c>
      <c r="BF88" s="347">
        <v>0</v>
      </c>
      <c r="BG88" s="349">
        <v>2746.29</v>
      </c>
      <c r="BH88" s="350">
        <v>156283.81</v>
      </c>
      <c r="BI88" s="347">
        <v>0</v>
      </c>
      <c r="BJ88" s="347">
        <v>4168.75</v>
      </c>
      <c r="BK88" s="347">
        <v>1420.69</v>
      </c>
      <c r="BL88" s="347">
        <v>0</v>
      </c>
      <c r="BM88" s="347">
        <v>1015</v>
      </c>
      <c r="BN88" s="347">
        <v>10855.58</v>
      </c>
      <c r="BO88" s="347">
        <v>9270.93</v>
      </c>
      <c r="BP88" s="347">
        <v>29099</v>
      </c>
      <c r="BQ88" s="347">
        <v>0</v>
      </c>
      <c r="BR88" s="347">
        <v>8620.69</v>
      </c>
      <c r="BS88" s="347">
        <v>0</v>
      </c>
      <c r="BT88" s="347">
        <v>0</v>
      </c>
      <c r="BU88" s="347">
        <v>7125.44</v>
      </c>
      <c r="BV88" s="347">
        <v>0</v>
      </c>
      <c r="BW88" s="347">
        <v>2473.84</v>
      </c>
      <c r="BX88" s="347">
        <v>23656.400000000001</v>
      </c>
      <c r="BY88" s="347">
        <v>0</v>
      </c>
      <c r="BZ88" s="347">
        <v>0</v>
      </c>
      <c r="CA88" s="347">
        <v>1964</v>
      </c>
      <c r="CB88" s="347">
        <v>0</v>
      </c>
      <c r="CC88" s="347">
        <v>0</v>
      </c>
      <c r="CD88" s="347">
        <v>0</v>
      </c>
      <c r="CE88" s="347">
        <v>0</v>
      </c>
      <c r="CF88" s="347">
        <v>0</v>
      </c>
      <c r="CG88" s="347">
        <v>1284.24</v>
      </c>
      <c r="CH88" s="347">
        <v>10649</v>
      </c>
      <c r="CI88" s="347">
        <v>1130.56</v>
      </c>
      <c r="CJ88" s="347">
        <v>973.55</v>
      </c>
      <c r="CK88" s="347">
        <v>0</v>
      </c>
      <c r="CL88" s="347">
        <v>3930.36</v>
      </c>
      <c r="CM88" s="347">
        <v>2586.21</v>
      </c>
      <c r="CN88" s="347">
        <v>0</v>
      </c>
      <c r="CO88" s="347">
        <v>230.7</v>
      </c>
      <c r="CP88" s="347">
        <v>1974</v>
      </c>
      <c r="CQ88" s="347">
        <v>2000</v>
      </c>
      <c r="CR88" s="347">
        <v>1514.05</v>
      </c>
      <c r="CS88" s="347">
        <v>718.26</v>
      </c>
      <c r="CT88" s="347">
        <v>0</v>
      </c>
      <c r="CU88" s="347">
        <v>648.80999999999995</v>
      </c>
      <c r="CV88" s="347">
        <v>438.34</v>
      </c>
      <c r="CW88" s="347">
        <v>903</v>
      </c>
      <c r="CX88" s="347">
        <v>1038.92</v>
      </c>
      <c r="CY88" s="347">
        <v>0</v>
      </c>
      <c r="CZ88" s="347">
        <v>0</v>
      </c>
      <c r="DA88" s="347">
        <v>4400.1000000000004</v>
      </c>
      <c r="DB88" s="347">
        <v>481.39</v>
      </c>
      <c r="DC88" s="347">
        <v>1998</v>
      </c>
      <c r="DD88" s="347">
        <v>570.65</v>
      </c>
      <c r="DE88" s="347">
        <v>0</v>
      </c>
      <c r="DF88" s="347">
        <v>368.2</v>
      </c>
      <c r="DG88" s="347">
        <v>893.13</v>
      </c>
      <c r="DH88" s="347">
        <v>0</v>
      </c>
      <c r="DI88" s="347">
        <v>0</v>
      </c>
      <c r="DJ88" s="347">
        <v>0</v>
      </c>
      <c r="DK88" s="347">
        <v>170.5</v>
      </c>
      <c r="DL88" s="347">
        <v>0</v>
      </c>
      <c r="DM88" s="347">
        <v>760</v>
      </c>
      <c r="DN88" s="347">
        <v>730.47</v>
      </c>
      <c r="DO88" s="347">
        <v>0</v>
      </c>
      <c r="DP88" s="347">
        <v>3691</v>
      </c>
      <c r="DQ88" s="347">
        <v>7020.78</v>
      </c>
      <c r="DR88" s="365">
        <v>563.32000000000005</v>
      </c>
      <c r="DS88" s="365">
        <v>2144.84</v>
      </c>
      <c r="DT88" s="365">
        <v>280.89</v>
      </c>
      <c r="DU88" s="365">
        <v>646.72</v>
      </c>
      <c r="DV88" s="365">
        <v>0</v>
      </c>
      <c r="DW88" s="365">
        <v>438</v>
      </c>
      <c r="DX88" s="365">
        <v>1000.5</v>
      </c>
      <c r="DY88" s="365">
        <v>435</v>
      </c>
      <c r="DZ88" s="365">
        <v>0</v>
      </c>
      <c r="EA88" s="95">
        <v>0</v>
      </c>
      <c r="ED88" s="95">
        <f t="shared" si="8"/>
        <v>0</v>
      </c>
      <c r="EE88" s="95">
        <f t="shared" si="12"/>
        <v>0</v>
      </c>
      <c r="EF88" s="95">
        <f t="shared" si="13"/>
        <v>0</v>
      </c>
      <c r="EG88" s="95">
        <f t="shared" si="7"/>
        <v>0</v>
      </c>
      <c r="EH88" s="95">
        <f t="shared" si="9"/>
        <v>0</v>
      </c>
      <c r="EI88" s="95">
        <f t="shared" si="10"/>
        <v>0</v>
      </c>
      <c r="EJ88" s="95">
        <f t="shared" si="11"/>
        <v>0</v>
      </c>
    </row>
    <row r="89" spans="1:140">
      <c r="A89" s="346" t="s">
        <v>144</v>
      </c>
      <c r="B89" s="347">
        <v>236801.80000000002</v>
      </c>
      <c r="C89" s="347">
        <v>3462.2</v>
      </c>
      <c r="D89" s="347">
        <v>0</v>
      </c>
      <c r="E89" s="347">
        <v>1714.66</v>
      </c>
      <c r="F89" s="347">
        <v>27964.42</v>
      </c>
      <c r="G89" s="347">
        <v>263</v>
      </c>
      <c r="H89" s="347">
        <v>1042.32</v>
      </c>
      <c r="I89" s="347">
        <v>2433.5300000000002</v>
      </c>
      <c r="J89" s="347">
        <v>0</v>
      </c>
      <c r="K89" s="347">
        <v>1412.2</v>
      </c>
      <c r="L89" s="347">
        <v>2019.3</v>
      </c>
      <c r="M89" s="347">
        <v>656.92</v>
      </c>
      <c r="N89" s="347">
        <v>0</v>
      </c>
      <c r="O89" s="347">
        <v>1893.41</v>
      </c>
      <c r="P89" s="347">
        <v>0</v>
      </c>
      <c r="Q89" s="347">
        <v>388.07</v>
      </c>
      <c r="R89" s="347">
        <v>0</v>
      </c>
      <c r="S89" s="347">
        <v>0</v>
      </c>
      <c r="T89" s="347">
        <v>0</v>
      </c>
      <c r="U89" s="347">
        <v>0</v>
      </c>
      <c r="V89" s="347">
        <v>0</v>
      </c>
      <c r="W89" s="347">
        <v>0</v>
      </c>
      <c r="X89" s="347">
        <v>1500</v>
      </c>
      <c r="Y89" s="347">
        <v>0</v>
      </c>
      <c r="Z89" s="348">
        <v>41796.76</v>
      </c>
      <c r="AA89" s="348">
        <v>4710.0200000000004</v>
      </c>
      <c r="AB89" s="348">
        <v>23537.11</v>
      </c>
      <c r="AC89" s="348">
        <v>2548.63</v>
      </c>
      <c r="AD89" s="348">
        <v>2418.56</v>
      </c>
      <c r="AE89" s="347">
        <v>0</v>
      </c>
      <c r="AF89" s="348">
        <v>117040.69</v>
      </c>
      <c r="AG89" s="347">
        <v>25982.92</v>
      </c>
      <c r="AH89" s="347">
        <v>845.67</v>
      </c>
      <c r="AI89" s="347">
        <v>841.37</v>
      </c>
      <c r="AJ89" s="347">
        <v>751.94</v>
      </c>
      <c r="AK89" s="347">
        <v>404.9</v>
      </c>
      <c r="AL89" s="347">
        <v>9864.99</v>
      </c>
      <c r="AM89" s="347">
        <v>3104.97</v>
      </c>
      <c r="AN89" s="347">
        <v>0</v>
      </c>
      <c r="AO89" s="347">
        <v>772.6</v>
      </c>
      <c r="AP89" s="347">
        <v>1631.33</v>
      </c>
      <c r="AQ89" s="347">
        <v>338.99</v>
      </c>
      <c r="AR89" s="347">
        <v>0</v>
      </c>
      <c r="AS89" s="347">
        <v>1967.1</v>
      </c>
      <c r="AT89" s="347">
        <v>0</v>
      </c>
      <c r="AU89" s="347">
        <v>0</v>
      </c>
      <c r="AV89" s="347">
        <v>347.06</v>
      </c>
      <c r="AW89" s="347">
        <v>17038</v>
      </c>
      <c r="AX89" s="347">
        <v>0</v>
      </c>
      <c r="AY89" s="347">
        <v>6152.05</v>
      </c>
      <c r="AZ89" s="347">
        <v>2548.63</v>
      </c>
      <c r="BA89" s="347">
        <v>0</v>
      </c>
      <c r="BB89" s="347">
        <v>0</v>
      </c>
      <c r="BC89" s="347">
        <v>0</v>
      </c>
      <c r="BD89" s="347">
        <v>0</v>
      </c>
      <c r="BE89" s="347">
        <v>0</v>
      </c>
      <c r="BF89" s="347">
        <v>7326.68</v>
      </c>
      <c r="BG89" s="349">
        <v>7356.49</v>
      </c>
      <c r="BH89" s="350">
        <v>102357.52</v>
      </c>
      <c r="BI89" s="347">
        <v>733</v>
      </c>
      <c r="BJ89" s="347">
        <v>2511.9299999999998</v>
      </c>
      <c r="BK89" s="347">
        <v>1325.71</v>
      </c>
      <c r="BL89" s="347">
        <v>425</v>
      </c>
      <c r="BM89" s="347">
        <v>6655.23</v>
      </c>
      <c r="BN89" s="347">
        <v>3044.19</v>
      </c>
      <c r="BO89" s="347">
        <v>238.64</v>
      </c>
      <c r="BP89" s="347">
        <v>2664.25</v>
      </c>
      <c r="BQ89" s="347">
        <v>2580.3000000000002</v>
      </c>
      <c r="BR89" s="347">
        <v>3880.72</v>
      </c>
      <c r="BS89" s="347">
        <v>1647.3</v>
      </c>
      <c r="BT89" s="347">
        <v>2757.91</v>
      </c>
      <c r="BU89" s="347">
        <v>7487.95</v>
      </c>
      <c r="BV89" s="347">
        <v>4450.7299999999996</v>
      </c>
      <c r="BW89" s="347">
        <v>2016.43</v>
      </c>
      <c r="BX89" s="347">
        <v>4985.8999999999996</v>
      </c>
      <c r="BY89" s="347">
        <v>1585.04</v>
      </c>
      <c r="BZ89" s="347">
        <v>1432.26</v>
      </c>
      <c r="CA89" s="347">
        <v>0</v>
      </c>
      <c r="CB89" s="347">
        <v>1405.12</v>
      </c>
      <c r="CC89" s="347">
        <v>3493.79</v>
      </c>
      <c r="CD89" s="347">
        <v>1025.31</v>
      </c>
      <c r="CE89" s="347">
        <v>206.12</v>
      </c>
      <c r="CF89" s="347">
        <v>1451.53</v>
      </c>
      <c r="CG89" s="347">
        <v>1583.6</v>
      </c>
      <c r="CH89" s="347">
        <v>86</v>
      </c>
      <c r="CI89" s="347">
        <v>0</v>
      </c>
      <c r="CJ89" s="347">
        <v>2626.8</v>
      </c>
      <c r="CK89" s="347">
        <v>0</v>
      </c>
      <c r="CL89" s="347">
        <v>0</v>
      </c>
      <c r="CM89" s="347">
        <v>0</v>
      </c>
      <c r="CN89" s="347">
        <v>77</v>
      </c>
      <c r="CO89" s="347">
        <v>528.29999999999995</v>
      </c>
      <c r="CP89" s="347">
        <v>4682.93</v>
      </c>
      <c r="CQ89" s="347">
        <v>298.2</v>
      </c>
      <c r="CR89" s="347">
        <v>831.34</v>
      </c>
      <c r="CS89" s="347">
        <v>2651.87</v>
      </c>
      <c r="CT89" s="347">
        <v>522</v>
      </c>
      <c r="CU89" s="347">
        <v>1195.92</v>
      </c>
      <c r="CV89" s="347">
        <v>272.02999999999997</v>
      </c>
      <c r="CW89" s="347">
        <v>300</v>
      </c>
      <c r="CX89" s="347">
        <v>1259.52</v>
      </c>
      <c r="CY89" s="347">
        <v>436</v>
      </c>
      <c r="CZ89" s="347">
        <v>316</v>
      </c>
      <c r="DA89" s="347">
        <v>264</v>
      </c>
      <c r="DB89" s="347">
        <v>483.17</v>
      </c>
      <c r="DC89" s="347">
        <v>2736</v>
      </c>
      <c r="DD89" s="347">
        <v>216</v>
      </c>
      <c r="DE89" s="347">
        <v>0</v>
      </c>
      <c r="DF89" s="347">
        <v>2973.16</v>
      </c>
      <c r="DG89" s="347">
        <v>0</v>
      </c>
      <c r="DH89" s="347">
        <v>4286.51</v>
      </c>
      <c r="DI89" s="347">
        <v>2232.9</v>
      </c>
      <c r="DJ89" s="347">
        <v>295</v>
      </c>
      <c r="DK89" s="347">
        <v>774.5</v>
      </c>
      <c r="DL89" s="347">
        <v>92</v>
      </c>
      <c r="DM89" s="347">
        <v>2499</v>
      </c>
      <c r="DN89" s="347">
        <v>963.57</v>
      </c>
      <c r="DO89" s="347">
        <v>923.08</v>
      </c>
      <c r="DP89" s="347">
        <v>984.22</v>
      </c>
      <c r="DQ89" s="347">
        <v>1350</v>
      </c>
      <c r="DR89" s="365">
        <v>239.5</v>
      </c>
      <c r="DS89" s="365">
        <v>1199</v>
      </c>
      <c r="DT89" s="365">
        <v>619</v>
      </c>
      <c r="DU89" s="365">
        <v>513</v>
      </c>
      <c r="DV89" s="365">
        <v>881</v>
      </c>
      <c r="DW89" s="365">
        <v>859</v>
      </c>
      <c r="DX89" s="365">
        <v>335</v>
      </c>
      <c r="DY89" s="365">
        <v>178.04</v>
      </c>
      <c r="DZ89" s="365">
        <v>789</v>
      </c>
      <c r="EA89" s="95">
        <v>0</v>
      </c>
      <c r="ED89" s="95">
        <f t="shared" si="8"/>
        <v>0</v>
      </c>
      <c r="EE89" s="95">
        <f t="shared" si="12"/>
        <v>0</v>
      </c>
      <c r="EF89" s="95">
        <f t="shared" si="13"/>
        <v>0</v>
      </c>
      <c r="EG89" s="95">
        <f t="shared" si="7"/>
        <v>0</v>
      </c>
      <c r="EH89" s="95">
        <f t="shared" si="9"/>
        <v>0</v>
      </c>
      <c r="EI89" s="95">
        <f t="shared" si="10"/>
        <v>0</v>
      </c>
      <c r="EJ89" s="95">
        <f t="shared" si="11"/>
        <v>0</v>
      </c>
    </row>
    <row r="90" spans="1:140">
      <c r="A90" s="346" t="s">
        <v>145</v>
      </c>
      <c r="B90" s="347">
        <v>248806.38</v>
      </c>
      <c r="C90" s="347">
        <v>0</v>
      </c>
      <c r="D90" s="347">
        <v>0</v>
      </c>
      <c r="E90" s="347">
        <v>0</v>
      </c>
      <c r="F90" s="347">
        <v>0</v>
      </c>
      <c r="G90" s="347">
        <v>5825.24</v>
      </c>
      <c r="H90" s="347">
        <v>0</v>
      </c>
      <c r="I90" s="347">
        <v>0</v>
      </c>
      <c r="J90" s="347">
        <v>0</v>
      </c>
      <c r="K90" s="347">
        <v>0</v>
      </c>
      <c r="L90" s="347">
        <v>0</v>
      </c>
      <c r="M90" s="347">
        <v>0</v>
      </c>
      <c r="N90" s="347">
        <v>66037.740000000005</v>
      </c>
      <c r="O90" s="347">
        <v>0</v>
      </c>
      <c r="P90" s="347">
        <v>0</v>
      </c>
      <c r="Q90" s="347">
        <v>0</v>
      </c>
      <c r="R90" s="347">
        <v>0</v>
      </c>
      <c r="S90" s="347">
        <v>0</v>
      </c>
      <c r="T90" s="347">
        <v>0</v>
      </c>
      <c r="U90" s="347">
        <v>0</v>
      </c>
      <c r="V90" s="347">
        <v>0</v>
      </c>
      <c r="W90" s="347">
        <v>0</v>
      </c>
      <c r="X90" s="347">
        <v>0</v>
      </c>
      <c r="Y90" s="347">
        <v>0</v>
      </c>
      <c r="Z90" s="348">
        <v>0</v>
      </c>
      <c r="AA90" s="348">
        <v>176943.4</v>
      </c>
      <c r="AB90" s="348">
        <v>0</v>
      </c>
      <c r="AC90" s="348">
        <v>0</v>
      </c>
      <c r="AD90" s="348">
        <v>0</v>
      </c>
      <c r="AE90" s="347">
        <v>0</v>
      </c>
      <c r="AF90" s="348">
        <v>0</v>
      </c>
      <c r="AG90" s="347">
        <v>0</v>
      </c>
      <c r="AH90" s="347">
        <v>0</v>
      </c>
      <c r="AI90" s="347">
        <v>0</v>
      </c>
      <c r="AJ90" s="347">
        <v>0</v>
      </c>
      <c r="AK90" s="347">
        <v>0</v>
      </c>
      <c r="AL90" s="347">
        <v>0</v>
      </c>
      <c r="AM90" s="347">
        <v>0</v>
      </c>
      <c r="AN90" s="347">
        <v>0</v>
      </c>
      <c r="AO90" s="347">
        <v>176943.4</v>
      </c>
      <c r="AP90" s="347">
        <v>0</v>
      </c>
      <c r="AQ90" s="347">
        <v>0</v>
      </c>
      <c r="AR90" s="347">
        <v>0</v>
      </c>
      <c r="AS90" s="347">
        <v>0</v>
      </c>
      <c r="AT90" s="347">
        <v>0</v>
      </c>
      <c r="AU90" s="347">
        <v>0</v>
      </c>
      <c r="AV90" s="347">
        <v>0</v>
      </c>
      <c r="AW90" s="347">
        <v>0</v>
      </c>
      <c r="AX90" s="347">
        <v>0</v>
      </c>
      <c r="AY90" s="347">
        <v>0</v>
      </c>
      <c r="AZ90" s="347">
        <v>0</v>
      </c>
      <c r="BA90" s="347">
        <v>0</v>
      </c>
      <c r="BB90" s="347">
        <v>0</v>
      </c>
      <c r="BC90" s="347">
        <v>0</v>
      </c>
      <c r="BD90" s="347">
        <v>0</v>
      </c>
      <c r="BE90" s="347">
        <v>0</v>
      </c>
      <c r="BF90" s="347">
        <v>0</v>
      </c>
      <c r="BG90" s="349">
        <v>0</v>
      </c>
      <c r="BH90" s="350">
        <v>0</v>
      </c>
      <c r="BI90" s="347">
        <v>0</v>
      </c>
      <c r="BJ90" s="347">
        <v>0</v>
      </c>
      <c r="BK90" s="347">
        <v>0</v>
      </c>
      <c r="BL90" s="347">
        <v>0</v>
      </c>
      <c r="BM90" s="347">
        <v>0</v>
      </c>
      <c r="BN90" s="347">
        <v>0</v>
      </c>
      <c r="BO90" s="347">
        <v>0</v>
      </c>
      <c r="BP90" s="347">
        <v>0</v>
      </c>
      <c r="BQ90" s="347">
        <v>0</v>
      </c>
      <c r="BR90" s="347">
        <v>0</v>
      </c>
      <c r="BS90" s="347">
        <v>0</v>
      </c>
      <c r="BT90" s="347">
        <v>0</v>
      </c>
      <c r="BU90" s="347">
        <v>0</v>
      </c>
      <c r="BV90" s="347">
        <v>0</v>
      </c>
      <c r="BW90" s="347">
        <v>0</v>
      </c>
      <c r="BX90" s="347">
        <v>0</v>
      </c>
      <c r="BY90" s="347">
        <v>0</v>
      </c>
      <c r="BZ90" s="347">
        <v>0</v>
      </c>
      <c r="CA90" s="347">
        <v>0</v>
      </c>
      <c r="CB90" s="347">
        <v>0</v>
      </c>
      <c r="CC90" s="347">
        <v>0</v>
      </c>
      <c r="CD90" s="347">
        <v>0</v>
      </c>
      <c r="CE90" s="347">
        <v>0</v>
      </c>
      <c r="CF90" s="347">
        <v>0</v>
      </c>
      <c r="CG90" s="347">
        <v>0</v>
      </c>
      <c r="CH90" s="347">
        <v>0</v>
      </c>
      <c r="CI90" s="347">
        <v>0</v>
      </c>
      <c r="CJ90" s="347">
        <v>0</v>
      </c>
      <c r="CK90" s="347">
        <v>0</v>
      </c>
      <c r="CL90" s="347">
        <v>0</v>
      </c>
      <c r="CM90" s="347">
        <v>0</v>
      </c>
      <c r="CN90" s="347">
        <v>0</v>
      </c>
      <c r="CO90" s="347">
        <v>0</v>
      </c>
      <c r="CP90" s="347">
        <v>0</v>
      </c>
      <c r="CQ90" s="347">
        <v>0</v>
      </c>
      <c r="CR90" s="347">
        <v>0</v>
      </c>
      <c r="CS90" s="347">
        <v>0</v>
      </c>
      <c r="CT90" s="347">
        <v>0</v>
      </c>
      <c r="CU90" s="347">
        <v>0</v>
      </c>
      <c r="CV90" s="347">
        <v>0</v>
      </c>
      <c r="CW90" s="347">
        <v>0</v>
      </c>
      <c r="CX90" s="347">
        <v>0</v>
      </c>
      <c r="CY90" s="347">
        <v>0</v>
      </c>
      <c r="CZ90" s="347">
        <v>0</v>
      </c>
      <c r="DA90" s="347">
        <v>0</v>
      </c>
      <c r="DB90" s="347">
        <v>0</v>
      </c>
      <c r="DC90" s="347">
        <v>0</v>
      </c>
      <c r="DD90" s="347">
        <v>0</v>
      </c>
      <c r="DE90" s="347">
        <v>0</v>
      </c>
      <c r="DF90" s="347">
        <v>0</v>
      </c>
      <c r="DG90" s="347">
        <v>0</v>
      </c>
      <c r="DH90" s="347">
        <v>0</v>
      </c>
      <c r="DI90" s="347">
        <v>0</v>
      </c>
      <c r="DJ90" s="347">
        <v>0</v>
      </c>
      <c r="DK90" s="347">
        <v>0</v>
      </c>
      <c r="DL90" s="347">
        <v>0</v>
      </c>
      <c r="DM90" s="347">
        <v>0</v>
      </c>
      <c r="DN90" s="347">
        <v>0</v>
      </c>
      <c r="DO90" s="347">
        <v>0</v>
      </c>
      <c r="DP90" s="347">
        <v>0</v>
      </c>
      <c r="DQ90" s="347">
        <v>0</v>
      </c>
      <c r="DR90" s="365">
        <v>0</v>
      </c>
      <c r="DS90" s="365">
        <v>0</v>
      </c>
      <c r="DT90" s="365">
        <v>0</v>
      </c>
      <c r="DU90" s="365">
        <v>0</v>
      </c>
      <c r="DV90" s="365">
        <v>0</v>
      </c>
      <c r="DW90" s="365">
        <v>0</v>
      </c>
      <c r="DX90" s="365">
        <v>0</v>
      </c>
      <c r="DY90" s="365">
        <v>0</v>
      </c>
      <c r="DZ90" s="365">
        <v>0</v>
      </c>
      <c r="EA90" s="95">
        <v>0</v>
      </c>
      <c r="ED90" s="95">
        <f t="shared" si="8"/>
        <v>0</v>
      </c>
      <c r="EE90" s="95">
        <f t="shared" si="12"/>
        <v>0</v>
      </c>
      <c r="EF90" s="95">
        <f t="shared" si="13"/>
        <v>0</v>
      </c>
      <c r="EG90" s="95">
        <f t="shared" si="7"/>
        <v>0</v>
      </c>
      <c r="EH90" s="95">
        <f t="shared" si="9"/>
        <v>0</v>
      </c>
      <c r="EI90" s="95">
        <f t="shared" si="10"/>
        <v>0</v>
      </c>
      <c r="EJ90" s="95">
        <f t="shared" si="11"/>
        <v>0</v>
      </c>
    </row>
    <row r="91" spans="1:140">
      <c r="A91" s="346" t="s">
        <v>146</v>
      </c>
      <c r="B91" s="347">
        <v>151486.91</v>
      </c>
      <c r="C91" s="347">
        <v>0</v>
      </c>
      <c r="D91" s="347">
        <v>0</v>
      </c>
      <c r="E91" s="347">
        <v>0</v>
      </c>
      <c r="F91" s="347">
        <v>29690.95</v>
      </c>
      <c r="G91" s="347">
        <v>0</v>
      </c>
      <c r="H91" s="347">
        <v>0</v>
      </c>
      <c r="I91" s="347">
        <v>0</v>
      </c>
      <c r="J91" s="347">
        <v>0</v>
      </c>
      <c r="K91" s="347">
        <v>0</v>
      </c>
      <c r="L91" s="347">
        <v>0</v>
      </c>
      <c r="M91" s="347">
        <v>0</v>
      </c>
      <c r="N91" s="347">
        <v>0</v>
      </c>
      <c r="O91" s="347">
        <v>0</v>
      </c>
      <c r="P91" s="347">
        <v>0</v>
      </c>
      <c r="Q91" s="347">
        <v>0</v>
      </c>
      <c r="R91" s="347">
        <v>0</v>
      </c>
      <c r="S91" s="347">
        <v>0</v>
      </c>
      <c r="T91" s="347">
        <v>0</v>
      </c>
      <c r="U91" s="347">
        <v>0</v>
      </c>
      <c r="V91" s="347">
        <v>0</v>
      </c>
      <c r="W91" s="347">
        <v>0</v>
      </c>
      <c r="X91" s="347">
        <v>0</v>
      </c>
      <c r="Y91" s="347">
        <v>0</v>
      </c>
      <c r="Z91" s="348">
        <v>0</v>
      </c>
      <c r="AA91" s="348">
        <v>0</v>
      </c>
      <c r="AB91" s="348">
        <v>0</v>
      </c>
      <c r="AC91" s="348">
        <v>0</v>
      </c>
      <c r="AD91" s="348">
        <v>0</v>
      </c>
      <c r="AE91" s="347">
        <v>0</v>
      </c>
      <c r="AF91" s="348">
        <v>121795.96</v>
      </c>
      <c r="AG91" s="347">
        <v>0</v>
      </c>
      <c r="AH91" s="347">
        <v>0</v>
      </c>
      <c r="AI91" s="347">
        <v>0</v>
      </c>
      <c r="AJ91" s="347">
        <v>0</v>
      </c>
      <c r="AK91" s="347">
        <v>0</v>
      </c>
      <c r="AL91" s="347">
        <v>0</v>
      </c>
      <c r="AM91" s="347">
        <v>0</v>
      </c>
      <c r="AN91" s="347">
        <v>0</v>
      </c>
      <c r="AO91" s="347">
        <v>0</v>
      </c>
      <c r="AP91" s="347">
        <v>0</v>
      </c>
      <c r="AQ91" s="347">
        <v>0</v>
      </c>
      <c r="AR91" s="347">
        <v>0</v>
      </c>
      <c r="AS91" s="347">
        <v>0</v>
      </c>
      <c r="AT91" s="347">
        <v>0</v>
      </c>
      <c r="AU91" s="347">
        <v>0</v>
      </c>
      <c r="AV91" s="347">
        <v>0</v>
      </c>
      <c r="AW91" s="347">
        <v>0</v>
      </c>
      <c r="AX91" s="347">
        <v>0</v>
      </c>
      <c r="AY91" s="347">
        <v>0</v>
      </c>
      <c r="AZ91" s="347">
        <v>0</v>
      </c>
      <c r="BA91" s="347">
        <v>0</v>
      </c>
      <c r="BB91" s="347">
        <v>0</v>
      </c>
      <c r="BC91" s="347">
        <v>0</v>
      </c>
      <c r="BD91" s="347">
        <v>0</v>
      </c>
      <c r="BE91" s="347">
        <v>0</v>
      </c>
      <c r="BF91" s="347">
        <v>2781.05</v>
      </c>
      <c r="BG91" s="349">
        <v>0</v>
      </c>
      <c r="BH91" s="350">
        <v>119014.91</v>
      </c>
      <c r="BI91" s="347">
        <v>10677.16</v>
      </c>
      <c r="BJ91" s="347">
        <v>1633.25</v>
      </c>
      <c r="BK91" s="347">
        <v>3256.49</v>
      </c>
      <c r="BL91" s="347">
        <v>130.9</v>
      </c>
      <c r="BM91" s="347">
        <v>11391.91</v>
      </c>
      <c r="BN91" s="347">
        <v>7201.58</v>
      </c>
      <c r="BO91" s="347">
        <v>93</v>
      </c>
      <c r="BP91" s="347">
        <v>10887.44</v>
      </c>
      <c r="BQ91" s="347">
        <v>79.78</v>
      </c>
      <c r="BR91" s="347">
        <v>3458.06</v>
      </c>
      <c r="BS91" s="347">
        <v>15454.52</v>
      </c>
      <c r="BT91" s="347">
        <v>7279.91</v>
      </c>
      <c r="BU91" s="347">
        <v>8462.25</v>
      </c>
      <c r="BV91" s="347">
        <v>38</v>
      </c>
      <c r="BW91" s="347">
        <v>6472.96</v>
      </c>
      <c r="BX91" s="347">
        <v>87.78</v>
      </c>
      <c r="BY91" s="347">
        <v>5308.72</v>
      </c>
      <c r="BZ91" s="347">
        <v>1125.6500000000001</v>
      </c>
      <c r="CA91" s="347">
        <v>115</v>
      </c>
      <c r="CB91" s="347">
        <v>103.56</v>
      </c>
      <c r="CC91" s="347">
        <v>91.78</v>
      </c>
      <c r="CD91" s="347">
        <v>144</v>
      </c>
      <c r="CE91" s="347">
        <v>1023.78</v>
      </c>
      <c r="CF91" s="347">
        <v>53.78</v>
      </c>
      <c r="CG91" s="347">
        <v>51.78</v>
      </c>
      <c r="CH91" s="347">
        <v>172</v>
      </c>
      <c r="CI91" s="347">
        <v>2763.45</v>
      </c>
      <c r="CJ91" s="347">
        <v>4605.34</v>
      </c>
      <c r="CK91" s="347">
        <v>18</v>
      </c>
      <c r="CL91" s="347">
        <v>15</v>
      </c>
      <c r="CM91" s="347">
        <v>42.9</v>
      </c>
      <c r="CN91" s="347">
        <v>12</v>
      </c>
      <c r="CO91" s="347">
        <v>30</v>
      </c>
      <c r="CP91" s="347">
        <v>11</v>
      </c>
      <c r="CQ91" s="347">
        <v>23</v>
      </c>
      <c r="CR91" s="347">
        <v>11434.96</v>
      </c>
      <c r="CS91" s="347">
        <v>2633.12</v>
      </c>
      <c r="CT91" s="347">
        <v>88.27</v>
      </c>
      <c r="CU91" s="347">
        <v>14</v>
      </c>
      <c r="CV91" s="347">
        <v>3</v>
      </c>
      <c r="CW91" s="347">
        <v>14</v>
      </c>
      <c r="CX91" s="347">
        <v>0</v>
      </c>
      <c r="CY91" s="347">
        <v>9</v>
      </c>
      <c r="CZ91" s="347">
        <v>5</v>
      </c>
      <c r="DA91" s="347">
        <v>9</v>
      </c>
      <c r="DB91" s="347">
        <v>6</v>
      </c>
      <c r="DC91" s="347">
        <v>15</v>
      </c>
      <c r="DD91" s="347">
        <v>12</v>
      </c>
      <c r="DE91" s="347">
        <v>4</v>
      </c>
      <c r="DF91" s="347">
        <v>9</v>
      </c>
      <c r="DG91" s="347">
        <v>5</v>
      </c>
      <c r="DH91" s="347">
        <v>19.559999999999999</v>
      </c>
      <c r="DI91" s="347">
        <v>10.78</v>
      </c>
      <c r="DJ91" s="347">
        <v>3</v>
      </c>
      <c r="DK91" s="347">
        <v>4</v>
      </c>
      <c r="DL91" s="347">
        <v>2</v>
      </c>
      <c r="DM91" s="347">
        <v>8</v>
      </c>
      <c r="DN91" s="347">
        <v>0</v>
      </c>
      <c r="DO91" s="347">
        <v>27.78</v>
      </c>
      <c r="DP91" s="347">
        <v>7</v>
      </c>
      <c r="DQ91" s="347">
        <v>15</v>
      </c>
      <c r="DR91" s="365">
        <v>2270.15</v>
      </c>
      <c r="DS91" s="365">
        <v>8.7799999999999994</v>
      </c>
      <c r="DT91" s="365">
        <v>15</v>
      </c>
      <c r="DU91" s="365">
        <v>9</v>
      </c>
      <c r="DV91" s="365">
        <v>2</v>
      </c>
      <c r="DW91" s="365">
        <v>8</v>
      </c>
      <c r="DX91" s="365">
        <v>19.78</v>
      </c>
      <c r="DY91" s="365">
        <v>1</v>
      </c>
      <c r="DZ91" s="365">
        <v>7</v>
      </c>
      <c r="EA91" s="95">
        <v>0</v>
      </c>
      <c r="ED91" s="95">
        <f t="shared" si="8"/>
        <v>0</v>
      </c>
      <c r="EE91" s="95">
        <f t="shared" si="12"/>
        <v>0</v>
      </c>
      <c r="EF91" s="95">
        <f t="shared" si="13"/>
        <v>0</v>
      </c>
      <c r="EG91" s="95">
        <f t="shared" si="7"/>
        <v>0</v>
      </c>
      <c r="EH91" s="95">
        <f t="shared" si="9"/>
        <v>0</v>
      </c>
      <c r="EI91" s="95">
        <f t="shared" si="10"/>
        <v>0</v>
      </c>
      <c r="EJ91" s="95">
        <f t="shared" si="11"/>
        <v>0</v>
      </c>
    </row>
    <row r="92" spans="1:140">
      <c r="A92" s="346" t="s">
        <v>147</v>
      </c>
      <c r="B92" s="347">
        <v>3997</v>
      </c>
      <c r="C92" s="347">
        <v>0</v>
      </c>
      <c r="D92" s="347">
        <v>0</v>
      </c>
      <c r="E92" s="347">
        <v>3997</v>
      </c>
      <c r="F92" s="347">
        <v>0</v>
      </c>
      <c r="G92" s="347">
        <v>0</v>
      </c>
      <c r="H92" s="347">
        <v>0</v>
      </c>
      <c r="I92" s="347">
        <v>0</v>
      </c>
      <c r="J92" s="347">
        <v>0</v>
      </c>
      <c r="K92" s="347">
        <v>0</v>
      </c>
      <c r="L92" s="347">
        <v>0</v>
      </c>
      <c r="M92" s="347">
        <v>0</v>
      </c>
      <c r="N92" s="347">
        <v>0</v>
      </c>
      <c r="O92" s="347">
        <v>0</v>
      </c>
      <c r="P92" s="347">
        <v>0</v>
      </c>
      <c r="Q92" s="347">
        <v>0</v>
      </c>
      <c r="R92" s="347">
        <v>0</v>
      </c>
      <c r="S92" s="347">
        <v>0</v>
      </c>
      <c r="T92" s="347">
        <v>0</v>
      </c>
      <c r="U92" s="347">
        <v>0</v>
      </c>
      <c r="V92" s="347">
        <v>0</v>
      </c>
      <c r="W92" s="347">
        <v>0</v>
      </c>
      <c r="X92" s="347">
        <v>0</v>
      </c>
      <c r="Y92" s="347">
        <v>0</v>
      </c>
      <c r="Z92" s="348">
        <v>0</v>
      </c>
      <c r="AA92" s="348">
        <v>0</v>
      </c>
      <c r="AB92" s="348">
        <v>0</v>
      </c>
      <c r="AC92" s="348">
        <v>0</v>
      </c>
      <c r="AD92" s="348">
        <v>0</v>
      </c>
      <c r="AE92" s="347">
        <v>0</v>
      </c>
      <c r="AF92" s="348">
        <v>0</v>
      </c>
      <c r="AG92" s="347">
        <v>0</v>
      </c>
      <c r="AH92" s="347">
        <v>0</v>
      </c>
      <c r="AI92" s="347">
        <v>0</v>
      </c>
      <c r="AJ92" s="347">
        <v>0</v>
      </c>
      <c r="AK92" s="347">
        <v>0</v>
      </c>
      <c r="AL92" s="347">
        <v>0</v>
      </c>
      <c r="AM92" s="347">
        <v>0</v>
      </c>
      <c r="AN92" s="347">
        <v>0</v>
      </c>
      <c r="AO92" s="347">
        <v>0</v>
      </c>
      <c r="AP92" s="347">
        <v>0</v>
      </c>
      <c r="AQ92" s="347">
        <v>0</v>
      </c>
      <c r="AR92" s="347">
        <v>0</v>
      </c>
      <c r="AS92" s="347">
        <v>0</v>
      </c>
      <c r="AT92" s="347">
        <v>0</v>
      </c>
      <c r="AU92" s="347">
        <v>0</v>
      </c>
      <c r="AV92" s="347">
        <v>0</v>
      </c>
      <c r="AW92" s="347">
        <v>0</v>
      </c>
      <c r="AX92" s="347">
        <v>0</v>
      </c>
      <c r="AY92" s="347">
        <v>0</v>
      </c>
      <c r="AZ92" s="347">
        <v>0</v>
      </c>
      <c r="BA92" s="347">
        <v>0</v>
      </c>
      <c r="BB92" s="347">
        <v>0</v>
      </c>
      <c r="BC92" s="347">
        <v>0</v>
      </c>
      <c r="BD92" s="347">
        <v>0</v>
      </c>
      <c r="BE92" s="347">
        <v>0</v>
      </c>
      <c r="BF92" s="347">
        <v>0</v>
      </c>
      <c r="BG92" s="349">
        <v>0</v>
      </c>
      <c r="BH92" s="350">
        <v>0</v>
      </c>
      <c r="BI92" s="347">
        <v>0</v>
      </c>
      <c r="BJ92" s="347">
        <v>0</v>
      </c>
      <c r="BK92" s="347">
        <v>0</v>
      </c>
      <c r="BL92" s="347">
        <v>0</v>
      </c>
      <c r="BM92" s="347">
        <v>0</v>
      </c>
      <c r="BN92" s="347">
        <v>0</v>
      </c>
      <c r="BO92" s="347">
        <v>0</v>
      </c>
      <c r="BP92" s="347">
        <v>0</v>
      </c>
      <c r="BQ92" s="347">
        <v>0</v>
      </c>
      <c r="BR92" s="347">
        <v>0</v>
      </c>
      <c r="BS92" s="347">
        <v>0</v>
      </c>
      <c r="BT92" s="347">
        <v>0</v>
      </c>
      <c r="BU92" s="347">
        <v>0</v>
      </c>
      <c r="BV92" s="347">
        <v>0</v>
      </c>
      <c r="BW92" s="347">
        <v>0</v>
      </c>
      <c r="BX92" s="347">
        <v>0</v>
      </c>
      <c r="BY92" s="347">
        <v>0</v>
      </c>
      <c r="BZ92" s="347">
        <v>0</v>
      </c>
      <c r="CA92" s="347">
        <v>0</v>
      </c>
      <c r="CB92" s="347">
        <v>0</v>
      </c>
      <c r="CC92" s="347">
        <v>0</v>
      </c>
      <c r="CD92" s="347">
        <v>0</v>
      </c>
      <c r="CE92" s="347">
        <v>0</v>
      </c>
      <c r="CF92" s="347">
        <v>0</v>
      </c>
      <c r="CG92" s="347">
        <v>0</v>
      </c>
      <c r="CH92" s="347">
        <v>0</v>
      </c>
      <c r="CI92" s="347">
        <v>0</v>
      </c>
      <c r="CJ92" s="347">
        <v>0</v>
      </c>
      <c r="CK92" s="347">
        <v>0</v>
      </c>
      <c r="CL92" s="347">
        <v>0</v>
      </c>
      <c r="CM92" s="347">
        <v>0</v>
      </c>
      <c r="CN92" s="347">
        <v>0</v>
      </c>
      <c r="CO92" s="347">
        <v>0</v>
      </c>
      <c r="CP92" s="347">
        <v>0</v>
      </c>
      <c r="CQ92" s="347">
        <v>0</v>
      </c>
      <c r="CR92" s="347">
        <v>0</v>
      </c>
      <c r="CS92" s="347">
        <v>0</v>
      </c>
      <c r="CT92" s="347">
        <v>0</v>
      </c>
      <c r="CU92" s="347">
        <v>0</v>
      </c>
      <c r="CV92" s="347">
        <v>0</v>
      </c>
      <c r="CW92" s="347">
        <v>0</v>
      </c>
      <c r="CX92" s="347">
        <v>0</v>
      </c>
      <c r="CY92" s="347">
        <v>0</v>
      </c>
      <c r="CZ92" s="347">
        <v>0</v>
      </c>
      <c r="DA92" s="347">
        <v>0</v>
      </c>
      <c r="DB92" s="347">
        <v>0</v>
      </c>
      <c r="DC92" s="347">
        <v>0</v>
      </c>
      <c r="DD92" s="347">
        <v>0</v>
      </c>
      <c r="DE92" s="347">
        <v>0</v>
      </c>
      <c r="DF92" s="347">
        <v>0</v>
      </c>
      <c r="DG92" s="347">
        <v>0</v>
      </c>
      <c r="DH92" s="347">
        <v>0</v>
      </c>
      <c r="DI92" s="347">
        <v>0</v>
      </c>
      <c r="DJ92" s="347">
        <v>0</v>
      </c>
      <c r="DK92" s="347">
        <v>0</v>
      </c>
      <c r="DL92" s="347">
        <v>0</v>
      </c>
      <c r="DM92" s="347">
        <v>0</v>
      </c>
      <c r="DN92" s="347">
        <v>0</v>
      </c>
      <c r="DO92" s="347">
        <v>0</v>
      </c>
      <c r="DP92" s="347">
        <v>0</v>
      </c>
      <c r="DQ92" s="347">
        <v>0</v>
      </c>
      <c r="DR92" s="365">
        <v>0</v>
      </c>
      <c r="DS92" s="365">
        <v>0</v>
      </c>
      <c r="DT92" s="365">
        <v>0</v>
      </c>
      <c r="DU92" s="365">
        <v>0</v>
      </c>
      <c r="DV92" s="365">
        <v>0</v>
      </c>
      <c r="DW92" s="365">
        <v>0</v>
      </c>
      <c r="DX92" s="365">
        <v>0</v>
      </c>
      <c r="DY92" s="365">
        <v>0</v>
      </c>
      <c r="DZ92" s="365">
        <v>0</v>
      </c>
      <c r="EA92" s="95">
        <v>0</v>
      </c>
      <c r="ED92" s="95">
        <f t="shared" si="8"/>
        <v>0</v>
      </c>
      <c r="EE92" s="95">
        <f t="shared" si="12"/>
        <v>0</v>
      </c>
      <c r="EF92" s="95">
        <f t="shared" si="13"/>
        <v>0</v>
      </c>
      <c r="EG92" s="95">
        <f t="shared" si="7"/>
        <v>0</v>
      </c>
      <c r="EH92" s="95">
        <f t="shared" si="9"/>
        <v>0</v>
      </c>
      <c r="EI92" s="95">
        <f t="shared" si="10"/>
        <v>0</v>
      </c>
      <c r="EJ92" s="95">
        <f t="shared" si="11"/>
        <v>0</v>
      </c>
    </row>
    <row r="93" spans="1:140">
      <c r="A93" s="346" t="s">
        <v>148</v>
      </c>
      <c r="B93" s="347">
        <v>51472.41</v>
      </c>
      <c r="C93" s="347">
        <v>0</v>
      </c>
      <c r="D93" s="347">
        <v>0</v>
      </c>
      <c r="E93" s="347">
        <v>0</v>
      </c>
      <c r="F93" s="347">
        <v>3955</v>
      </c>
      <c r="G93" s="347">
        <v>0</v>
      </c>
      <c r="H93" s="347">
        <v>0</v>
      </c>
      <c r="I93" s="347">
        <v>0</v>
      </c>
      <c r="J93" s="347">
        <v>0</v>
      </c>
      <c r="K93" s="347">
        <v>0</v>
      </c>
      <c r="L93" s="347">
        <v>0</v>
      </c>
      <c r="M93" s="347">
        <v>0</v>
      </c>
      <c r="N93" s="347">
        <v>0</v>
      </c>
      <c r="O93" s="347">
        <v>0</v>
      </c>
      <c r="P93" s="347">
        <v>0</v>
      </c>
      <c r="Q93" s="347">
        <v>0</v>
      </c>
      <c r="R93" s="347">
        <v>0</v>
      </c>
      <c r="S93" s="347">
        <v>0</v>
      </c>
      <c r="T93" s="347">
        <v>0</v>
      </c>
      <c r="U93" s="347">
        <v>0</v>
      </c>
      <c r="V93" s="347">
        <v>0</v>
      </c>
      <c r="W93" s="347">
        <v>0</v>
      </c>
      <c r="X93" s="347">
        <v>0</v>
      </c>
      <c r="Y93" s="347">
        <v>0</v>
      </c>
      <c r="Z93" s="348">
        <v>0</v>
      </c>
      <c r="AA93" s="348">
        <v>0</v>
      </c>
      <c r="AB93" s="348">
        <v>0</v>
      </c>
      <c r="AC93" s="348">
        <v>100.8</v>
      </c>
      <c r="AD93" s="348">
        <v>0</v>
      </c>
      <c r="AE93" s="347">
        <v>0</v>
      </c>
      <c r="AF93" s="348">
        <v>47416.61</v>
      </c>
      <c r="AG93" s="347">
        <v>0</v>
      </c>
      <c r="AH93" s="347">
        <v>0</v>
      </c>
      <c r="AI93" s="347">
        <v>0</v>
      </c>
      <c r="AJ93" s="347">
        <v>0</v>
      </c>
      <c r="AK93" s="347">
        <v>0</v>
      </c>
      <c r="AL93" s="347">
        <v>0</v>
      </c>
      <c r="AM93" s="347">
        <v>0</v>
      </c>
      <c r="AN93" s="347">
        <v>0</v>
      </c>
      <c r="AO93" s="347">
        <v>0</v>
      </c>
      <c r="AP93" s="347">
        <v>0</v>
      </c>
      <c r="AQ93" s="347">
        <v>0</v>
      </c>
      <c r="AR93" s="347">
        <v>0</v>
      </c>
      <c r="AS93" s="347">
        <v>0</v>
      </c>
      <c r="AT93" s="347">
        <v>0</v>
      </c>
      <c r="AU93" s="347">
        <v>0</v>
      </c>
      <c r="AV93" s="347">
        <v>0</v>
      </c>
      <c r="AW93" s="347">
        <v>0</v>
      </c>
      <c r="AX93" s="347">
        <v>0</v>
      </c>
      <c r="AY93" s="347">
        <v>0</v>
      </c>
      <c r="AZ93" s="347">
        <v>100.8</v>
      </c>
      <c r="BA93" s="347">
        <v>0</v>
      </c>
      <c r="BB93" s="347">
        <v>0</v>
      </c>
      <c r="BC93" s="347">
        <v>0</v>
      </c>
      <c r="BD93" s="347">
        <v>0</v>
      </c>
      <c r="BE93" s="347">
        <v>0</v>
      </c>
      <c r="BF93" s="347">
        <v>0</v>
      </c>
      <c r="BG93" s="349">
        <v>364</v>
      </c>
      <c r="BH93" s="350">
        <v>47052.61</v>
      </c>
      <c r="BI93" s="347">
        <v>0</v>
      </c>
      <c r="BJ93" s="347">
        <v>13652</v>
      </c>
      <c r="BK93" s="347">
        <v>0</v>
      </c>
      <c r="BL93" s="347">
        <v>210</v>
      </c>
      <c r="BM93" s="347">
        <v>0</v>
      </c>
      <c r="BN93" s="347">
        <v>15566</v>
      </c>
      <c r="BO93" s="347">
        <v>0</v>
      </c>
      <c r="BP93" s="347">
        <v>5190</v>
      </c>
      <c r="BQ93" s="347">
        <v>0</v>
      </c>
      <c r="BR93" s="347">
        <v>0</v>
      </c>
      <c r="BS93" s="347">
        <v>0</v>
      </c>
      <c r="BT93" s="347">
        <v>0</v>
      </c>
      <c r="BU93" s="347">
        <v>0</v>
      </c>
      <c r="BV93" s="347">
        <v>0</v>
      </c>
      <c r="BW93" s="347">
        <v>4100</v>
      </c>
      <c r="BX93" s="347">
        <v>0</v>
      </c>
      <c r="BY93" s="347">
        <v>0</v>
      </c>
      <c r="BZ93" s="347">
        <v>400</v>
      </c>
      <c r="CA93" s="347">
        <v>0</v>
      </c>
      <c r="CB93" s="347">
        <v>0</v>
      </c>
      <c r="CC93" s="347">
        <v>1640</v>
      </c>
      <c r="CD93" s="347">
        <v>4947</v>
      </c>
      <c r="CE93" s="347">
        <v>0</v>
      </c>
      <c r="CF93" s="347">
        <v>0</v>
      </c>
      <c r="CG93" s="347">
        <v>0</v>
      </c>
      <c r="CH93" s="347">
        <v>0</v>
      </c>
      <c r="CI93" s="347">
        <v>0</v>
      </c>
      <c r="CJ93" s="347">
        <v>0</v>
      </c>
      <c r="CK93" s="347">
        <v>0</v>
      </c>
      <c r="CL93" s="347">
        <v>300</v>
      </c>
      <c r="CM93" s="347">
        <v>0</v>
      </c>
      <c r="CN93" s="347">
        <v>0</v>
      </c>
      <c r="CO93" s="347">
        <v>0</v>
      </c>
      <c r="CP93" s="347">
        <v>0</v>
      </c>
      <c r="CQ93" s="347">
        <v>0</v>
      </c>
      <c r="CR93" s="347">
        <v>172.41</v>
      </c>
      <c r="CS93" s="347">
        <v>95.2</v>
      </c>
      <c r="CT93" s="347">
        <v>0</v>
      </c>
      <c r="CU93" s="347">
        <v>0</v>
      </c>
      <c r="CV93" s="347">
        <v>0</v>
      </c>
      <c r="CW93" s="347">
        <v>0</v>
      </c>
      <c r="CX93" s="347">
        <v>0</v>
      </c>
      <c r="CY93" s="347">
        <v>0</v>
      </c>
      <c r="CZ93" s="347">
        <v>0</v>
      </c>
      <c r="DA93" s="347">
        <v>0</v>
      </c>
      <c r="DB93" s="347">
        <v>0</v>
      </c>
      <c r="DC93" s="347">
        <v>0</v>
      </c>
      <c r="DD93" s="347">
        <v>0</v>
      </c>
      <c r="DE93" s="347">
        <v>0</v>
      </c>
      <c r="DF93" s="347">
        <v>0</v>
      </c>
      <c r="DG93" s="347">
        <v>0</v>
      </c>
      <c r="DH93" s="347">
        <v>0</v>
      </c>
      <c r="DI93" s="347">
        <v>0</v>
      </c>
      <c r="DJ93" s="347">
        <v>0</v>
      </c>
      <c r="DK93" s="347">
        <v>0</v>
      </c>
      <c r="DL93" s="347">
        <v>0</v>
      </c>
      <c r="DM93" s="347">
        <v>0</v>
      </c>
      <c r="DN93" s="347">
        <v>0</v>
      </c>
      <c r="DO93" s="347">
        <v>0</v>
      </c>
      <c r="DP93" s="347">
        <v>0</v>
      </c>
      <c r="DQ93" s="347">
        <v>0</v>
      </c>
      <c r="DR93" s="365">
        <v>0</v>
      </c>
      <c r="DS93" s="365">
        <v>780</v>
      </c>
      <c r="DT93" s="365">
        <v>0</v>
      </c>
      <c r="DU93" s="365">
        <v>0</v>
      </c>
      <c r="DV93" s="365">
        <v>0</v>
      </c>
      <c r="DW93" s="365">
        <v>0</v>
      </c>
      <c r="DX93" s="365">
        <v>0</v>
      </c>
      <c r="DY93" s="365">
        <v>0</v>
      </c>
      <c r="DZ93" s="365">
        <v>0</v>
      </c>
      <c r="EA93" s="95">
        <v>0</v>
      </c>
      <c r="ED93" s="95">
        <f t="shared" si="8"/>
        <v>0</v>
      </c>
      <c r="EE93" s="95">
        <f t="shared" si="12"/>
        <v>0</v>
      </c>
      <c r="EF93" s="95">
        <f t="shared" si="13"/>
        <v>0</v>
      </c>
      <c r="EG93" s="95">
        <f t="shared" si="7"/>
        <v>0</v>
      </c>
      <c r="EH93" s="95">
        <f t="shared" si="9"/>
        <v>0</v>
      </c>
      <c r="EI93" s="95">
        <f t="shared" si="10"/>
        <v>0</v>
      </c>
      <c r="EJ93" s="95">
        <f t="shared" si="11"/>
        <v>0</v>
      </c>
    </row>
    <row r="94" spans="1:140">
      <c r="A94" s="346" t="s">
        <v>149</v>
      </c>
      <c r="B94" s="347">
        <v>548500</v>
      </c>
      <c r="C94" s="347">
        <v>0</v>
      </c>
      <c r="D94" s="347">
        <v>500000</v>
      </c>
      <c r="E94" s="347">
        <v>0</v>
      </c>
      <c r="F94" s="347">
        <v>0</v>
      </c>
      <c r="G94" s="347">
        <v>0</v>
      </c>
      <c r="H94" s="347">
        <v>0</v>
      </c>
      <c r="I94" s="347">
        <v>0</v>
      </c>
      <c r="J94" s="347">
        <v>0</v>
      </c>
      <c r="K94" s="347">
        <v>0</v>
      </c>
      <c r="L94" s="347">
        <v>0</v>
      </c>
      <c r="M94" s="347">
        <v>0</v>
      </c>
      <c r="N94" s="347">
        <v>0</v>
      </c>
      <c r="O94" s="347">
        <v>0</v>
      </c>
      <c r="P94" s="347">
        <v>0</v>
      </c>
      <c r="Q94" s="347">
        <v>0</v>
      </c>
      <c r="R94" s="347">
        <v>0</v>
      </c>
      <c r="S94" s="347">
        <v>0</v>
      </c>
      <c r="T94" s="347">
        <v>0</v>
      </c>
      <c r="U94" s="347">
        <v>0</v>
      </c>
      <c r="V94" s="347">
        <v>0</v>
      </c>
      <c r="W94" s="347">
        <v>0</v>
      </c>
      <c r="X94" s="347">
        <v>0</v>
      </c>
      <c r="Y94" s="347">
        <v>0</v>
      </c>
      <c r="Z94" s="348">
        <v>0</v>
      </c>
      <c r="AA94" s="348">
        <v>0</v>
      </c>
      <c r="AB94" s="348">
        <v>0</v>
      </c>
      <c r="AC94" s="348">
        <v>0</v>
      </c>
      <c r="AD94" s="348">
        <v>0</v>
      </c>
      <c r="AE94" s="347">
        <v>0</v>
      </c>
      <c r="AF94" s="348">
        <v>48500</v>
      </c>
      <c r="AG94" s="347">
        <v>0</v>
      </c>
      <c r="AH94" s="347">
        <v>0</v>
      </c>
      <c r="AI94" s="347">
        <v>0</v>
      </c>
      <c r="AJ94" s="347">
        <v>0</v>
      </c>
      <c r="AK94" s="347">
        <v>0</v>
      </c>
      <c r="AL94" s="347">
        <v>0</v>
      </c>
      <c r="AM94" s="347">
        <v>0</v>
      </c>
      <c r="AN94" s="347">
        <v>0</v>
      </c>
      <c r="AO94" s="347">
        <v>0</v>
      </c>
      <c r="AP94" s="347">
        <v>0</v>
      </c>
      <c r="AQ94" s="347">
        <v>0</v>
      </c>
      <c r="AR94" s="347">
        <v>0</v>
      </c>
      <c r="AS94" s="347">
        <v>0</v>
      </c>
      <c r="AT94" s="347">
        <v>0</v>
      </c>
      <c r="AU94" s="347">
        <v>0</v>
      </c>
      <c r="AV94" s="347">
        <v>0</v>
      </c>
      <c r="AW94" s="347">
        <v>0</v>
      </c>
      <c r="AX94" s="347">
        <v>0</v>
      </c>
      <c r="AY94" s="347">
        <v>0</v>
      </c>
      <c r="AZ94" s="347">
        <v>0</v>
      </c>
      <c r="BA94" s="347">
        <v>0</v>
      </c>
      <c r="BB94" s="347">
        <v>0</v>
      </c>
      <c r="BC94" s="347">
        <v>0</v>
      </c>
      <c r="BD94" s="347">
        <v>0</v>
      </c>
      <c r="BE94" s="347">
        <v>0</v>
      </c>
      <c r="BF94" s="347">
        <v>0</v>
      </c>
      <c r="BG94" s="349">
        <v>0</v>
      </c>
      <c r="BH94" s="350">
        <v>48500</v>
      </c>
      <c r="BI94" s="347">
        <v>0</v>
      </c>
      <c r="BJ94" s="347">
        <v>0</v>
      </c>
      <c r="BK94" s="347">
        <v>0</v>
      </c>
      <c r="BL94" s="347">
        <v>0</v>
      </c>
      <c r="BM94" s="347">
        <v>0</v>
      </c>
      <c r="BN94" s="347">
        <v>5000</v>
      </c>
      <c r="BO94" s="347">
        <v>0</v>
      </c>
      <c r="BP94" s="347">
        <v>0</v>
      </c>
      <c r="BQ94" s="347">
        <v>0</v>
      </c>
      <c r="BR94" s="347">
        <v>0</v>
      </c>
      <c r="BS94" s="347">
        <v>0</v>
      </c>
      <c r="BT94" s="347">
        <v>0</v>
      </c>
      <c r="BU94" s="347">
        <v>0</v>
      </c>
      <c r="BV94" s="347">
        <v>0</v>
      </c>
      <c r="BW94" s="347">
        <v>0</v>
      </c>
      <c r="BX94" s="347">
        <v>10000</v>
      </c>
      <c r="BY94" s="347">
        <v>0</v>
      </c>
      <c r="BZ94" s="347">
        <v>0</v>
      </c>
      <c r="CA94" s="347">
        <v>0</v>
      </c>
      <c r="CB94" s="347">
        <v>0</v>
      </c>
      <c r="CC94" s="347">
        <v>0</v>
      </c>
      <c r="CD94" s="347">
        <v>0</v>
      </c>
      <c r="CE94" s="347">
        <v>0</v>
      </c>
      <c r="CF94" s="347">
        <v>0</v>
      </c>
      <c r="CG94" s="347">
        <v>0</v>
      </c>
      <c r="CH94" s="347">
        <v>0</v>
      </c>
      <c r="CI94" s="347">
        <v>0</v>
      </c>
      <c r="CJ94" s="347">
        <v>0</v>
      </c>
      <c r="CK94" s="347">
        <v>0</v>
      </c>
      <c r="CL94" s="347">
        <v>0</v>
      </c>
      <c r="CM94" s="347">
        <v>0</v>
      </c>
      <c r="CN94" s="347">
        <v>0</v>
      </c>
      <c r="CO94" s="347">
        <v>0</v>
      </c>
      <c r="CP94" s="347">
        <v>0</v>
      </c>
      <c r="CQ94" s="347">
        <v>0</v>
      </c>
      <c r="CR94" s="347">
        <v>0</v>
      </c>
      <c r="CS94" s="347">
        <v>0</v>
      </c>
      <c r="CT94" s="347">
        <v>0</v>
      </c>
      <c r="CU94" s="347">
        <v>0</v>
      </c>
      <c r="CV94" s="347">
        <v>5000</v>
      </c>
      <c r="CW94" s="347">
        <v>0</v>
      </c>
      <c r="CX94" s="347">
        <v>0</v>
      </c>
      <c r="CY94" s="347">
        <v>10000</v>
      </c>
      <c r="CZ94" s="347">
        <v>0</v>
      </c>
      <c r="DA94" s="347">
        <v>2500</v>
      </c>
      <c r="DB94" s="347">
        <v>0</v>
      </c>
      <c r="DC94" s="347">
        <v>6000</v>
      </c>
      <c r="DD94" s="347">
        <v>0</v>
      </c>
      <c r="DE94" s="347">
        <v>0</v>
      </c>
      <c r="DF94" s="347">
        <v>0</v>
      </c>
      <c r="DG94" s="347">
        <v>0</v>
      </c>
      <c r="DH94" s="347">
        <v>0</v>
      </c>
      <c r="DI94" s="347">
        <v>0</v>
      </c>
      <c r="DJ94" s="347">
        <v>0</v>
      </c>
      <c r="DK94" s="347">
        <v>0</v>
      </c>
      <c r="DL94" s="347">
        <v>0</v>
      </c>
      <c r="DM94" s="347">
        <v>0</v>
      </c>
      <c r="DN94" s="347">
        <v>0</v>
      </c>
      <c r="DO94" s="347">
        <v>10000</v>
      </c>
      <c r="DP94" s="347">
        <v>0</v>
      </c>
      <c r="DQ94" s="347">
        <v>0</v>
      </c>
      <c r="DR94" s="365">
        <v>0</v>
      </c>
      <c r="DS94" s="365">
        <v>0</v>
      </c>
      <c r="DT94" s="365">
        <v>0</v>
      </c>
      <c r="DU94" s="365">
        <v>0</v>
      </c>
      <c r="DV94" s="365">
        <v>0</v>
      </c>
      <c r="DW94" s="365">
        <v>0</v>
      </c>
      <c r="DX94" s="365">
        <v>0</v>
      </c>
      <c r="DY94" s="365">
        <v>0</v>
      </c>
      <c r="DZ94" s="365">
        <v>0</v>
      </c>
      <c r="EA94" s="95">
        <v>0</v>
      </c>
      <c r="ED94" s="95">
        <f t="shared" si="8"/>
        <v>0</v>
      </c>
      <c r="EE94" s="95">
        <f t="shared" si="12"/>
        <v>0</v>
      </c>
      <c r="EF94" s="95">
        <f t="shared" si="13"/>
        <v>0</v>
      </c>
      <c r="EG94" s="95">
        <f t="shared" si="7"/>
        <v>0</v>
      </c>
      <c r="EH94" s="95">
        <f t="shared" si="9"/>
        <v>0</v>
      </c>
      <c r="EI94" s="95">
        <f t="shared" si="10"/>
        <v>0</v>
      </c>
      <c r="EJ94" s="95">
        <f t="shared" si="11"/>
        <v>0</v>
      </c>
    </row>
    <row r="95" spans="1:140">
      <c r="A95" s="346" t="s">
        <v>150</v>
      </c>
      <c r="B95" s="347">
        <v>6706.6</v>
      </c>
      <c r="C95" s="347">
        <v>0</v>
      </c>
      <c r="D95" s="347">
        <v>0</v>
      </c>
      <c r="E95" s="347">
        <v>0</v>
      </c>
      <c r="F95" s="347">
        <v>0</v>
      </c>
      <c r="G95" s="347">
        <v>0</v>
      </c>
      <c r="H95" s="347">
        <v>0</v>
      </c>
      <c r="I95" s="347">
        <v>0</v>
      </c>
      <c r="J95" s="347">
        <v>0</v>
      </c>
      <c r="K95" s="347">
        <v>0</v>
      </c>
      <c r="L95" s="347">
        <v>0</v>
      </c>
      <c r="M95" s="347">
        <v>0</v>
      </c>
      <c r="N95" s="347">
        <v>0</v>
      </c>
      <c r="O95" s="347">
        <v>0</v>
      </c>
      <c r="P95" s="347">
        <v>0</v>
      </c>
      <c r="Q95" s="347">
        <v>0</v>
      </c>
      <c r="R95" s="347">
        <v>0</v>
      </c>
      <c r="S95" s="347">
        <v>0</v>
      </c>
      <c r="T95" s="347">
        <v>0</v>
      </c>
      <c r="U95" s="347">
        <v>0</v>
      </c>
      <c r="V95" s="347">
        <v>0</v>
      </c>
      <c r="W95" s="347">
        <v>0</v>
      </c>
      <c r="X95" s="347">
        <v>0</v>
      </c>
      <c r="Y95" s="347">
        <v>0</v>
      </c>
      <c r="Z95" s="348">
        <v>0</v>
      </c>
      <c r="AA95" s="348">
        <v>0</v>
      </c>
      <c r="AB95" s="348">
        <v>0</v>
      </c>
      <c r="AC95" s="348">
        <v>0</v>
      </c>
      <c r="AD95" s="348">
        <v>0</v>
      </c>
      <c r="AE95" s="347">
        <v>0</v>
      </c>
      <c r="AF95" s="348">
        <v>6706.6</v>
      </c>
      <c r="AG95" s="347">
        <v>0</v>
      </c>
      <c r="AH95" s="347">
        <v>0</v>
      </c>
      <c r="AI95" s="347">
        <v>0</v>
      </c>
      <c r="AJ95" s="347">
        <v>0</v>
      </c>
      <c r="AK95" s="347">
        <v>0</v>
      </c>
      <c r="AL95" s="347">
        <v>0</v>
      </c>
      <c r="AM95" s="347">
        <v>0</v>
      </c>
      <c r="AN95" s="347">
        <v>0</v>
      </c>
      <c r="AO95" s="347">
        <v>0</v>
      </c>
      <c r="AP95" s="347">
        <v>0</v>
      </c>
      <c r="AQ95" s="347">
        <v>0</v>
      </c>
      <c r="AR95" s="347">
        <v>0</v>
      </c>
      <c r="AS95" s="347">
        <v>0</v>
      </c>
      <c r="AT95" s="347">
        <v>0</v>
      </c>
      <c r="AU95" s="347">
        <v>0</v>
      </c>
      <c r="AV95" s="347">
        <v>0</v>
      </c>
      <c r="AW95" s="347">
        <v>0</v>
      </c>
      <c r="AX95" s="347">
        <v>0</v>
      </c>
      <c r="AY95" s="347">
        <v>0</v>
      </c>
      <c r="AZ95" s="347">
        <v>0</v>
      </c>
      <c r="BA95" s="347">
        <v>0</v>
      </c>
      <c r="BB95" s="347">
        <v>0</v>
      </c>
      <c r="BC95" s="347">
        <v>0</v>
      </c>
      <c r="BD95" s="347">
        <v>0</v>
      </c>
      <c r="BE95" s="347">
        <v>0</v>
      </c>
      <c r="BF95" s="347">
        <v>0</v>
      </c>
      <c r="BG95" s="349">
        <v>0</v>
      </c>
      <c r="BH95" s="350">
        <v>6706.6</v>
      </c>
      <c r="BI95" s="347">
        <v>0</v>
      </c>
      <c r="BJ95" s="347">
        <v>0</v>
      </c>
      <c r="BK95" s="347">
        <v>0</v>
      </c>
      <c r="BL95" s="347">
        <v>0</v>
      </c>
      <c r="BM95" s="347">
        <v>0</v>
      </c>
      <c r="BN95" s="347">
        <v>0</v>
      </c>
      <c r="BO95" s="347">
        <v>0</v>
      </c>
      <c r="BP95" s="347">
        <v>0</v>
      </c>
      <c r="BQ95" s="347">
        <v>0</v>
      </c>
      <c r="BR95" s="347">
        <v>0</v>
      </c>
      <c r="BS95" s="347">
        <v>0</v>
      </c>
      <c r="BT95" s="347">
        <v>0</v>
      </c>
      <c r="BU95" s="347">
        <v>6706.6</v>
      </c>
      <c r="BV95" s="347">
        <v>0</v>
      </c>
      <c r="BW95" s="347">
        <v>0</v>
      </c>
      <c r="BX95" s="347">
        <v>0</v>
      </c>
      <c r="BY95" s="347">
        <v>0</v>
      </c>
      <c r="BZ95" s="347">
        <v>0</v>
      </c>
      <c r="CA95" s="347">
        <v>0</v>
      </c>
      <c r="CB95" s="347">
        <v>0</v>
      </c>
      <c r="CC95" s="347">
        <v>0</v>
      </c>
      <c r="CD95" s="347">
        <v>0</v>
      </c>
      <c r="CE95" s="347">
        <v>0</v>
      </c>
      <c r="CF95" s="347">
        <v>0</v>
      </c>
      <c r="CG95" s="347">
        <v>0</v>
      </c>
      <c r="CH95" s="347">
        <v>0</v>
      </c>
      <c r="CI95" s="347">
        <v>0</v>
      </c>
      <c r="CJ95" s="347">
        <v>0</v>
      </c>
      <c r="CK95" s="347">
        <v>0</v>
      </c>
      <c r="CL95" s="347">
        <v>0</v>
      </c>
      <c r="CM95" s="347">
        <v>0</v>
      </c>
      <c r="CN95" s="347">
        <v>0</v>
      </c>
      <c r="CO95" s="347">
        <v>0</v>
      </c>
      <c r="CP95" s="347">
        <v>0</v>
      </c>
      <c r="CQ95" s="347">
        <v>0</v>
      </c>
      <c r="CR95" s="347">
        <v>0</v>
      </c>
      <c r="CS95" s="347">
        <v>0</v>
      </c>
      <c r="CT95" s="347">
        <v>0</v>
      </c>
      <c r="CU95" s="347">
        <v>0</v>
      </c>
      <c r="CV95" s="347">
        <v>0</v>
      </c>
      <c r="CW95" s="347">
        <v>0</v>
      </c>
      <c r="CX95" s="347">
        <v>0</v>
      </c>
      <c r="CY95" s="347">
        <v>0</v>
      </c>
      <c r="CZ95" s="347">
        <v>0</v>
      </c>
      <c r="DA95" s="347">
        <v>0</v>
      </c>
      <c r="DB95" s="347">
        <v>0</v>
      </c>
      <c r="DC95" s="347">
        <v>0</v>
      </c>
      <c r="DD95" s="347">
        <v>0</v>
      </c>
      <c r="DE95" s="347">
        <v>0</v>
      </c>
      <c r="DF95" s="347">
        <v>0</v>
      </c>
      <c r="DG95" s="347">
        <v>0</v>
      </c>
      <c r="DH95" s="347">
        <v>0</v>
      </c>
      <c r="DI95" s="347">
        <v>0</v>
      </c>
      <c r="DJ95" s="347">
        <v>0</v>
      </c>
      <c r="DK95" s="347">
        <v>0</v>
      </c>
      <c r="DL95" s="347">
        <v>0</v>
      </c>
      <c r="DM95" s="347">
        <v>0</v>
      </c>
      <c r="DN95" s="347">
        <v>0</v>
      </c>
      <c r="DO95" s="347">
        <v>0</v>
      </c>
      <c r="DP95" s="347">
        <v>0</v>
      </c>
      <c r="DQ95" s="347">
        <v>0</v>
      </c>
      <c r="DR95" s="365">
        <v>0</v>
      </c>
      <c r="DS95" s="365">
        <v>0</v>
      </c>
      <c r="DT95" s="365">
        <v>0</v>
      </c>
      <c r="DU95" s="365">
        <v>0</v>
      </c>
      <c r="DV95" s="365">
        <v>0</v>
      </c>
      <c r="DW95" s="365">
        <v>0</v>
      </c>
      <c r="DX95" s="365">
        <v>0</v>
      </c>
      <c r="DY95" s="365">
        <v>0</v>
      </c>
      <c r="DZ95" s="365">
        <v>0</v>
      </c>
      <c r="EA95" s="95">
        <v>0</v>
      </c>
      <c r="ED95" s="95">
        <f t="shared" si="8"/>
        <v>0</v>
      </c>
      <c r="EE95" s="95">
        <f t="shared" si="12"/>
        <v>0</v>
      </c>
      <c r="EF95" s="95">
        <f t="shared" si="13"/>
        <v>0</v>
      </c>
      <c r="EG95" s="95">
        <f t="shared" si="7"/>
        <v>0</v>
      </c>
      <c r="EH95" s="95">
        <f t="shared" si="9"/>
        <v>0</v>
      </c>
      <c r="EI95" s="95">
        <f t="shared" si="10"/>
        <v>0</v>
      </c>
      <c r="EJ95" s="95">
        <f t="shared" si="11"/>
        <v>0</v>
      </c>
    </row>
    <row r="96" spans="1:140">
      <c r="A96" s="346" t="s">
        <v>151</v>
      </c>
      <c r="B96" s="347">
        <v>0</v>
      </c>
      <c r="C96" s="347">
        <v>0</v>
      </c>
      <c r="D96" s="347">
        <v>0</v>
      </c>
      <c r="E96" s="347">
        <v>0</v>
      </c>
      <c r="F96" s="347">
        <v>0</v>
      </c>
      <c r="G96" s="347">
        <v>0</v>
      </c>
      <c r="H96" s="347">
        <v>0</v>
      </c>
      <c r="I96" s="347">
        <v>0</v>
      </c>
      <c r="J96" s="347">
        <v>0</v>
      </c>
      <c r="K96" s="347">
        <v>0</v>
      </c>
      <c r="L96" s="347">
        <v>0</v>
      </c>
      <c r="M96" s="347">
        <v>0</v>
      </c>
      <c r="N96" s="347">
        <v>0</v>
      </c>
      <c r="O96" s="347">
        <v>0</v>
      </c>
      <c r="P96" s="347">
        <v>0</v>
      </c>
      <c r="Q96" s="347">
        <v>0</v>
      </c>
      <c r="R96" s="347">
        <v>0</v>
      </c>
      <c r="S96" s="347">
        <v>0</v>
      </c>
      <c r="T96" s="347">
        <v>0</v>
      </c>
      <c r="U96" s="347">
        <v>0</v>
      </c>
      <c r="V96" s="347">
        <v>0</v>
      </c>
      <c r="W96" s="347">
        <v>0</v>
      </c>
      <c r="X96" s="347">
        <v>0</v>
      </c>
      <c r="Y96" s="347">
        <v>0</v>
      </c>
      <c r="Z96" s="348">
        <v>0</v>
      </c>
      <c r="AA96" s="348">
        <v>0</v>
      </c>
      <c r="AB96" s="348">
        <v>0</v>
      </c>
      <c r="AC96" s="348">
        <v>0</v>
      </c>
      <c r="AD96" s="348">
        <v>0</v>
      </c>
      <c r="AE96" s="347">
        <v>0</v>
      </c>
      <c r="AF96" s="348">
        <v>0</v>
      </c>
      <c r="AG96" s="347">
        <v>0</v>
      </c>
      <c r="AH96" s="347">
        <v>0</v>
      </c>
      <c r="AI96" s="347">
        <v>0</v>
      </c>
      <c r="AJ96" s="347">
        <v>0</v>
      </c>
      <c r="AK96" s="347">
        <v>0</v>
      </c>
      <c r="AL96" s="347">
        <v>0</v>
      </c>
      <c r="AM96" s="347">
        <v>0</v>
      </c>
      <c r="AN96" s="347">
        <v>0</v>
      </c>
      <c r="AO96" s="347">
        <v>0</v>
      </c>
      <c r="AP96" s="347">
        <v>0</v>
      </c>
      <c r="AQ96" s="347">
        <v>0</v>
      </c>
      <c r="AR96" s="347">
        <v>0</v>
      </c>
      <c r="AS96" s="347">
        <v>0</v>
      </c>
      <c r="AT96" s="347">
        <v>0</v>
      </c>
      <c r="AU96" s="347">
        <v>0</v>
      </c>
      <c r="AV96" s="347">
        <v>0</v>
      </c>
      <c r="AW96" s="347">
        <v>0</v>
      </c>
      <c r="AX96" s="347">
        <v>0</v>
      </c>
      <c r="AY96" s="347">
        <v>0</v>
      </c>
      <c r="AZ96" s="347">
        <v>0</v>
      </c>
      <c r="BA96" s="347">
        <v>0</v>
      </c>
      <c r="BB96" s="347">
        <v>0</v>
      </c>
      <c r="BC96" s="347">
        <v>0</v>
      </c>
      <c r="BD96" s="347">
        <v>0</v>
      </c>
      <c r="BE96" s="347">
        <v>0</v>
      </c>
      <c r="BF96" s="347">
        <v>0</v>
      </c>
      <c r="BG96" s="349">
        <v>0</v>
      </c>
      <c r="BH96" s="350">
        <v>0</v>
      </c>
      <c r="BI96" s="347">
        <v>0</v>
      </c>
      <c r="BJ96" s="347">
        <v>0</v>
      </c>
      <c r="BK96" s="347">
        <v>0</v>
      </c>
      <c r="BL96" s="347">
        <v>0</v>
      </c>
      <c r="BM96" s="347">
        <v>0</v>
      </c>
      <c r="BN96" s="347">
        <v>0</v>
      </c>
      <c r="BO96" s="347">
        <v>0</v>
      </c>
      <c r="BP96" s="347">
        <v>0</v>
      </c>
      <c r="BQ96" s="347">
        <v>0</v>
      </c>
      <c r="BR96" s="347">
        <v>0</v>
      </c>
      <c r="BS96" s="347">
        <v>0</v>
      </c>
      <c r="BT96" s="347">
        <v>0</v>
      </c>
      <c r="BU96" s="347">
        <v>0</v>
      </c>
      <c r="BV96" s="347">
        <v>0</v>
      </c>
      <c r="BW96" s="347">
        <v>0</v>
      </c>
      <c r="BX96" s="347">
        <v>0</v>
      </c>
      <c r="BY96" s="347">
        <v>0</v>
      </c>
      <c r="BZ96" s="347">
        <v>0</v>
      </c>
      <c r="CA96" s="347">
        <v>0</v>
      </c>
      <c r="CB96" s="347">
        <v>0</v>
      </c>
      <c r="CC96" s="347">
        <v>0</v>
      </c>
      <c r="CD96" s="347">
        <v>0</v>
      </c>
      <c r="CE96" s="347">
        <v>0</v>
      </c>
      <c r="CF96" s="347">
        <v>0</v>
      </c>
      <c r="CG96" s="347">
        <v>0</v>
      </c>
      <c r="CH96" s="347">
        <v>0</v>
      </c>
      <c r="CI96" s="347">
        <v>0</v>
      </c>
      <c r="CJ96" s="347">
        <v>0</v>
      </c>
      <c r="CK96" s="347">
        <v>0</v>
      </c>
      <c r="CL96" s="347">
        <v>0</v>
      </c>
      <c r="CM96" s="347">
        <v>0</v>
      </c>
      <c r="CN96" s="347">
        <v>0</v>
      </c>
      <c r="CO96" s="347">
        <v>0</v>
      </c>
      <c r="CP96" s="347">
        <v>0</v>
      </c>
      <c r="CQ96" s="347">
        <v>0</v>
      </c>
      <c r="CR96" s="347">
        <v>0</v>
      </c>
      <c r="CS96" s="347">
        <v>0</v>
      </c>
      <c r="CT96" s="347">
        <v>0</v>
      </c>
      <c r="CU96" s="347">
        <v>0</v>
      </c>
      <c r="CV96" s="347">
        <v>0</v>
      </c>
      <c r="CW96" s="347">
        <v>0</v>
      </c>
      <c r="CX96" s="347">
        <v>0</v>
      </c>
      <c r="CY96" s="347">
        <v>0</v>
      </c>
      <c r="CZ96" s="347">
        <v>0</v>
      </c>
      <c r="DA96" s="347">
        <v>0</v>
      </c>
      <c r="DB96" s="347">
        <v>0</v>
      </c>
      <c r="DC96" s="347">
        <v>0</v>
      </c>
      <c r="DD96" s="347">
        <v>0</v>
      </c>
      <c r="DE96" s="347">
        <v>0</v>
      </c>
      <c r="DF96" s="347">
        <v>0</v>
      </c>
      <c r="DG96" s="347">
        <v>0</v>
      </c>
      <c r="DH96" s="347">
        <v>0</v>
      </c>
      <c r="DI96" s="347">
        <v>0</v>
      </c>
      <c r="DJ96" s="347">
        <v>0</v>
      </c>
      <c r="DK96" s="347">
        <v>0</v>
      </c>
      <c r="DL96" s="347">
        <v>0</v>
      </c>
      <c r="DM96" s="347">
        <v>0</v>
      </c>
      <c r="DN96" s="347">
        <v>0</v>
      </c>
      <c r="DO96" s="347">
        <v>0</v>
      </c>
      <c r="DP96" s="347">
        <v>0</v>
      </c>
      <c r="DQ96" s="347">
        <v>0</v>
      </c>
      <c r="DR96" s="365">
        <v>0</v>
      </c>
      <c r="DS96" s="365">
        <v>0</v>
      </c>
      <c r="DT96" s="365">
        <v>0</v>
      </c>
      <c r="DU96" s="365">
        <v>0</v>
      </c>
      <c r="DV96" s="365">
        <v>0</v>
      </c>
      <c r="DW96" s="365">
        <v>0</v>
      </c>
      <c r="DX96" s="365">
        <v>0</v>
      </c>
      <c r="DY96" s="365">
        <v>0</v>
      </c>
      <c r="DZ96" s="365">
        <v>0</v>
      </c>
      <c r="EA96" s="95">
        <v>0</v>
      </c>
      <c r="ED96" s="95">
        <f t="shared" si="8"/>
        <v>0</v>
      </c>
      <c r="EE96" s="95">
        <f t="shared" si="12"/>
        <v>0</v>
      </c>
      <c r="EF96" s="95">
        <f t="shared" si="13"/>
        <v>0</v>
      </c>
      <c r="EG96" s="95">
        <f t="shared" si="7"/>
        <v>0</v>
      </c>
      <c r="EH96" s="95">
        <f t="shared" si="9"/>
        <v>0</v>
      </c>
      <c r="EI96" s="95">
        <f t="shared" si="10"/>
        <v>0</v>
      </c>
      <c r="EJ96" s="95">
        <f t="shared" si="11"/>
        <v>0</v>
      </c>
    </row>
    <row r="97" spans="1:140">
      <c r="A97" s="346" t="s">
        <v>152</v>
      </c>
      <c r="B97" s="347">
        <v>654001.39</v>
      </c>
      <c r="C97" s="347">
        <v>0</v>
      </c>
      <c r="D97" s="347">
        <v>11944.55</v>
      </c>
      <c r="E97" s="347">
        <v>0</v>
      </c>
      <c r="F97" s="347">
        <v>0</v>
      </c>
      <c r="G97" s="347">
        <v>0</v>
      </c>
      <c r="H97" s="347">
        <v>0</v>
      </c>
      <c r="I97" s="347">
        <v>0</v>
      </c>
      <c r="J97" s="347">
        <v>0</v>
      </c>
      <c r="K97" s="347">
        <v>0</v>
      </c>
      <c r="L97" s="347">
        <v>0</v>
      </c>
      <c r="M97" s="347">
        <v>0</v>
      </c>
      <c r="N97" s="347">
        <v>0</v>
      </c>
      <c r="O97" s="347">
        <v>0</v>
      </c>
      <c r="P97" s="347">
        <v>0</v>
      </c>
      <c r="Q97" s="347">
        <v>395405.09</v>
      </c>
      <c r="R97" s="347">
        <v>0</v>
      </c>
      <c r="S97" s="347">
        <v>0</v>
      </c>
      <c r="T97" s="347">
        <v>0</v>
      </c>
      <c r="U97" s="347">
        <v>0</v>
      </c>
      <c r="V97" s="347">
        <v>0</v>
      </c>
      <c r="W97" s="347">
        <v>0</v>
      </c>
      <c r="X97" s="347">
        <v>0</v>
      </c>
      <c r="Y97" s="347">
        <v>0</v>
      </c>
      <c r="Z97" s="348">
        <v>40057.449999999997</v>
      </c>
      <c r="AA97" s="348">
        <v>0</v>
      </c>
      <c r="AB97" s="348">
        <v>11783.76</v>
      </c>
      <c r="AC97" s="348">
        <v>0</v>
      </c>
      <c r="AD97" s="348">
        <v>4558.66</v>
      </c>
      <c r="AE97" s="347">
        <v>0</v>
      </c>
      <c r="AF97" s="348">
        <v>190251.88</v>
      </c>
      <c r="AG97" s="347">
        <v>18490.57</v>
      </c>
      <c r="AH97" s="347">
        <v>4891.5600000000004</v>
      </c>
      <c r="AI97" s="347">
        <v>4891.5600000000004</v>
      </c>
      <c r="AJ97" s="347">
        <v>3927.92</v>
      </c>
      <c r="AK97" s="347">
        <v>3927.92</v>
      </c>
      <c r="AL97" s="347">
        <v>0</v>
      </c>
      <c r="AM97" s="347">
        <v>3927.92</v>
      </c>
      <c r="AN97" s="347">
        <v>0</v>
      </c>
      <c r="AO97" s="347">
        <v>0</v>
      </c>
      <c r="AP97" s="347">
        <v>0</v>
      </c>
      <c r="AQ97" s="347">
        <v>0</v>
      </c>
      <c r="AR97" s="347">
        <v>0</v>
      </c>
      <c r="AS97" s="347">
        <v>0</v>
      </c>
      <c r="AT97" s="347">
        <v>0</v>
      </c>
      <c r="AU97" s="347">
        <v>0</v>
      </c>
      <c r="AV97" s="347">
        <v>3927.92</v>
      </c>
      <c r="AW97" s="347">
        <v>0</v>
      </c>
      <c r="AX97" s="347">
        <v>3927.92</v>
      </c>
      <c r="AY97" s="347">
        <v>3927.92</v>
      </c>
      <c r="AZ97" s="347">
        <v>0</v>
      </c>
      <c r="BA97" s="347">
        <v>0</v>
      </c>
      <c r="BB97" s="347">
        <v>0</v>
      </c>
      <c r="BC97" s="347">
        <v>0</v>
      </c>
      <c r="BD97" s="347">
        <v>0</v>
      </c>
      <c r="BE97" s="347">
        <v>0</v>
      </c>
      <c r="BF97" s="347">
        <v>0</v>
      </c>
      <c r="BG97" s="349">
        <v>11069.74</v>
      </c>
      <c r="BH97" s="350">
        <v>179182.14</v>
      </c>
      <c r="BI97" s="347">
        <v>1789.54</v>
      </c>
      <c r="BJ97" s="347">
        <v>345</v>
      </c>
      <c r="BK97" s="347">
        <v>2420.98</v>
      </c>
      <c r="BL97" s="347">
        <v>288</v>
      </c>
      <c r="BM97" s="347">
        <v>1661.8</v>
      </c>
      <c r="BN97" s="347">
        <v>45617.02</v>
      </c>
      <c r="BO97" s="347">
        <v>137</v>
      </c>
      <c r="BP97" s="347">
        <v>4314</v>
      </c>
      <c r="BQ97" s="347">
        <v>4501.49</v>
      </c>
      <c r="BR97" s="347">
        <v>13792.23</v>
      </c>
      <c r="BS97" s="347">
        <v>6595.16</v>
      </c>
      <c r="BT97" s="347">
        <v>16709.68</v>
      </c>
      <c r="BU97" s="347">
        <v>2680</v>
      </c>
      <c r="BV97" s="347">
        <v>5673.6</v>
      </c>
      <c r="BW97" s="347">
        <v>10506</v>
      </c>
      <c r="BX97" s="347">
        <v>11444.75</v>
      </c>
      <c r="BY97" s="347">
        <v>2655</v>
      </c>
      <c r="BZ97" s="347">
        <v>9168.17</v>
      </c>
      <c r="CA97" s="347">
        <v>122</v>
      </c>
      <c r="CB97" s="347">
        <v>77</v>
      </c>
      <c r="CC97" s="347">
        <v>103</v>
      </c>
      <c r="CD97" s="347">
        <v>123</v>
      </c>
      <c r="CE97" s="347">
        <v>33</v>
      </c>
      <c r="CF97" s="347">
        <v>49</v>
      </c>
      <c r="CG97" s="347">
        <v>43</v>
      </c>
      <c r="CH97" s="347">
        <v>43</v>
      </c>
      <c r="CI97" s="347">
        <v>38</v>
      </c>
      <c r="CJ97" s="347">
        <v>66</v>
      </c>
      <c r="CK97" s="347">
        <v>50</v>
      </c>
      <c r="CL97" s="347">
        <v>104</v>
      </c>
      <c r="CM97" s="347">
        <v>15</v>
      </c>
      <c r="CN97" s="347">
        <v>23</v>
      </c>
      <c r="CO97" s="347">
        <v>14</v>
      </c>
      <c r="CP97" s="347">
        <v>22</v>
      </c>
      <c r="CQ97" s="347">
        <v>46</v>
      </c>
      <c r="CR97" s="347">
        <v>35</v>
      </c>
      <c r="CS97" s="347">
        <v>92</v>
      </c>
      <c r="CT97" s="347">
        <v>20022</v>
      </c>
      <c r="CU97" s="347">
        <v>4</v>
      </c>
      <c r="CV97" s="347">
        <v>1805</v>
      </c>
      <c r="CW97" s="347">
        <v>17</v>
      </c>
      <c r="CX97" s="347">
        <v>13</v>
      </c>
      <c r="CY97" s="347">
        <v>6208</v>
      </c>
      <c r="CZ97" s="347">
        <v>13</v>
      </c>
      <c r="DA97" s="347">
        <v>8</v>
      </c>
      <c r="DB97" s="347">
        <v>13</v>
      </c>
      <c r="DC97" s="347">
        <v>14</v>
      </c>
      <c r="DD97" s="347">
        <v>6</v>
      </c>
      <c r="DE97" s="347">
        <v>18</v>
      </c>
      <c r="DF97" s="347">
        <v>9</v>
      </c>
      <c r="DG97" s="347">
        <v>9</v>
      </c>
      <c r="DH97" s="347">
        <v>12</v>
      </c>
      <c r="DI97" s="347">
        <v>7</v>
      </c>
      <c r="DJ97" s="347">
        <v>6</v>
      </c>
      <c r="DK97" s="347">
        <v>1</v>
      </c>
      <c r="DL97" s="347">
        <v>1</v>
      </c>
      <c r="DM97" s="347">
        <v>7</v>
      </c>
      <c r="DN97" s="347">
        <v>2</v>
      </c>
      <c r="DO97" s="347">
        <v>6</v>
      </c>
      <c r="DP97" s="347">
        <v>6824.45</v>
      </c>
      <c r="DQ97" s="347">
        <v>2621.61</v>
      </c>
      <c r="DR97" s="365">
        <v>51</v>
      </c>
      <c r="DS97" s="365">
        <v>13</v>
      </c>
      <c r="DT97" s="365">
        <v>13</v>
      </c>
      <c r="DU97" s="365">
        <v>46</v>
      </c>
      <c r="DV97" s="365">
        <v>14</v>
      </c>
      <c r="DW97" s="365">
        <v>0.66</v>
      </c>
      <c r="DX97" s="365">
        <v>0</v>
      </c>
      <c r="DY97" s="365">
        <v>0</v>
      </c>
      <c r="DZ97" s="365">
        <v>0</v>
      </c>
      <c r="EA97" s="95">
        <v>0</v>
      </c>
      <c r="ED97" s="95">
        <f t="shared" si="8"/>
        <v>0</v>
      </c>
      <c r="EE97" s="95">
        <f t="shared" si="12"/>
        <v>0</v>
      </c>
      <c r="EF97" s="95">
        <f t="shared" si="13"/>
        <v>0</v>
      </c>
      <c r="EG97" s="95">
        <f t="shared" si="7"/>
        <v>0</v>
      </c>
      <c r="EH97" s="95">
        <f t="shared" si="9"/>
        <v>0</v>
      </c>
      <c r="EI97" s="95">
        <f t="shared" si="10"/>
        <v>0</v>
      </c>
      <c r="EJ97" s="95">
        <f t="shared" si="11"/>
        <v>0</v>
      </c>
    </row>
    <row r="98" spans="1:140">
      <c r="A98" s="346" t="s">
        <v>153</v>
      </c>
      <c r="B98" s="347">
        <v>117260.13</v>
      </c>
      <c r="C98" s="347">
        <v>0</v>
      </c>
      <c r="D98" s="347">
        <v>0</v>
      </c>
      <c r="E98" s="347">
        <v>0</v>
      </c>
      <c r="F98" s="347">
        <v>0</v>
      </c>
      <c r="G98" s="347">
        <v>0</v>
      </c>
      <c r="H98" s="347">
        <v>0</v>
      </c>
      <c r="I98" s="347">
        <v>0</v>
      </c>
      <c r="J98" s="347">
        <v>0</v>
      </c>
      <c r="K98" s="347">
        <v>0</v>
      </c>
      <c r="L98" s="347">
        <v>0</v>
      </c>
      <c r="M98" s="347">
        <v>0</v>
      </c>
      <c r="N98" s="347">
        <v>0</v>
      </c>
      <c r="O98" s="347">
        <v>0</v>
      </c>
      <c r="P98" s="347">
        <v>0</v>
      </c>
      <c r="Q98" s="347">
        <v>50943.41</v>
      </c>
      <c r="R98" s="347">
        <v>0</v>
      </c>
      <c r="S98" s="347">
        <v>0</v>
      </c>
      <c r="T98" s="347">
        <v>0</v>
      </c>
      <c r="U98" s="347">
        <v>0</v>
      </c>
      <c r="V98" s="347">
        <v>0</v>
      </c>
      <c r="W98" s="347">
        <v>0</v>
      </c>
      <c r="X98" s="347">
        <v>0</v>
      </c>
      <c r="Y98" s="347">
        <v>0</v>
      </c>
      <c r="Z98" s="348">
        <v>0</v>
      </c>
      <c r="AA98" s="348">
        <v>0</v>
      </c>
      <c r="AB98" s="348">
        <v>0</v>
      </c>
      <c r="AC98" s="348">
        <v>363.64</v>
      </c>
      <c r="AD98" s="348">
        <v>0</v>
      </c>
      <c r="AE98" s="347">
        <v>0</v>
      </c>
      <c r="AF98" s="348">
        <v>65953.08</v>
      </c>
      <c r="AG98" s="347">
        <v>0</v>
      </c>
      <c r="AH98" s="347">
        <v>0</v>
      </c>
      <c r="AI98" s="347">
        <v>0</v>
      </c>
      <c r="AJ98" s="347">
        <v>0</v>
      </c>
      <c r="AK98" s="347">
        <v>0</v>
      </c>
      <c r="AL98" s="347">
        <v>0</v>
      </c>
      <c r="AM98" s="347">
        <v>0</v>
      </c>
      <c r="AN98" s="347">
        <v>0</v>
      </c>
      <c r="AO98" s="347">
        <v>0</v>
      </c>
      <c r="AP98" s="347">
        <v>0</v>
      </c>
      <c r="AQ98" s="347">
        <v>0</v>
      </c>
      <c r="AR98" s="347">
        <v>0</v>
      </c>
      <c r="AS98" s="347">
        <v>0</v>
      </c>
      <c r="AT98" s="347">
        <v>0</v>
      </c>
      <c r="AU98" s="347">
        <v>0</v>
      </c>
      <c r="AV98" s="347">
        <v>0</v>
      </c>
      <c r="AW98" s="347">
        <v>0</v>
      </c>
      <c r="AX98" s="347">
        <v>0</v>
      </c>
      <c r="AY98" s="347">
        <v>0</v>
      </c>
      <c r="AZ98" s="347">
        <v>363.64</v>
      </c>
      <c r="BA98" s="347">
        <v>0</v>
      </c>
      <c r="BB98" s="347">
        <v>0</v>
      </c>
      <c r="BC98" s="347">
        <v>0</v>
      </c>
      <c r="BD98" s="347">
        <v>0</v>
      </c>
      <c r="BE98" s="347">
        <v>0</v>
      </c>
      <c r="BF98" s="347">
        <v>0</v>
      </c>
      <c r="BG98" s="349">
        <v>46383.64</v>
      </c>
      <c r="BH98" s="350">
        <v>19569.439999999999</v>
      </c>
      <c r="BI98" s="347">
        <v>1086.45</v>
      </c>
      <c r="BJ98" s="347">
        <v>1120.1199999999999</v>
      </c>
      <c r="BK98" s="347">
        <v>1243.6400000000001</v>
      </c>
      <c r="BL98" s="347">
        <v>934.13</v>
      </c>
      <c r="BM98" s="347">
        <v>1755.09</v>
      </c>
      <c r="BN98" s="347">
        <v>1081.8900000000001</v>
      </c>
      <c r="BO98" s="347">
        <v>445.93</v>
      </c>
      <c r="BP98" s="347">
        <v>1406.24</v>
      </c>
      <c r="BQ98" s="347">
        <v>462.37</v>
      </c>
      <c r="BR98" s="347">
        <v>365.65</v>
      </c>
      <c r="BS98" s="347">
        <v>1127.98</v>
      </c>
      <c r="BT98" s="347">
        <v>692.32</v>
      </c>
      <c r="BU98" s="347">
        <v>582.73</v>
      </c>
      <c r="BV98" s="347">
        <v>446.45</v>
      </c>
      <c r="BW98" s="347">
        <v>604.02</v>
      </c>
      <c r="BX98" s="347">
        <v>402.13</v>
      </c>
      <c r="BY98" s="347">
        <v>501.52</v>
      </c>
      <c r="BZ98" s="347">
        <v>393.28</v>
      </c>
      <c r="CA98" s="347">
        <v>394.47</v>
      </c>
      <c r="CB98" s="347">
        <v>248.57</v>
      </c>
      <c r="CC98" s="347">
        <v>332.7</v>
      </c>
      <c r="CD98" s="347">
        <v>397.34</v>
      </c>
      <c r="CE98" s="347">
        <v>108</v>
      </c>
      <c r="CF98" s="347">
        <v>157.35</v>
      </c>
      <c r="CG98" s="347">
        <v>139.83000000000001</v>
      </c>
      <c r="CH98" s="347">
        <v>138.51</v>
      </c>
      <c r="CI98" s="347">
        <v>123.73</v>
      </c>
      <c r="CJ98" s="347">
        <v>212.58</v>
      </c>
      <c r="CK98" s="347">
        <v>163.6</v>
      </c>
      <c r="CL98" s="347">
        <v>337.39</v>
      </c>
      <c r="CM98" s="347">
        <v>48.17</v>
      </c>
      <c r="CN98" s="347">
        <v>73.89</v>
      </c>
      <c r="CO98" s="347">
        <v>44.37</v>
      </c>
      <c r="CP98" s="347">
        <v>72.930000000000007</v>
      </c>
      <c r="CQ98" s="347">
        <v>150.31</v>
      </c>
      <c r="CR98" s="347">
        <v>113.03</v>
      </c>
      <c r="CS98" s="347">
        <v>297.17</v>
      </c>
      <c r="CT98" s="347">
        <v>69.83</v>
      </c>
      <c r="CU98" s="347">
        <v>13.78</v>
      </c>
      <c r="CV98" s="347">
        <v>16.809999999999999</v>
      </c>
      <c r="CW98" s="347">
        <v>55.77</v>
      </c>
      <c r="CX98" s="347">
        <v>42.45</v>
      </c>
      <c r="CY98" s="347">
        <v>27.13</v>
      </c>
      <c r="CZ98" s="347">
        <v>43.5</v>
      </c>
      <c r="DA98" s="347">
        <v>24.74</v>
      </c>
      <c r="DB98" s="347">
        <v>41.04</v>
      </c>
      <c r="DC98" s="347">
        <v>44.9</v>
      </c>
      <c r="DD98" s="347">
        <v>19.48</v>
      </c>
      <c r="DE98" s="347">
        <v>57.1</v>
      </c>
      <c r="DF98" s="347">
        <v>30.11</v>
      </c>
      <c r="DG98" s="347">
        <v>30.17</v>
      </c>
      <c r="DH98" s="347">
        <v>39.24</v>
      </c>
      <c r="DI98" s="347">
        <v>23.58</v>
      </c>
      <c r="DJ98" s="347">
        <v>19.04</v>
      </c>
      <c r="DK98" s="347">
        <v>4.5</v>
      </c>
      <c r="DL98" s="347">
        <v>3.74</v>
      </c>
      <c r="DM98" s="347">
        <v>22.93</v>
      </c>
      <c r="DN98" s="347">
        <v>7.95</v>
      </c>
      <c r="DO98" s="347">
        <v>18.84</v>
      </c>
      <c r="DP98" s="347">
        <v>103.66</v>
      </c>
      <c r="DQ98" s="347">
        <v>152.6</v>
      </c>
      <c r="DR98" s="365">
        <v>165.81</v>
      </c>
      <c r="DS98" s="365">
        <v>42.18</v>
      </c>
      <c r="DT98" s="365">
        <v>41.72</v>
      </c>
      <c r="DU98" s="365">
        <v>149.24</v>
      </c>
      <c r="DV98" s="365">
        <v>46.18</v>
      </c>
      <c r="DW98" s="365">
        <v>3.6</v>
      </c>
      <c r="DX98" s="365">
        <v>0.57999999999999996</v>
      </c>
      <c r="DY98" s="365">
        <v>0.62</v>
      </c>
      <c r="DZ98" s="365">
        <v>0.74</v>
      </c>
      <c r="EA98" s="95">
        <v>0</v>
      </c>
      <c r="ED98" s="95">
        <f t="shared" si="8"/>
        <v>0</v>
      </c>
      <c r="EE98" s="95">
        <f t="shared" si="12"/>
        <v>0</v>
      </c>
      <c r="EF98" s="95">
        <f t="shared" si="13"/>
        <v>0</v>
      </c>
      <c r="EG98" s="95">
        <f t="shared" si="7"/>
        <v>0</v>
      </c>
      <c r="EH98" s="95">
        <f t="shared" si="9"/>
        <v>0</v>
      </c>
      <c r="EI98" s="95">
        <f t="shared" si="10"/>
        <v>0</v>
      </c>
      <c r="EJ98" s="95">
        <f t="shared" si="11"/>
        <v>0</v>
      </c>
    </row>
    <row r="99" spans="1:140">
      <c r="A99" s="346" t="s">
        <v>154</v>
      </c>
      <c r="B99" s="347">
        <v>4027280.2300000004</v>
      </c>
      <c r="C99" s="347">
        <v>0</v>
      </c>
      <c r="D99" s="347">
        <v>0</v>
      </c>
      <c r="E99" s="347">
        <v>0</v>
      </c>
      <c r="F99" s="347">
        <v>42318.06</v>
      </c>
      <c r="G99" s="347">
        <v>0</v>
      </c>
      <c r="H99" s="347">
        <v>0</v>
      </c>
      <c r="I99" s="347">
        <v>0</v>
      </c>
      <c r="J99" s="347">
        <v>0</v>
      </c>
      <c r="K99" s="347">
        <v>0</v>
      </c>
      <c r="L99" s="347">
        <v>0</v>
      </c>
      <c r="M99" s="347">
        <v>0</v>
      </c>
      <c r="N99" s="347">
        <v>0</v>
      </c>
      <c r="O99" s="347">
        <v>0</v>
      </c>
      <c r="P99" s="347">
        <v>0</v>
      </c>
      <c r="Q99" s="347">
        <v>3200</v>
      </c>
      <c r="R99" s="347">
        <v>126550.44</v>
      </c>
      <c r="S99" s="347">
        <v>0</v>
      </c>
      <c r="T99" s="347">
        <v>0</v>
      </c>
      <c r="U99" s="347">
        <v>0</v>
      </c>
      <c r="V99" s="347">
        <v>0</v>
      </c>
      <c r="W99" s="347">
        <v>0</v>
      </c>
      <c r="X99" s="347">
        <v>0</v>
      </c>
      <c r="Y99" s="347">
        <v>0</v>
      </c>
      <c r="Z99" s="348">
        <v>747918.63</v>
      </c>
      <c r="AA99" s="348">
        <v>48003.55</v>
      </c>
      <c r="AB99" s="348">
        <v>0</v>
      </c>
      <c r="AC99" s="348">
        <v>5760.54</v>
      </c>
      <c r="AD99" s="348">
        <v>42521.120000000003</v>
      </c>
      <c r="AE99" s="347">
        <v>0</v>
      </c>
      <c r="AF99" s="348">
        <v>3011007.89</v>
      </c>
      <c r="AG99" s="347">
        <v>747918.63</v>
      </c>
      <c r="AH99" s="347">
        <v>0</v>
      </c>
      <c r="AI99" s="347">
        <v>0</v>
      </c>
      <c r="AJ99" s="347">
        <v>0</v>
      </c>
      <c r="AK99" s="347">
        <v>0</v>
      </c>
      <c r="AL99" s="347">
        <v>0</v>
      </c>
      <c r="AM99" s="347">
        <v>0</v>
      </c>
      <c r="AN99" s="347">
        <v>-1349443.54</v>
      </c>
      <c r="AO99" s="347">
        <v>334719.99</v>
      </c>
      <c r="AP99" s="347">
        <v>61708.66</v>
      </c>
      <c r="AQ99" s="347">
        <v>0</v>
      </c>
      <c r="AR99" s="347">
        <v>0</v>
      </c>
      <c r="AS99" s="347">
        <v>618502.92000000004</v>
      </c>
      <c r="AT99" s="347">
        <v>382515.52</v>
      </c>
      <c r="AU99" s="347">
        <v>0</v>
      </c>
      <c r="AV99" s="347">
        <v>0</v>
      </c>
      <c r="AW99" s="347">
        <v>0</v>
      </c>
      <c r="AX99" s="347">
        <v>0</v>
      </c>
      <c r="AY99" s="347">
        <v>0</v>
      </c>
      <c r="AZ99" s="347">
        <v>5760.54</v>
      </c>
      <c r="BA99" s="347">
        <v>0</v>
      </c>
      <c r="BB99" s="347">
        <v>178768.12</v>
      </c>
      <c r="BC99" s="347">
        <v>0</v>
      </c>
      <c r="BD99" s="347">
        <v>0</v>
      </c>
      <c r="BE99" s="347">
        <v>0</v>
      </c>
      <c r="BF99" s="347">
        <v>24008</v>
      </c>
      <c r="BG99" s="349">
        <v>2210</v>
      </c>
      <c r="BH99" s="350">
        <v>2806021.77</v>
      </c>
      <c r="BI99" s="347">
        <v>49492</v>
      </c>
      <c r="BJ99" s="347">
        <v>70833.33</v>
      </c>
      <c r="BK99" s="347">
        <v>69653.34</v>
      </c>
      <c r="BL99" s="347">
        <v>55555.56</v>
      </c>
      <c r="BM99" s="347">
        <v>107393.49</v>
      </c>
      <c r="BN99" s="347">
        <v>37916.04</v>
      </c>
      <c r="BO99" s="347">
        <v>17867.71</v>
      </c>
      <c r="BP99" s="347">
        <v>44028.58</v>
      </c>
      <c r="BQ99" s="347">
        <v>88809.53</v>
      </c>
      <c r="BR99" s="347">
        <v>104712.55</v>
      </c>
      <c r="BS99" s="347">
        <v>152847.89000000001</v>
      </c>
      <c r="BT99" s="347">
        <v>74535.61</v>
      </c>
      <c r="BU99" s="347">
        <v>123818.7</v>
      </c>
      <c r="BV99" s="347">
        <v>0</v>
      </c>
      <c r="BW99" s="347">
        <v>26193.84</v>
      </c>
      <c r="BX99" s="347">
        <v>10500</v>
      </c>
      <c r="BY99" s="347">
        <v>17212.05</v>
      </c>
      <c r="BZ99" s="347">
        <v>39961.919999999998</v>
      </c>
      <c r="CA99" s="347">
        <v>26640</v>
      </c>
      <c r="CB99" s="347">
        <v>19360</v>
      </c>
      <c r="CC99" s="347">
        <v>21529.01</v>
      </c>
      <c r="CD99" s="347">
        <v>45470.96</v>
      </c>
      <c r="CE99" s="347">
        <v>27825.439999999999</v>
      </c>
      <c r="CF99" s="347">
        <v>17002.12</v>
      </c>
      <c r="CG99" s="347">
        <v>12754.14</v>
      </c>
      <c r="CH99" s="347">
        <v>11730.14</v>
      </c>
      <c r="CI99" s="347">
        <v>9487.5</v>
      </c>
      <c r="CJ99" s="347">
        <v>18580</v>
      </c>
      <c r="CK99" s="347">
        <v>13966.66</v>
      </c>
      <c r="CL99" s="347">
        <v>25977.11</v>
      </c>
      <c r="CM99" s="347">
        <v>7605.49</v>
      </c>
      <c r="CN99" s="347">
        <v>19526.53</v>
      </c>
      <c r="CO99" s="347">
        <v>3797.45</v>
      </c>
      <c r="CP99" s="347">
        <v>5984</v>
      </c>
      <c r="CQ99" s="347">
        <v>12010</v>
      </c>
      <c r="CR99" s="347">
        <v>94952.04</v>
      </c>
      <c r="CS99" s="347">
        <v>578</v>
      </c>
      <c r="CT99" s="347">
        <v>28000</v>
      </c>
      <c r="CU99" s="347">
        <v>18837</v>
      </c>
      <c r="CV99" s="347">
        <v>29450.33</v>
      </c>
      <c r="CW99" s="347">
        <v>25917.759999999998</v>
      </c>
      <c r="CX99" s="347">
        <v>9914.2099999999991</v>
      </c>
      <c r="CY99" s="347">
        <v>15096.59</v>
      </c>
      <c r="CZ99" s="347">
        <v>22934.27</v>
      </c>
      <c r="DA99" s="347">
        <v>24319.96</v>
      </c>
      <c r="DB99" s="347">
        <v>9893.18</v>
      </c>
      <c r="DC99" s="347">
        <v>21033.81</v>
      </c>
      <c r="DD99" s="347">
        <v>15682.48</v>
      </c>
      <c r="DE99" s="347">
        <v>11402.45</v>
      </c>
      <c r="DF99" s="347">
        <v>11765.5</v>
      </c>
      <c r="DG99" s="347">
        <v>8707.59</v>
      </c>
      <c r="DH99" s="347">
        <v>10000</v>
      </c>
      <c r="DI99" s="347">
        <v>7236.04</v>
      </c>
      <c r="DJ99" s="347">
        <v>11616.69</v>
      </c>
      <c r="DK99" s="347">
        <v>14253.27</v>
      </c>
      <c r="DL99" s="347">
        <v>17235.259999999998</v>
      </c>
      <c r="DM99" s="347">
        <v>6600</v>
      </c>
      <c r="DN99" s="347">
        <v>13042.46</v>
      </c>
      <c r="DO99" s="347">
        <v>11044.02</v>
      </c>
      <c r="DP99" s="347">
        <v>20254.560000000001</v>
      </c>
      <c r="DQ99" s="347">
        <v>609618.28</v>
      </c>
      <c r="DR99" s="365">
        <v>15840.5</v>
      </c>
      <c r="DS99" s="365">
        <v>40380.949999999997</v>
      </c>
      <c r="DT99" s="365">
        <v>9200</v>
      </c>
      <c r="DU99" s="365">
        <v>46802.38</v>
      </c>
      <c r="DV99" s="365">
        <v>9663.11</v>
      </c>
      <c r="DW99" s="365">
        <v>19360.32</v>
      </c>
      <c r="DX99" s="365">
        <v>9401.67</v>
      </c>
      <c r="DY99" s="365">
        <v>42775.74</v>
      </c>
      <c r="DZ99" s="365">
        <v>30475.16</v>
      </c>
      <c r="EA99" s="95">
        <v>0</v>
      </c>
      <c r="ED99" s="95">
        <f t="shared" ref="ED99:ED106" si="14">SUM(C99:AF99)-B99</f>
        <v>0</v>
      </c>
      <c r="EE99" s="95">
        <f t="shared" si="12"/>
        <v>0</v>
      </c>
      <c r="EF99" s="95">
        <f t="shared" si="13"/>
        <v>-122157.5</v>
      </c>
      <c r="EG99" s="95">
        <f t="shared" ref="EG99:EG106" si="15">SUM(AG99:AM99)-Z99</f>
        <v>0</v>
      </c>
      <c r="EH99" s="95">
        <f t="shared" si="9"/>
        <v>0</v>
      </c>
      <c r="EI99" s="95">
        <f t="shared" si="10"/>
        <v>0</v>
      </c>
      <c r="EJ99" s="95">
        <f t="shared" si="11"/>
        <v>0</v>
      </c>
    </row>
    <row r="100" spans="1:140">
      <c r="A100" s="346" t="s">
        <v>155</v>
      </c>
      <c r="B100" s="347">
        <v>1349565.33</v>
      </c>
      <c r="C100" s="347">
        <v>0</v>
      </c>
      <c r="D100" s="347">
        <v>952260.43</v>
      </c>
      <c r="E100" s="347">
        <v>0</v>
      </c>
      <c r="F100" s="347">
        <v>0</v>
      </c>
      <c r="G100" s="347">
        <v>0</v>
      </c>
      <c r="H100" s="347">
        <v>0</v>
      </c>
      <c r="I100" s="347">
        <v>0</v>
      </c>
      <c r="J100" s="347">
        <v>0</v>
      </c>
      <c r="K100" s="347">
        <v>0</v>
      </c>
      <c r="L100" s="347">
        <v>0</v>
      </c>
      <c r="M100" s="347">
        <v>0</v>
      </c>
      <c r="N100" s="347">
        <v>0</v>
      </c>
      <c r="O100" s="347">
        <v>0</v>
      </c>
      <c r="P100" s="347">
        <v>0</v>
      </c>
      <c r="Q100" s="347">
        <v>0</v>
      </c>
      <c r="R100" s="347">
        <v>0</v>
      </c>
      <c r="S100" s="347">
        <v>0</v>
      </c>
      <c r="T100" s="347">
        <v>0</v>
      </c>
      <c r="U100" s="347">
        <v>0</v>
      </c>
      <c r="V100" s="347">
        <v>0</v>
      </c>
      <c r="W100" s="347">
        <v>0</v>
      </c>
      <c r="X100" s="347">
        <v>0</v>
      </c>
      <c r="Y100" s="347">
        <v>0</v>
      </c>
      <c r="Z100" s="348">
        <v>59457.34</v>
      </c>
      <c r="AA100" s="348">
        <v>0</v>
      </c>
      <c r="AB100" s="348">
        <v>3522.49</v>
      </c>
      <c r="AC100" s="348">
        <v>16844.43</v>
      </c>
      <c r="AD100" s="348">
        <v>-4567.67</v>
      </c>
      <c r="AE100" s="347">
        <v>0</v>
      </c>
      <c r="AF100" s="348">
        <v>322048.31</v>
      </c>
      <c r="AG100" s="347">
        <v>45241.760000000002</v>
      </c>
      <c r="AH100" s="347">
        <v>2233.91</v>
      </c>
      <c r="AI100" s="347">
        <v>2356.61</v>
      </c>
      <c r="AJ100" s="347">
        <v>4468.63</v>
      </c>
      <c r="AK100" s="347">
        <v>1488.66</v>
      </c>
      <c r="AL100" s="347">
        <v>973.75</v>
      </c>
      <c r="AM100" s="347">
        <v>2694.02</v>
      </c>
      <c r="AN100" s="347">
        <v>0</v>
      </c>
      <c r="AO100" s="347">
        <v>0</v>
      </c>
      <c r="AP100" s="347">
        <v>0</v>
      </c>
      <c r="AQ100" s="347">
        <v>0</v>
      </c>
      <c r="AR100" s="347">
        <v>0</v>
      </c>
      <c r="AS100" s="347">
        <v>0</v>
      </c>
      <c r="AT100" s="347">
        <v>0</v>
      </c>
      <c r="AU100" s="347">
        <v>0</v>
      </c>
      <c r="AV100" s="347">
        <v>1504.9</v>
      </c>
      <c r="AW100" s="347">
        <v>0</v>
      </c>
      <c r="AX100" s="347">
        <v>0</v>
      </c>
      <c r="AY100" s="347">
        <v>2017.59</v>
      </c>
      <c r="AZ100" s="347">
        <v>16844.43</v>
      </c>
      <c r="BA100" s="347">
        <v>0</v>
      </c>
      <c r="BB100" s="347">
        <v>0</v>
      </c>
      <c r="BC100" s="347">
        <v>0</v>
      </c>
      <c r="BD100" s="347">
        <v>0</v>
      </c>
      <c r="BE100" s="347">
        <v>0</v>
      </c>
      <c r="BF100" s="347">
        <v>0</v>
      </c>
      <c r="BG100" s="349">
        <v>42483.96</v>
      </c>
      <c r="BH100" s="350">
        <v>279564.34999999998</v>
      </c>
      <c r="BI100" s="347">
        <v>6793.89</v>
      </c>
      <c r="BJ100" s="347">
        <v>8929.67</v>
      </c>
      <c r="BK100" s="347">
        <v>7136.61</v>
      </c>
      <c r="BL100" s="347">
        <v>5984.15</v>
      </c>
      <c r="BM100" s="347">
        <v>9735.2199999999993</v>
      </c>
      <c r="BN100" s="347">
        <v>10386.629999999999</v>
      </c>
      <c r="BO100" s="347">
        <v>3841.8</v>
      </c>
      <c r="BP100" s="347">
        <v>10573.53</v>
      </c>
      <c r="BQ100" s="347">
        <v>3086.33</v>
      </c>
      <c r="BR100" s="347">
        <v>5645.48</v>
      </c>
      <c r="BS100" s="347">
        <v>7350.35</v>
      </c>
      <c r="BT100" s="347">
        <v>4973.1000000000004</v>
      </c>
      <c r="BU100" s="347">
        <v>12165.55</v>
      </c>
      <c r="BV100" s="347">
        <v>2582.1999999999998</v>
      </c>
      <c r="BW100" s="347">
        <v>6400.71</v>
      </c>
      <c r="BX100" s="347">
        <v>3768.44</v>
      </c>
      <c r="BY100" s="347">
        <v>2158.4</v>
      </c>
      <c r="BZ100" s="347">
        <v>7330.18</v>
      </c>
      <c r="CA100" s="347">
        <v>2773.74</v>
      </c>
      <c r="CB100" s="347">
        <v>1998.77</v>
      </c>
      <c r="CC100" s="347">
        <v>2489.54</v>
      </c>
      <c r="CD100" s="347">
        <v>6262.14</v>
      </c>
      <c r="CE100" s="347">
        <v>3028.95</v>
      </c>
      <c r="CF100" s="347">
        <v>1728.31</v>
      </c>
      <c r="CG100" s="347">
        <v>1698.09</v>
      </c>
      <c r="CH100" s="347">
        <v>8921.02</v>
      </c>
      <c r="CI100" s="347">
        <v>1382.23</v>
      </c>
      <c r="CJ100" s="347">
        <v>1950.83</v>
      </c>
      <c r="CK100" s="347">
        <v>1424.79</v>
      </c>
      <c r="CL100" s="347">
        <v>2576.0300000000002</v>
      </c>
      <c r="CM100" s="347">
        <v>1139</v>
      </c>
      <c r="CN100" s="347">
        <v>3024.72</v>
      </c>
      <c r="CO100" s="347">
        <v>712.3</v>
      </c>
      <c r="CP100" s="347">
        <v>1712.63</v>
      </c>
      <c r="CQ100" s="347">
        <v>1516.27</v>
      </c>
      <c r="CR100" s="347">
        <v>10902.9</v>
      </c>
      <c r="CS100" s="347">
        <v>13034.05</v>
      </c>
      <c r="CT100" s="347">
        <v>838.49</v>
      </c>
      <c r="CU100" s="347">
        <v>1781.1</v>
      </c>
      <c r="CV100" s="347">
        <v>1727.55</v>
      </c>
      <c r="CW100" s="347">
        <v>2354.2399999999998</v>
      </c>
      <c r="CX100" s="347">
        <v>2173.7600000000002</v>
      </c>
      <c r="CY100" s="347">
        <v>1972.88</v>
      </c>
      <c r="CZ100" s="347">
        <v>2934.16</v>
      </c>
      <c r="DA100" s="347">
        <v>3392.7</v>
      </c>
      <c r="DB100" s="347">
        <v>2223.8200000000002</v>
      </c>
      <c r="DC100" s="347">
        <v>3292.71</v>
      </c>
      <c r="DD100" s="347">
        <v>4252.76</v>
      </c>
      <c r="DE100" s="347">
        <v>3265.72</v>
      </c>
      <c r="DF100" s="347">
        <v>1667.49</v>
      </c>
      <c r="DG100" s="347">
        <v>2474.69</v>
      </c>
      <c r="DH100" s="347">
        <v>2349.2800000000002</v>
      </c>
      <c r="DI100" s="347">
        <v>2216.87</v>
      </c>
      <c r="DJ100" s="347">
        <v>2505.8000000000002</v>
      </c>
      <c r="DK100" s="347">
        <v>1539.21</v>
      </c>
      <c r="DL100" s="347">
        <v>2606.3000000000002</v>
      </c>
      <c r="DM100" s="347">
        <v>2313.4499999999998</v>
      </c>
      <c r="DN100" s="347">
        <v>1880.72</v>
      </c>
      <c r="DO100" s="347">
        <v>1840.45</v>
      </c>
      <c r="DP100" s="347">
        <v>4045.87</v>
      </c>
      <c r="DQ100" s="347">
        <v>12476.91</v>
      </c>
      <c r="DR100" s="365">
        <v>4291.66</v>
      </c>
      <c r="DS100" s="365">
        <v>3472.48</v>
      </c>
      <c r="DT100" s="365">
        <v>2596.13</v>
      </c>
      <c r="DU100" s="365">
        <v>2081.5700000000002</v>
      </c>
      <c r="DV100" s="365">
        <v>4047.35</v>
      </c>
      <c r="DW100" s="365">
        <v>2536.42</v>
      </c>
      <c r="DX100" s="365">
        <v>1410.74</v>
      </c>
      <c r="DY100" s="365">
        <v>1661.45</v>
      </c>
      <c r="DZ100" s="365">
        <v>2221.0700000000002</v>
      </c>
      <c r="EA100" s="95">
        <v>0</v>
      </c>
      <c r="ED100" s="95">
        <f t="shared" si="14"/>
        <v>0</v>
      </c>
      <c r="EE100" s="95">
        <f t="shared" si="12"/>
        <v>0</v>
      </c>
      <c r="EF100" s="95">
        <f t="shared" si="13"/>
        <v>0</v>
      </c>
      <c r="EG100" s="95">
        <f t="shared" si="15"/>
        <v>0</v>
      </c>
      <c r="EH100" s="95">
        <f t="shared" si="9"/>
        <v>0</v>
      </c>
      <c r="EI100" s="95">
        <f t="shared" si="10"/>
        <v>0</v>
      </c>
      <c r="EJ100" s="95">
        <f t="shared" si="11"/>
        <v>0</v>
      </c>
    </row>
    <row r="101" spans="1:140">
      <c r="A101" s="346" t="s">
        <v>156</v>
      </c>
      <c r="B101" s="347">
        <v>1236191.44</v>
      </c>
      <c r="C101" s="347">
        <v>0</v>
      </c>
      <c r="D101" s="347">
        <v>1177958.01</v>
      </c>
      <c r="E101" s="347">
        <v>0</v>
      </c>
      <c r="F101" s="347">
        <v>0</v>
      </c>
      <c r="G101" s="347">
        <v>0</v>
      </c>
      <c r="H101" s="347">
        <v>0</v>
      </c>
      <c r="I101" s="347">
        <v>0</v>
      </c>
      <c r="J101" s="347">
        <v>0</v>
      </c>
      <c r="K101" s="347">
        <v>0</v>
      </c>
      <c r="L101" s="347">
        <v>0</v>
      </c>
      <c r="M101" s="347">
        <v>0</v>
      </c>
      <c r="N101" s="347">
        <v>0</v>
      </c>
      <c r="O101" s="347">
        <v>0</v>
      </c>
      <c r="P101" s="347">
        <v>0</v>
      </c>
      <c r="Q101" s="347">
        <v>0</v>
      </c>
      <c r="R101" s="347">
        <v>0</v>
      </c>
      <c r="S101" s="347">
        <v>0</v>
      </c>
      <c r="T101" s="347">
        <v>0</v>
      </c>
      <c r="U101" s="347">
        <v>0</v>
      </c>
      <c r="V101" s="347">
        <v>0</v>
      </c>
      <c r="W101" s="347">
        <v>0</v>
      </c>
      <c r="X101" s="347">
        <v>0</v>
      </c>
      <c r="Y101" s="347">
        <v>0</v>
      </c>
      <c r="Z101" s="348">
        <v>11161.91</v>
      </c>
      <c r="AA101" s="348">
        <v>0</v>
      </c>
      <c r="AB101" s="348">
        <v>0</v>
      </c>
      <c r="AC101" s="348">
        <v>0</v>
      </c>
      <c r="AD101" s="348">
        <v>0</v>
      </c>
      <c r="AE101" s="347">
        <v>0</v>
      </c>
      <c r="AF101" s="348">
        <v>47071.519999999997</v>
      </c>
      <c r="AG101" s="347">
        <v>0</v>
      </c>
      <c r="AH101" s="347">
        <v>11161.91</v>
      </c>
      <c r="AI101" s="347">
        <v>0</v>
      </c>
      <c r="AJ101" s="347">
        <v>0</v>
      </c>
      <c r="AK101" s="347">
        <v>0</v>
      </c>
      <c r="AL101" s="347">
        <v>0</v>
      </c>
      <c r="AM101" s="347">
        <v>0</v>
      </c>
      <c r="AN101" s="347">
        <v>0</v>
      </c>
      <c r="AO101" s="347">
        <v>0</v>
      </c>
      <c r="AP101" s="347">
        <v>0</v>
      </c>
      <c r="AQ101" s="347">
        <v>0</v>
      </c>
      <c r="AR101" s="347">
        <v>0</v>
      </c>
      <c r="AS101" s="347">
        <v>0</v>
      </c>
      <c r="AT101" s="347">
        <v>0</v>
      </c>
      <c r="AU101" s="347">
        <v>0</v>
      </c>
      <c r="AV101" s="347">
        <v>0</v>
      </c>
      <c r="AW101" s="347">
        <v>0</v>
      </c>
      <c r="AX101" s="347">
        <v>0</v>
      </c>
      <c r="AY101" s="347">
        <v>0</v>
      </c>
      <c r="AZ101" s="347">
        <v>0</v>
      </c>
      <c r="BA101" s="347">
        <v>0</v>
      </c>
      <c r="BB101" s="347">
        <v>0</v>
      </c>
      <c r="BC101" s="347">
        <v>0</v>
      </c>
      <c r="BD101" s="347">
        <v>1666.68</v>
      </c>
      <c r="BE101" s="347">
        <v>0</v>
      </c>
      <c r="BF101" s="347">
        <v>628.94000000000005</v>
      </c>
      <c r="BG101" s="349">
        <v>44775.9</v>
      </c>
      <c r="BH101" s="350">
        <v>0</v>
      </c>
      <c r="BI101" s="347">
        <v>0</v>
      </c>
      <c r="BJ101" s="347">
        <v>0</v>
      </c>
      <c r="BK101" s="347">
        <v>0</v>
      </c>
      <c r="BL101" s="347">
        <v>0</v>
      </c>
      <c r="BM101" s="347">
        <v>0</v>
      </c>
      <c r="BN101" s="347">
        <v>0</v>
      </c>
      <c r="BO101" s="347">
        <v>0</v>
      </c>
      <c r="BP101" s="347">
        <v>0</v>
      </c>
      <c r="BQ101" s="347">
        <v>0</v>
      </c>
      <c r="BR101" s="347">
        <v>0</v>
      </c>
      <c r="BS101" s="347">
        <v>0</v>
      </c>
      <c r="BT101" s="347">
        <v>0</v>
      </c>
      <c r="BU101" s="347">
        <v>0</v>
      </c>
      <c r="BV101" s="347">
        <v>0</v>
      </c>
      <c r="BW101" s="347">
        <v>0</v>
      </c>
      <c r="BX101" s="347">
        <v>0</v>
      </c>
      <c r="BY101" s="347">
        <v>0</v>
      </c>
      <c r="BZ101" s="347">
        <v>0</v>
      </c>
      <c r="CA101" s="347">
        <v>0</v>
      </c>
      <c r="CB101" s="347">
        <v>0</v>
      </c>
      <c r="CC101" s="347">
        <v>0</v>
      </c>
      <c r="CD101" s="347">
        <v>0</v>
      </c>
      <c r="CE101" s="347">
        <v>0</v>
      </c>
      <c r="CF101" s="347">
        <v>0</v>
      </c>
      <c r="CG101" s="347">
        <v>0</v>
      </c>
      <c r="CH101" s="347">
        <v>0</v>
      </c>
      <c r="CI101" s="347">
        <v>0</v>
      </c>
      <c r="CJ101" s="347">
        <v>0</v>
      </c>
      <c r="CK101" s="347">
        <v>0</v>
      </c>
      <c r="CL101" s="347">
        <v>0</v>
      </c>
      <c r="CM101" s="347">
        <v>0</v>
      </c>
      <c r="CN101" s="347">
        <v>0</v>
      </c>
      <c r="CO101" s="347">
        <v>0</v>
      </c>
      <c r="CP101" s="347">
        <v>0</v>
      </c>
      <c r="CQ101" s="347">
        <v>0</v>
      </c>
      <c r="CR101" s="347">
        <v>0</v>
      </c>
      <c r="CS101" s="347">
        <v>0</v>
      </c>
      <c r="CT101" s="347">
        <v>0</v>
      </c>
      <c r="CU101" s="347">
        <v>0</v>
      </c>
      <c r="CV101" s="347">
        <v>0</v>
      </c>
      <c r="CW101" s="347">
        <v>0</v>
      </c>
      <c r="CX101" s="347">
        <v>0</v>
      </c>
      <c r="CY101" s="347">
        <v>0</v>
      </c>
      <c r="CZ101" s="347">
        <v>0</v>
      </c>
      <c r="DA101" s="347">
        <v>0</v>
      </c>
      <c r="DB101" s="347">
        <v>0</v>
      </c>
      <c r="DC101" s="347">
        <v>0</v>
      </c>
      <c r="DD101" s="347">
        <v>0</v>
      </c>
      <c r="DE101" s="347">
        <v>0</v>
      </c>
      <c r="DF101" s="347">
        <v>0</v>
      </c>
      <c r="DG101" s="347">
        <v>0</v>
      </c>
      <c r="DH101" s="347">
        <v>0</v>
      </c>
      <c r="DI101" s="347">
        <v>0</v>
      </c>
      <c r="DJ101" s="347">
        <v>0</v>
      </c>
      <c r="DK101" s="347">
        <v>0</v>
      </c>
      <c r="DL101" s="347">
        <v>0</v>
      </c>
      <c r="DM101" s="347">
        <v>0</v>
      </c>
      <c r="DN101" s="347">
        <v>0</v>
      </c>
      <c r="DO101" s="347">
        <v>0</v>
      </c>
      <c r="DP101" s="347">
        <v>0</v>
      </c>
      <c r="DQ101" s="347">
        <v>0</v>
      </c>
      <c r="DR101" s="365">
        <v>0</v>
      </c>
      <c r="DS101" s="365">
        <v>0</v>
      </c>
      <c r="DT101" s="365">
        <v>0</v>
      </c>
      <c r="DU101" s="365">
        <v>0</v>
      </c>
      <c r="DV101" s="365">
        <v>0</v>
      </c>
      <c r="DW101" s="365">
        <v>0</v>
      </c>
      <c r="DX101" s="365">
        <v>0</v>
      </c>
      <c r="DY101" s="365">
        <v>0</v>
      </c>
      <c r="DZ101" s="365">
        <v>0</v>
      </c>
      <c r="EA101" s="95">
        <v>0</v>
      </c>
      <c r="ED101" s="95">
        <f t="shared" si="14"/>
        <v>0</v>
      </c>
      <c r="EE101" s="95">
        <f t="shared" si="12"/>
        <v>0</v>
      </c>
      <c r="EF101" s="95">
        <f t="shared" si="13"/>
        <v>0</v>
      </c>
      <c r="EG101" s="95">
        <f t="shared" si="15"/>
        <v>0</v>
      </c>
      <c r="EH101" s="95">
        <f t="shared" si="9"/>
        <v>0</v>
      </c>
      <c r="EI101" s="95">
        <f t="shared" si="10"/>
        <v>0</v>
      </c>
      <c r="EJ101" s="95">
        <f t="shared" si="11"/>
        <v>0</v>
      </c>
    </row>
    <row r="102" spans="1:140">
      <c r="A102" s="346" t="s">
        <v>157</v>
      </c>
      <c r="B102" s="347">
        <v>598163.77</v>
      </c>
      <c r="C102" s="347">
        <v>0</v>
      </c>
      <c r="D102" s="347">
        <v>195839.22</v>
      </c>
      <c r="E102" s="347">
        <v>0</v>
      </c>
      <c r="F102" s="347">
        <v>0</v>
      </c>
      <c r="G102" s="347">
        <v>0</v>
      </c>
      <c r="H102" s="347">
        <v>0</v>
      </c>
      <c r="I102" s="347">
        <v>0</v>
      </c>
      <c r="J102" s="347">
        <v>0</v>
      </c>
      <c r="K102" s="347">
        <v>0</v>
      </c>
      <c r="L102" s="347">
        <v>0</v>
      </c>
      <c r="M102" s="347">
        <v>0</v>
      </c>
      <c r="N102" s="347">
        <v>0</v>
      </c>
      <c r="O102" s="347">
        <v>0</v>
      </c>
      <c r="P102" s="347">
        <v>0</v>
      </c>
      <c r="Q102" s="347">
        <v>0</v>
      </c>
      <c r="R102" s="347">
        <v>0</v>
      </c>
      <c r="S102" s="347">
        <v>0</v>
      </c>
      <c r="T102" s="347">
        <v>0</v>
      </c>
      <c r="U102" s="347">
        <v>0</v>
      </c>
      <c r="V102" s="347">
        <v>0</v>
      </c>
      <c r="W102" s="347">
        <v>0</v>
      </c>
      <c r="X102" s="347">
        <v>0</v>
      </c>
      <c r="Y102" s="347">
        <v>0</v>
      </c>
      <c r="Z102" s="348">
        <v>12436.52</v>
      </c>
      <c r="AA102" s="348">
        <v>7788.05</v>
      </c>
      <c r="AB102" s="348">
        <v>4234.2299999999996</v>
      </c>
      <c r="AC102" s="348">
        <v>152.88</v>
      </c>
      <c r="AD102" s="348">
        <v>-22385.07</v>
      </c>
      <c r="AE102" s="347">
        <v>0</v>
      </c>
      <c r="AF102" s="348">
        <v>400097.94</v>
      </c>
      <c r="AG102" s="347">
        <v>2706.71</v>
      </c>
      <c r="AH102" s="347">
        <v>1713.86</v>
      </c>
      <c r="AI102" s="347">
        <v>1603.19</v>
      </c>
      <c r="AJ102" s="347">
        <v>1603.19</v>
      </c>
      <c r="AK102" s="347">
        <v>1603.19</v>
      </c>
      <c r="AL102" s="347">
        <v>1603.19</v>
      </c>
      <c r="AM102" s="347">
        <v>1603.19</v>
      </c>
      <c r="AN102" s="347">
        <v>813.56</v>
      </c>
      <c r="AO102" s="347">
        <v>1595.51</v>
      </c>
      <c r="AP102" s="347">
        <v>1428.25</v>
      </c>
      <c r="AQ102" s="347">
        <v>0</v>
      </c>
      <c r="AR102" s="347">
        <v>0</v>
      </c>
      <c r="AS102" s="347">
        <v>2099.19</v>
      </c>
      <c r="AT102" s="347">
        <v>1851.54</v>
      </c>
      <c r="AU102" s="347">
        <v>0</v>
      </c>
      <c r="AV102" s="347">
        <v>1603.19</v>
      </c>
      <c r="AW102" s="347">
        <v>1027.8499999999999</v>
      </c>
      <c r="AX102" s="347">
        <v>0</v>
      </c>
      <c r="AY102" s="347">
        <v>1603.19</v>
      </c>
      <c r="AZ102" s="347">
        <v>152.88</v>
      </c>
      <c r="BA102" s="347">
        <v>0</v>
      </c>
      <c r="BB102" s="347">
        <v>7969.91</v>
      </c>
      <c r="BC102" s="347">
        <v>0</v>
      </c>
      <c r="BD102" s="347">
        <v>0</v>
      </c>
      <c r="BE102" s="347">
        <v>0</v>
      </c>
      <c r="BF102" s="347">
        <v>0</v>
      </c>
      <c r="BG102" s="349">
        <v>3334.54</v>
      </c>
      <c r="BH102" s="350">
        <v>388793.49</v>
      </c>
      <c r="BI102" s="347">
        <v>3635.9</v>
      </c>
      <c r="BJ102" s="347">
        <v>0</v>
      </c>
      <c r="BK102" s="347">
        <v>0</v>
      </c>
      <c r="BL102" s="347">
        <v>0</v>
      </c>
      <c r="BM102" s="347">
        <v>4332.8999999999996</v>
      </c>
      <c r="BN102" s="347">
        <v>47912.47</v>
      </c>
      <c r="BO102" s="347">
        <v>13283.75</v>
      </c>
      <c r="BP102" s="347">
        <v>20865.3</v>
      </c>
      <c r="BQ102" s="347">
        <v>12685.36</v>
      </c>
      <c r="BR102" s="347">
        <v>13188</v>
      </c>
      <c r="BS102" s="347">
        <v>0</v>
      </c>
      <c r="BT102" s="347">
        <v>0</v>
      </c>
      <c r="BU102" s="347">
        <v>50626.95</v>
      </c>
      <c r="BV102" s="347">
        <v>8325.92</v>
      </c>
      <c r="BW102" s="347">
        <v>11942.19</v>
      </c>
      <c r="BX102" s="347">
        <v>12219.14</v>
      </c>
      <c r="BY102" s="347">
        <v>1075.5999999999999</v>
      </c>
      <c r="BZ102" s="347">
        <v>7204.79</v>
      </c>
      <c r="CA102" s="347">
        <v>0</v>
      </c>
      <c r="CB102" s="347">
        <v>4938.5600000000004</v>
      </c>
      <c r="CC102" s="347">
        <v>11193.85</v>
      </c>
      <c r="CD102" s="347">
        <v>0</v>
      </c>
      <c r="CE102" s="347">
        <v>3724.73</v>
      </c>
      <c r="CF102" s="347">
        <v>6260.4</v>
      </c>
      <c r="CG102" s="347">
        <v>0</v>
      </c>
      <c r="CH102" s="347">
        <v>10071.25</v>
      </c>
      <c r="CI102" s="347">
        <v>1164.72</v>
      </c>
      <c r="CJ102" s="347">
        <v>0</v>
      </c>
      <c r="CK102" s="347">
        <v>0</v>
      </c>
      <c r="CL102" s="347">
        <v>7632.91</v>
      </c>
      <c r="CM102" s="347">
        <v>0</v>
      </c>
      <c r="CN102" s="347">
        <v>9944.1200000000008</v>
      </c>
      <c r="CO102" s="347">
        <v>4046.51</v>
      </c>
      <c r="CP102" s="347">
        <v>558.04</v>
      </c>
      <c r="CQ102" s="347">
        <v>0</v>
      </c>
      <c r="CR102" s="347">
        <v>542.86</v>
      </c>
      <c r="CS102" s="347">
        <v>144.38999999999999</v>
      </c>
      <c r="CT102" s="347">
        <v>4814.1499999999996</v>
      </c>
      <c r="CU102" s="347">
        <v>2380.7199999999998</v>
      </c>
      <c r="CV102" s="347">
        <v>0</v>
      </c>
      <c r="CW102" s="347">
        <v>3293.91</v>
      </c>
      <c r="CX102" s="347">
        <v>866.68</v>
      </c>
      <c r="CY102" s="347">
        <v>1436.12</v>
      </c>
      <c r="CZ102" s="347">
        <v>0</v>
      </c>
      <c r="DA102" s="347">
        <v>1963.75</v>
      </c>
      <c r="DB102" s="347">
        <v>1356.4</v>
      </c>
      <c r="DC102" s="347">
        <v>0</v>
      </c>
      <c r="DD102" s="347">
        <v>713.68</v>
      </c>
      <c r="DE102" s="347">
        <v>1498.29</v>
      </c>
      <c r="DF102" s="347">
        <v>0</v>
      </c>
      <c r="DG102" s="347">
        <v>5447.29</v>
      </c>
      <c r="DH102" s="347">
        <v>0</v>
      </c>
      <c r="DI102" s="347">
        <v>2772.63</v>
      </c>
      <c r="DJ102" s="347">
        <v>0</v>
      </c>
      <c r="DK102" s="347">
        <v>0</v>
      </c>
      <c r="DL102" s="347">
        <v>2457.11</v>
      </c>
      <c r="DM102" s="347">
        <v>4658.17</v>
      </c>
      <c r="DN102" s="347">
        <v>0</v>
      </c>
      <c r="DO102" s="347">
        <v>1707.19</v>
      </c>
      <c r="DP102" s="347">
        <v>6596.55</v>
      </c>
      <c r="DQ102" s="347">
        <v>27467.81</v>
      </c>
      <c r="DR102" s="365">
        <v>5949.3</v>
      </c>
      <c r="DS102" s="365">
        <v>28885.14</v>
      </c>
      <c r="DT102" s="365">
        <v>1937.1</v>
      </c>
      <c r="DU102" s="365">
        <v>1138.9000000000001</v>
      </c>
      <c r="DV102" s="365">
        <v>4452.97</v>
      </c>
      <c r="DW102" s="365">
        <v>3614.77</v>
      </c>
      <c r="DX102" s="365">
        <v>488.38</v>
      </c>
      <c r="DY102" s="365">
        <v>1784.09</v>
      </c>
      <c r="DZ102" s="365">
        <v>3591.78</v>
      </c>
      <c r="EA102" s="95">
        <v>0</v>
      </c>
      <c r="ED102" s="95">
        <f t="shared" si="14"/>
        <v>0</v>
      </c>
      <c r="EE102" s="95">
        <f t="shared" si="12"/>
        <v>0</v>
      </c>
      <c r="EF102" s="95">
        <f t="shared" si="13"/>
        <v>0</v>
      </c>
      <c r="EG102" s="95">
        <f t="shared" si="15"/>
        <v>0</v>
      </c>
      <c r="EH102" s="95">
        <f t="shared" si="9"/>
        <v>0</v>
      </c>
      <c r="EI102" s="95">
        <f t="shared" si="10"/>
        <v>0</v>
      </c>
      <c r="EJ102" s="95">
        <f t="shared" si="11"/>
        <v>0</v>
      </c>
    </row>
    <row r="103" spans="1:140">
      <c r="A103" s="346" t="s">
        <v>158</v>
      </c>
      <c r="B103" s="347">
        <v>15238.09</v>
      </c>
      <c r="C103" s="347">
        <v>0</v>
      </c>
      <c r="D103" s="347">
        <v>0</v>
      </c>
      <c r="E103" s="347">
        <v>0</v>
      </c>
      <c r="F103" s="347">
        <v>0</v>
      </c>
      <c r="G103" s="347">
        <v>0</v>
      </c>
      <c r="H103" s="347">
        <v>0</v>
      </c>
      <c r="I103" s="347">
        <v>0</v>
      </c>
      <c r="J103" s="347">
        <v>0</v>
      </c>
      <c r="K103" s="347">
        <v>0</v>
      </c>
      <c r="L103" s="347">
        <v>0</v>
      </c>
      <c r="M103" s="347">
        <v>0</v>
      </c>
      <c r="N103" s="347">
        <v>0</v>
      </c>
      <c r="O103" s="347">
        <v>0</v>
      </c>
      <c r="P103" s="347">
        <v>0</v>
      </c>
      <c r="Q103" s="347">
        <v>0</v>
      </c>
      <c r="R103" s="347">
        <v>0</v>
      </c>
      <c r="S103" s="347">
        <v>0</v>
      </c>
      <c r="T103" s="347">
        <v>0</v>
      </c>
      <c r="U103" s="347">
        <v>0</v>
      </c>
      <c r="V103" s="347">
        <v>0</v>
      </c>
      <c r="W103" s="347">
        <v>0</v>
      </c>
      <c r="X103" s="347">
        <v>0</v>
      </c>
      <c r="Y103" s="347">
        <v>0</v>
      </c>
      <c r="Z103" s="348">
        <v>15238.09</v>
      </c>
      <c r="AA103" s="348">
        <v>0</v>
      </c>
      <c r="AB103" s="348">
        <v>0</v>
      </c>
      <c r="AC103" s="348">
        <v>0</v>
      </c>
      <c r="AD103" s="348">
        <v>0</v>
      </c>
      <c r="AE103" s="347">
        <v>0</v>
      </c>
      <c r="AF103" s="348">
        <v>0</v>
      </c>
      <c r="AG103" s="347">
        <v>0</v>
      </c>
      <c r="AH103" s="347">
        <v>0</v>
      </c>
      <c r="AI103" s="347">
        <v>0</v>
      </c>
      <c r="AJ103" s="347">
        <v>0</v>
      </c>
      <c r="AK103" s="347">
        <v>15238.09</v>
      </c>
      <c r="AL103" s="347">
        <v>0</v>
      </c>
      <c r="AM103" s="347">
        <v>0</v>
      </c>
      <c r="AN103" s="347">
        <v>0</v>
      </c>
      <c r="AO103" s="347">
        <v>0</v>
      </c>
      <c r="AP103" s="347">
        <v>0</v>
      </c>
      <c r="AQ103" s="347">
        <v>0</v>
      </c>
      <c r="AR103" s="347">
        <v>0</v>
      </c>
      <c r="AS103" s="347">
        <v>0</v>
      </c>
      <c r="AT103" s="347">
        <v>0</v>
      </c>
      <c r="AU103" s="347">
        <v>0</v>
      </c>
      <c r="AV103" s="347">
        <v>0</v>
      </c>
      <c r="AW103" s="347">
        <v>0</v>
      </c>
      <c r="AX103" s="347">
        <v>0</v>
      </c>
      <c r="AY103" s="347">
        <v>0</v>
      </c>
      <c r="AZ103" s="347">
        <v>0</v>
      </c>
      <c r="BA103" s="347">
        <v>0</v>
      </c>
      <c r="BB103" s="347">
        <v>0</v>
      </c>
      <c r="BC103" s="347">
        <v>0</v>
      </c>
      <c r="BD103" s="347">
        <v>0</v>
      </c>
      <c r="BE103" s="347">
        <v>0</v>
      </c>
      <c r="BF103" s="347">
        <v>0</v>
      </c>
      <c r="BG103" s="349">
        <v>0</v>
      </c>
      <c r="BH103" s="350">
        <v>0</v>
      </c>
      <c r="BI103" s="347">
        <v>0</v>
      </c>
      <c r="BJ103" s="347">
        <v>0</v>
      </c>
      <c r="BK103" s="347">
        <v>0</v>
      </c>
      <c r="BL103" s="347">
        <v>0</v>
      </c>
      <c r="BM103" s="347">
        <v>0</v>
      </c>
      <c r="BN103" s="347">
        <v>0</v>
      </c>
      <c r="BO103" s="347">
        <v>0</v>
      </c>
      <c r="BP103" s="347">
        <v>0</v>
      </c>
      <c r="BQ103" s="347">
        <v>0</v>
      </c>
      <c r="BR103" s="347">
        <v>0</v>
      </c>
      <c r="BS103" s="347">
        <v>0</v>
      </c>
      <c r="BT103" s="347">
        <v>0</v>
      </c>
      <c r="BU103" s="347">
        <v>0</v>
      </c>
      <c r="BV103" s="347">
        <v>0</v>
      </c>
      <c r="BW103" s="347">
        <v>0</v>
      </c>
      <c r="BX103" s="347">
        <v>0</v>
      </c>
      <c r="BY103" s="347">
        <v>0</v>
      </c>
      <c r="BZ103" s="347">
        <v>0</v>
      </c>
      <c r="CA103" s="347">
        <v>0</v>
      </c>
      <c r="CB103" s="347">
        <v>0</v>
      </c>
      <c r="CC103" s="347">
        <v>0</v>
      </c>
      <c r="CD103" s="347">
        <v>0</v>
      </c>
      <c r="CE103" s="347">
        <v>0</v>
      </c>
      <c r="CF103" s="347">
        <v>0</v>
      </c>
      <c r="CG103" s="347">
        <v>0</v>
      </c>
      <c r="CH103" s="347">
        <v>0</v>
      </c>
      <c r="CI103" s="347">
        <v>0</v>
      </c>
      <c r="CJ103" s="347">
        <v>0</v>
      </c>
      <c r="CK103" s="347">
        <v>0</v>
      </c>
      <c r="CL103" s="347">
        <v>0</v>
      </c>
      <c r="CM103" s="347">
        <v>0</v>
      </c>
      <c r="CN103" s="347">
        <v>0</v>
      </c>
      <c r="CO103" s="347">
        <v>0</v>
      </c>
      <c r="CP103" s="347">
        <v>0</v>
      </c>
      <c r="CQ103" s="347">
        <v>0</v>
      </c>
      <c r="CR103" s="347">
        <v>0</v>
      </c>
      <c r="CS103" s="347">
        <v>0</v>
      </c>
      <c r="CT103" s="347">
        <v>0</v>
      </c>
      <c r="CU103" s="347">
        <v>0</v>
      </c>
      <c r="CV103" s="347">
        <v>0</v>
      </c>
      <c r="CW103" s="347">
        <v>0</v>
      </c>
      <c r="CX103" s="347">
        <v>0</v>
      </c>
      <c r="CY103" s="347">
        <v>0</v>
      </c>
      <c r="CZ103" s="347">
        <v>0</v>
      </c>
      <c r="DA103" s="347">
        <v>0</v>
      </c>
      <c r="DB103" s="347">
        <v>0</v>
      </c>
      <c r="DC103" s="347">
        <v>0</v>
      </c>
      <c r="DD103" s="347">
        <v>0</v>
      </c>
      <c r="DE103" s="347">
        <v>0</v>
      </c>
      <c r="DF103" s="347">
        <v>0</v>
      </c>
      <c r="DG103" s="347">
        <v>0</v>
      </c>
      <c r="DH103" s="347">
        <v>0</v>
      </c>
      <c r="DI103" s="347">
        <v>0</v>
      </c>
      <c r="DJ103" s="347">
        <v>0</v>
      </c>
      <c r="DK103" s="347">
        <v>0</v>
      </c>
      <c r="DL103" s="347">
        <v>0</v>
      </c>
      <c r="DM103" s="347">
        <v>0</v>
      </c>
      <c r="DN103" s="347">
        <v>0</v>
      </c>
      <c r="DO103" s="347">
        <v>0</v>
      </c>
      <c r="DP103" s="347">
        <v>0</v>
      </c>
      <c r="DQ103" s="347">
        <v>0</v>
      </c>
      <c r="DR103" s="365">
        <v>0</v>
      </c>
      <c r="DS103" s="365">
        <v>0</v>
      </c>
      <c r="DT103" s="365">
        <v>0</v>
      </c>
      <c r="DU103" s="365">
        <v>0</v>
      </c>
      <c r="DV103" s="365">
        <v>0</v>
      </c>
      <c r="DW103" s="365">
        <v>0</v>
      </c>
      <c r="DX103" s="365">
        <v>0</v>
      </c>
      <c r="DY103" s="365">
        <v>0</v>
      </c>
      <c r="DZ103" s="365">
        <v>0</v>
      </c>
      <c r="EA103" s="95">
        <v>0</v>
      </c>
      <c r="ED103" s="95">
        <f t="shared" si="14"/>
        <v>0</v>
      </c>
      <c r="EE103" s="95">
        <f t="shared" si="12"/>
        <v>0</v>
      </c>
      <c r="EF103" s="95">
        <f t="shared" si="13"/>
        <v>0</v>
      </c>
      <c r="EG103" s="95">
        <f t="shared" si="15"/>
        <v>0</v>
      </c>
      <c r="EH103" s="95">
        <f t="shared" si="9"/>
        <v>0</v>
      </c>
      <c r="EI103" s="95">
        <f t="shared" si="10"/>
        <v>0</v>
      </c>
      <c r="EJ103" s="95">
        <f t="shared" si="11"/>
        <v>0</v>
      </c>
    </row>
    <row r="104" spans="1:140" s="93" customFormat="1">
      <c r="A104" s="366" t="s">
        <v>121</v>
      </c>
      <c r="B104" s="367">
        <v>9440751.8800000008</v>
      </c>
      <c r="C104" s="367">
        <v>3462.2</v>
      </c>
      <c r="D104" s="367">
        <v>2838002.2100000004</v>
      </c>
      <c r="E104" s="367">
        <v>5711.66</v>
      </c>
      <c r="F104" s="367">
        <v>131435.10999999999</v>
      </c>
      <c r="G104" s="367">
        <v>6088.24</v>
      </c>
      <c r="H104" s="367">
        <v>1042.32</v>
      </c>
      <c r="I104" s="367">
        <v>2433.5300000000002</v>
      </c>
      <c r="J104" s="367">
        <v>0</v>
      </c>
      <c r="K104" s="367">
        <v>1412.2</v>
      </c>
      <c r="L104" s="367">
        <v>2019.3</v>
      </c>
      <c r="M104" s="367">
        <v>656.92</v>
      </c>
      <c r="N104" s="367">
        <v>66037.740000000005</v>
      </c>
      <c r="O104" s="367">
        <v>1893.41</v>
      </c>
      <c r="P104" s="367">
        <v>0</v>
      </c>
      <c r="Q104" s="367">
        <v>449936.57000000007</v>
      </c>
      <c r="R104" s="367">
        <v>127255.15000000001</v>
      </c>
      <c r="S104" s="367">
        <v>0</v>
      </c>
      <c r="T104" s="367">
        <v>0</v>
      </c>
      <c r="U104" s="367">
        <v>0</v>
      </c>
      <c r="V104" s="367">
        <v>0</v>
      </c>
      <c r="W104" s="367">
        <v>0</v>
      </c>
      <c r="X104" s="367">
        <v>1500</v>
      </c>
      <c r="Y104" s="367">
        <v>0</v>
      </c>
      <c r="Z104" s="348">
        <v>929922.72</v>
      </c>
      <c r="AA104" s="348">
        <v>240422.41999999998</v>
      </c>
      <c r="AB104" s="348">
        <v>43077.59</v>
      </c>
      <c r="AC104" s="348">
        <v>26531.430000000004</v>
      </c>
      <c r="AD104" s="348">
        <v>22882.340000000004</v>
      </c>
      <c r="AE104" s="367">
        <v>0</v>
      </c>
      <c r="AF104" s="348">
        <v>4539028.82</v>
      </c>
      <c r="AG104" s="367">
        <v>842196.61</v>
      </c>
      <c r="AH104" s="367">
        <v>20846.91</v>
      </c>
      <c r="AI104" s="367">
        <v>9692.7300000000014</v>
      </c>
      <c r="AJ104" s="367">
        <v>10751.680000000002</v>
      </c>
      <c r="AK104" s="367">
        <v>22662.760000000002</v>
      </c>
      <c r="AL104" s="367">
        <v>12441.93</v>
      </c>
      <c r="AM104" s="367">
        <v>11330.1</v>
      </c>
      <c r="AN104" s="367">
        <v>-1348398.6</v>
      </c>
      <c r="AO104" s="367">
        <v>515069.69999999995</v>
      </c>
      <c r="AP104" s="367">
        <v>65265.08</v>
      </c>
      <c r="AQ104" s="367">
        <v>338.99</v>
      </c>
      <c r="AR104" s="367">
        <v>0</v>
      </c>
      <c r="AS104" s="367">
        <v>623317.44999999995</v>
      </c>
      <c r="AT104" s="367">
        <v>384829.8</v>
      </c>
      <c r="AU104" s="367">
        <v>0</v>
      </c>
      <c r="AV104" s="367">
        <v>7383.0700000000015</v>
      </c>
      <c r="AW104" s="367">
        <v>18065.849999999999</v>
      </c>
      <c r="AX104" s="367">
        <v>3927.92</v>
      </c>
      <c r="AY104" s="367">
        <v>13700.750000000002</v>
      </c>
      <c r="AZ104" s="367">
        <v>26531.430000000004</v>
      </c>
      <c r="BA104" s="367">
        <v>0</v>
      </c>
      <c r="BB104" s="367">
        <v>188846.27</v>
      </c>
      <c r="BC104" s="367">
        <v>0</v>
      </c>
      <c r="BD104" s="367">
        <v>1666.68</v>
      </c>
      <c r="BE104" s="367">
        <v>0</v>
      </c>
      <c r="BF104" s="367">
        <v>34744.67</v>
      </c>
      <c r="BG104" s="349">
        <v>160724.56</v>
      </c>
      <c r="BH104" s="350">
        <v>4153046.6399999997</v>
      </c>
      <c r="BI104" s="367">
        <v>74207.94</v>
      </c>
      <c r="BJ104" s="367">
        <v>103194.05</v>
      </c>
      <c r="BK104" s="367">
        <v>86457.459999999992</v>
      </c>
      <c r="BL104" s="367">
        <v>63527.74</v>
      </c>
      <c r="BM104" s="367">
        <v>143940.63999999998</v>
      </c>
      <c r="BN104" s="367">
        <v>184581.4</v>
      </c>
      <c r="BO104" s="367">
        <v>45178.759999999995</v>
      </c>
      <c r="BP104" s="367">
        <v>129028.34000000001</v>
      </c>
      <c r="BQ104" s="367">
        <v>112205.16</v>
      </c>
      <c r="BR104" s="367">
        <v>153663.38</v>
      </c>
      <c r="BS104" s="367">
        <v>185023.2</v>
      </c>
      <c r="BT104" s="367">
        <v>106948.53</v>
      </c>
      <c r="BU104" s="367">
        <v>219656.16999999998</v>
      </c>
      <c r="BV104" s="367">
        <v>21516.9</v>
      </c>
      <c r="BW104" s="367">
        <v>70709.989999999991</v>
      </c>
      <c r="BX104" s="367">
        <v>77064.540000000008</v>
      </c>
      <c r="BY104" s="367">
        <v>30496.33</v>
      </c>
      <c r="BZ104" s="367">
        <v>67016.25</v>
      </c>
      <c r="CA104" s="367">
        <v>32009.21</v>
      </c>
      <c r="CB104" s="367">
        <v>28131.58</v>
      </c>
      <c r="CC104" s="367">
        <v>40873.67</v>
      </c>
      <c r="CD104" s="367">
        <v>58369.75</v>
      </c>
      <c r="CE104" s="367">
        <v>35950.020000000004</v>
      </c>
      <c r="CF104" s="367">
        <v>26702.489999999998</v>
      </c>
      <c r="CG104" s="367">
        <v>17554.68</v>
      </c>
      <c r="CH104" s="367">
        <v>41810.92</v>
      </c>
      <c r="CI104" s="367">
        <v>16090.189999999999</v>
      </c>
      <c r="CJ104" s="367">
        <v>29015.1</v>
      </c>
      <c r="CK104" s="367">
        <v>15623.05</v>
      </c>
      <c r="CL104" s="367">
        <v>40872.800000000003</v>
      </c>
      <c r="CM104" s="367">
        <v>11436.77</v>
      </c>
      <c r="CN104" s="367">
        <v>32681.260000000002</v>
      </c>
      <c r="CO104" s="367">
        <v>9403.630000000001</v>
      </c>
      <c r="CP104" s="367">
        <v>15017.530000000002</v>
      </c>
      <c r="CQ104" s="367">
        <v>16043.78</v>
      </c>
      <c r="CR104" s="367">
        <v>120498.58999999998</v>
      </c>
      <c r="CS104" s="367">
        <v>20244.059999999998</v>
      </c>
      <c r="CT104" s="367">
        <v>54354.740000000005</v>
      </c>
      <c r="CU104" s="367">
        <v>24875.329999999998</v>
      </c>
      <c r="CV104" s="367">
        <v>38713.060000000005</v>
      </c>
      <c r="CW104" s="367">
        <v>32855.679999999993</v>
      </c>
      <c r="CX104" s="367">
        <v>15308.539999999999</v>
      </c>
      <c r="CY104" s="367">
        <v>35185.72</v>
      </c>
      <c r="CZ104" s="367">
        <v>26245.93</v>
      </c>
      <c r="DA104" s="367">
        <v>36882.25</v>
      </c>
      <c r="DB104" s="367">
        <v>14498</v>
      </c>
      <c r="DC104" s="367">
        <v>35134.42</v>
      </c>
      <c r="DD104" s="367">
        <v>21473.050000000003</v>
      </c>
      <c r="DE104" s="367">
        <v>16245.560000000001</v>
      </c>
      <c r="DF104" s="367">
        <v>16822.46</v>
      </c>
      <c r="DG104" s="367">
        <v>17566.87</v>
      </c>
      <c r="DH104" s="367">
        <v>16706.59</v>
      </c>
      <c r="DI104" s="367">
        <v>14499.8</v>
      </c>
      <c r="DJ104" s="367">
        <v>14445.530000000002</v>
      </c>
      <c r="DK104" s="367">
        <v>16746.98</v>
      </c>
      <c r="DL104" s="367">
        <v>22397.41</v>
      </c>
      <c r="DM104" s="367">
        <v>16868.550000000003</v>
      </c>
      <c r="DN104" s="367">
        <v>16627.169999999998</v>
      </c>
      <c r="DO104" s="367">
        <v>25567.360000000001</v>
      </c>
      <c r="DP104" s="367">
        <v>42507.310000000005</v>
      </c>
      <c r="DQ104" s="367">
        <v>660722.99000000011</v>
      </c>
      <c r="DR104" s="367">
        <v>29371.239999999998</v>
      </c>
      <c r="DS104" s="367">
        <v>76926.37</v>
      </c>
      <c r="DT104" s="367">
        <v>14702.840000000002</v>
      </c>
      <c r="DU104" s="367">
        <v>51386.81</v>
      </c>
      <c r="DV104" s="367">
        <v>19106.61</v>
      </c>
      <c r="DW104" s="367">
        <v>26820.77</v>
      </c>
      <c r="DX104" s="367">
        <v>12656.65</v>
      </c>
      <c r="DY104" s="367">
        <v>46835.939999999995</v>
      </c>
      <c r="DZ104" s="367">
        <v>37084.75</v>
      </c>
      <c r="EA104" s="95">
        <v>0</v>
      </c>
      <c r="EB104" s="95"/>
      <c r="EC104" s="95"/>
      <c r="ED104" s="95">
        <f t="shared" si="14"/>
        <v>0</v>
      </c>
      <c r="EE104" s="95">
        <f t="shared" si="12"/>
        <v>0</v>
      </c>
      <c r="EF104" s="95">
        <f t="shared" si="13"/>
        <v>-122157.50000000047</v>
      </c>
      <c r="EG104" s="95">
        <f t="shared" si="15"/>
        <v>0</v>
      </c>
      <c r="EH104" s="95">
        <f t="shared" si="9"/>
        <v>0</v>
      </c>
      <c r="EI104" s="95">
        <f t="shared" si="10"/>
        <v>-2.3283064365386963E-10</v>
      </c>
      <c r="EJ104" s="95">
        <f t="shared" si="11"/>
        <v>0</v>
      </c>
    </row>
    <row r="105" spans="1:140" s="92" customFormat="1" ht="12.75" thickBot="1">
      <c r="A105" s="101" t="s">
        <v>982</v>
      </c>
      <c r="B105" s="354">
        <v>0</v>
      </c>
      <c r="C105" s="354"/>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68"/>
      <c r="AA105" s="368"/>
      <c r="AB105" s="368"/>
      <c r="AC105" s="368"/>
      <c r="AD105" s="368"/>
      <c r="AE105" s="354"/>
      <c r="AF105" s="368"/>
      <c r="AG105" s="354"/>
      <c r="AH105" s="354"/>
      <c r="AI105" s="354"/>
      <c r="AJ105" s="354"/>
      <c r="AK105" s="354"/>
      <c r="AL105" s="354"/>
      <c r="AM105" s="354"/>
      <c r="AN105" s="354"/>
      <c r="AO105" s="354"/>
      <c r="AP105" s="354"/>
      <c r="AQ105" s="354"/>
      <c r="AR105" s="354"/>
      <c r="AS105" s="354"/>
      <c r="AT105" s="354"/>
      <c r="AU105" s="354"/>
      <c r="AV105" s="354"/>
      <c r="AW105" s="354"/>
      <c r="AX105" s="354"/>
      <c r="AY105" s="354"/>
      <c r="AZ105" s="354"/>
      <c r="BA105" s="354"/>
      <c r="BB105" s="354"/>
      <c r="BC105" s="354"/>
      <c r="BD105" s="354"/>
      <c r="BE105" s="354"/>
      <c r="BF105" s="354"/>
      <c r="BG105" s="369"/>
      <c r="BH105" s="370"/>
      <c r="BI105" s="354"/>
      <c r="BJ105" s="354"/>
      <c r="BK105" s="354"/>
      <c r="BL105" s="354"/>
      <c r="BM105" s="354"/>
      <c r="BN105" s="354"/>
      <c r="BO105" s="354"/>
      <c r="BP105" s="354"/>
      <c r="BQ105" s="354"/>
      <c r="BR105" s="354"/>
      <c r="BS105" s="354"/>
      <c r="BT105" s="354"/>
      <c r="BU105" s="354"/>
      <c r="BV105" s="354"/>
      <c r="BW105" s="354"/>
      <c r="BX105" s="354"/>
      <c r="BY105" s="354"/>
      <c r="BZ105" s="354"/>
      <c r="CA105" s="354"/>
      <c r="CB105" s="354"/>
      <c r="CC105" s="354"/>
      <c r="CD105" s="354"/>
      <c r="CE105" s="354"/>
      <c r="CF105" s="354"/>
      <c r="CG105" s="354"/>
      <c r="CH105" s="354"/>
      <c r="CI105" s="354"/>
      <c r="CJ105" s="354"/>
      <c r="CK105" s="354"/>
      <c r="CL105" s="354"/>
      <c r="CM105" s="354"/>
      <c r="CN105" s="354"/>
      <c r="CO105" s="354"/>
      <c r="CP105" s="354"/>
      <c r="CQ105" s="354"/>
      <c r="CR105" s="354"/>
      <c r="CS105" s="354"/>
      <c r="CT105" s="354"/>
      <c r="CU105" s="354"/>
      <c r="CV105" s="354"/>
      <c r="CW105" s="354"/>
      <c r="CX105" s="354"/>
      <c r="CY105" s="354"/>
      <c r="CZ105" s="354"/>
      <c r="DA105" s="354"/>
      <c r="DB105" s="354"/>
      <c r="DC105" s="354"/>
      <c r="DD105" s="354"/>
      <c r="DE105" s="354"/>
      <c r="DF105" s="354"/>
      <c r="DG105" s="354"/>
      <c r="DH105" s="354"/>
      <c r="DI105" s="354"/>
      <c r="DJ105" s="354"/>
      <c r="DK105" s="354"/>
      <c r="DL105" s="354"/>
      <c r="DM105" s="354"/>
      <c r="DN105" s="354"/>
      <c r="DO105" s="354"/>
      <c r="DP105" s="354"/>
      <c r="DQ105" s="354"/>
      <c r="DR105" s="354"/>
      <c r="DS105" s="354"/>
      <c r="DT105" s="354"/>
      <c r="DU105" s="354"/>
      <c r="DV105" s="354"/>
      <c r="DW105" s="354"/>
      <c r="DX105" s="354"/>
      <c r="DY105" s="354"/>
      <c r="DZ105" s="354"/>
      <c r="EB105" s="95"/>
      <c r="ED105" s="95">
        <f t="shared" si="14"/>
        <v>0</v>
      </c>
      <c r="EE105" s="95">
        <f t="shared" si="12"/>
        <v>0</v>
      </c>
      <c r="EF105" s="95">
        <f t="shared" si="13"/>
        <v>0</v>
      </c>
      <c r="EG105" s="95">
        <f t="shared" si="15"/>
        <v>0</v>
      </c>
      <c r="EH105" s="95">
        <f t="shared" si="9"/>
        <v>0</v>
      </c>
      <c r="EI105" s="95">
        <f t="shared" si="10"/>
        <v>0</v>
      </c>
      <c r="EJ105" s="95">
        <f t="shared" si="11"/>
        <v>0</v>
      </c>
    </row>
    <row r="106" spans="1:140" s="356" customFormat="1" ht="12.75" thickBot="1">
      <c r="A106" s="355" t="s">
        <v>983</v>
      </c>
      <c r="B106" s="356">
        <v>51073440.590000004</v>
      </c>
      <c r="C106" s="356">
        <v>1136896.8899999999</v>
      </c>
      <c r="D106" s="356">
        <v>2710094.6100000003</v>
      </c>
      <c r="E106" s="356">
        <v>127275.23</v>
      </c>
      <c r="F106" s="356">
        <v>687453.54</v>
      </c>
      <c r="G106" s="356">
        <v>450657.42999999993</v>
      </c>
      <c r="H106" s="356">
        <v>118669.32</v>
      </c>
      <c r="I106" s="356">
        <v>274498.07</v>
      </c>
      <c r="J106" s="356">
        <v>0</v>
      </c>
      <c r="K106" s="356">
        <v>75356.44</v>
      </c>
      <c r="L106" s="356">
        <v>227968.94999999998</v>
      </c>
      <c r="M106" s="356">
        <v>286497.33999999997</v>
      </c>
      <c r="N106" s="356">
        <v>299128.58</v>
      </c>
      <c r="O106" s="356">
        <v>498016.62</v>
      </c>
      <c r="P106" s="356">
        <v>370243.47</v>
      </c>
      <c r="Q106" s="356">
        <v>1333377.9600000002</v>
      </c>
      <c r="R106" s="356">
        <v>393927.23000000004</v>
      </c>
      <c r="S106" s="356">
        <v>91946.900000000009</v>
      </c>
      <c r="T106" s="356">
        <v>0</v>
      </c>
      <c r="U106" s="356">
        <v>0</v>
      </c>
      <c r="V106" s="356">
        <v>26650.63</v>
      </c>
      <c r="W106" s="356">
        <v>225312.99</v>
      </c>
      <c r="X106" s="356">
        <v>128493.59</v>
      </c>
      <c r="Y106" s="356">
        <v>0</v>
      </c>
      <c r="Z106" s="371">
        <v>2895536.5</v>
      </c>
      <c r="AA106" s="371">
        <v>10571006.439999999</v>
      </c>
      <c r="AB106" s="371">
        <v>991161.38</v>
      </c>
      <c r="AC106" s="371">
        <v>300857.59000000003</v>
      </c>
      <c r="AD106" s="371">
        <v>296644.89</v>
      </c>
      <c r="AE106" s="356">
        <v>0</v>
      </c>
      <c r="AF106" s="371">
        <v>26555768</v>
      </c>
      <c r="AG106" s="356">
        <v>1110638</v>
      </c>
      <c r="AH106" s="356">
        <v>402184.18000000005</v>
      </c>
      <c r="AI106" s="356">
        <v>356187.61</v>
      </c>
      <c r="AJ106" s="356">
        <v>454559.96000000008</v>
      </c>
      <c r="AK106" s="356">
        <v>263726.84000000003</v>
      </c>
      <c r="AL106" s="356">
        <v>148168.73000000004</v>
      </c>
      <c r="AM106" s="356">
        <v>160071.18</v>
      </c>
      <c r="AN106" s="356">
        <v>-932624.01000000013</v>
      </c>
      <c r="AO106" s="356">
        <v>6072901.79</v>
      </c>
      <c r="AP106" s="356">
        <v>995359.83000000007</v>
      </c>
      <c r="AQ106" s="356">
        <v>429631.13999999996</v>
      </c>
      <c r="AR106" s="356">
        <v>184254.00999999998</v>
      </c>
      <c r="AS106" s="356">
        <v>1032978.72</v>
      </c>
      <c r="AT106" s="356">
        <v>2788504.96</v>
      </c>
      <c r="AU106" s="356">
        <v>0</v>
      </c>
      <c r="AV106" s="356">
        <v>205837.16</v>
      </c>
      <c r="AW106" s="356">
        <v>994465.46</v>
      </c>
      <c r="AX106" s="356">
        <v>-758118.04</v>
      </c>
      <c r="AY106" s="356">
        <v>548976.80000000005</v>
      </c>
      <c r="AZ106" s="356">
        <v>300857.59000000003</v>
      </c>
      <c r="BA106" s="356">
        <v>0</v>
      </c>
      <c r="BB106" s="356">
        <v>5460074.9700000007</v>
      </c>
      <c r="BC106" s="356">
        <v>0</v>
      </c>
      <c r="BD106" s="356">
        <v>944070.86</v>
      </c>
      <c r="BE106" s="356">
        <v>277585.87000000005</v>
      </c>
      <c r="BF106" s="356">
        <v>930038.6</v>
      </c>
      <c r="BG106" s="372">
        <v>913536.58000000007</v>
      </c>
      <c r="BH106" s="373">
        <v>18030461.119999997</v>
      </c>
      <c r="BI106" s="356">
        <v>582081.44999999995</v>
      </c>
      <c r="BJ106" s="356">
        <v>617441.47</v>
      </c>
      <c r="BK106" s="356">
        <v>658022.29</v>
      </c>
      <c r="BL106" s="356">
        <v>1376335.45</v>
      </c>
      <c r="BM106" s="356">
        <v>677770.19</v>
      </c>
      <c r="BN106" s="356">
        <v>934210.75</v>
      </c>
      <c r="BO106" s="356">
        <v>219191.53999999998</v>
      </c>
      <c r="BP106" s="356">
        <v>644184.02</v>
      </c>
      <c r="BQ106" s="356">
        <v>386183.93</v>
      </c>
      <c r="BR106" s="356">
        <v>366020.14999999997</v>
      </c>
      <c r="BS106" s="356">
        <v>662882.31999999995</v>
      </c>
      <c r="BT106" s="356">
        <v>441317.23</v>
      </c>
      <c r="BU106" s="356">
        <v>622708.62</v>
      </c>
      <c r="BV106" s="356">
        <v>174129.45</v>
      </c>
      <c r="BW106" s="356">
        <v>321703.39</v>
      </c>
      <c r="BX106" s="356">
        <v>321309.00000000006</v>
      </c>
      <c r="BY106" s="356">
        <v>262675.01</v>
      </c>
      <c r="BZ106" s="356">
        <v>337223.35</v>
      </c>
      <c r="CA106" s="356">
        <v>193137.12</v>
      </c>
      <c r="CB106" s="356">
        <v>194529.2</v>
      </c>
      <c r="CC106" s="356">
        <v>283045.06</v>
      </c>
      <c r="CD106" s="356">
        <v>418018.56999999995</v>
      </c>
      <c r="CE106" s="356">
        <v>157603.03000000003</v>
      </c>
      <c r="CF106" s="356">
        <v>154699.18</v>
      </c>
      <c r="CG106" s="356">
        <v>161665.09</v>
      </c>
      <c r="CH106" s="356">
        <v>174712.07</v>
      </c>
      <c r="CI106" s="356">
        <v>182942.88999999998</v>
      </c>
      <c r="CJ106" s="356">
        <v>249934.21</v>
      </c>
      <c r="CK106" s="356">
        <v>120925.01999999999</v>
      </c>
      <c r="CL106" s="356">
        <v>296270.01</v>
      </c>
      <c r="CM106" s="356">
        <v>101727.9</v>
      </c>
      <c r="CN106" s="356">
        <v>140053.06</v>
      </c>
      <c r="CO106" s="356">
        <v>56567.74</v>
      </c>
      <c r="CP106" s="356">
        <v>116517.85</v>
      </c>
      <c r="CQ106" s="356">
        <v>96647.430000000008</v>
      </c>
      <c r="CR106" s="356">
        <v>280451.42</v>
      </c>
      <c r="CS106" s="356">
        <v>364006.62</v>
      </c>
      <c r="CT106" s="356">
        <v>112202.94</v>
      </c>
      <c r="CU106" s="356">
        <v>85566.040000000008</v>
      </c>
      <c r="CV106" s="356">
        <v>87433.44</v>
      </c>
      <c r="CW106" s="356">
        <v>127335.72999999998</v>
      </c>
      <c r="CX106" s="356">
        <v>83340.66</v>
      </c>
      <c r="CY106" s="356">
        <v>154115.75</v>
      </c>
      <c r="CZ106" s="356">
        <v>106961.48999999999</v>
      </c>
      <c r="DA106" s="356">
        <v>134434.94</v>
      </c>
      <c r="DB106" s="356">
        <v>94681.82</v>
      </c>
      <c r="DC106" s="356">
        <v>120689.12</v>
      </c>
      <c r="DD106" s="356">
        <v>121047.83</v>
      </c>
      <c r="DE106" s="356">
        <v>96946.329999999987</v>
      </c>
      <c r="DF106" s="356">
        <v>98462.35</v>
      </c>
      <c r="DG106" s="356">
        <v>142668.59</v>
      </c>
      <c r="DH106" s="356">
        <v>80508.42</v>
      </c>
      <c r="DI106" s="356">
        <v>111120.22</v>
      </c>
      <c r="DJ106" s="356">
        <v>80352.700000000012</v>
      </c>
      <c r="DK106" s="356">
        <v>93296.290000000008</v>
      </c>
      <c r="DL106" s="356">
        <v>58862.14</v>
      </c>
      <c r="DM106" s="356">
        <v>148450.07999999999</v>
      </c>
      <c r="DN106" s="356">
        <v>77056.109999999986</v>
      </c>
      <c r="DO106" s="356">
        <v>155020.57</v>
      </c>
      <c r="DP106" s="356">
        <v>157030.41999999998</v>
      </c>
      <c r="DQ106" s="356">
        <v>840054.8600000001</v>
      </c>
      <c r="DR106" s="356">
        <v>177858.72</v>
      </c>
      <c r="DS106" s="356">
        <v>150206.54999999999</v>
      </c>
      <c r="DT106" s="356">
        <v>78994.399999999994</v>
      </c>
      <c r="DU106" s="356">
        <v>273291.18</v>
      </c>
      <c r="DV106" s="356">
        <v>103291.94</v>
      </c>
      <c r="DW106" s="356">
        <v>111765.25</v>
      </c>
      <c r="DX106" s="356">
        <v>73839.260000000009</v>
      </c>
      <c r="DY106" s="356">
        <v>111163.34</v>
      </c>
      <c r="DZ106" s="356">
        <v>109415.56</v>
      </c>
      <c r="EA106" s="95">
        <v>991</v>
      </c>
      <c r="EB106" s="95"/>
      <c r="EC106" s="95"/>
      <c r="ED106" s="95">
        <f t="shared" si="14"/>
        <v>0</v>
      </c>
      <c r="EE106" s="95">
        <f t="shared" si="12"/>
        <v>0</v>
      </c>
      <c r="EF106" s="95">
        <f t="shared" si="13"/>
        <v>-124153</v>
      </c>
      <c r="EG106" s="95">
        <f t="shared" si="15"/>
        <v>0</v>
      </c>
      <c r="EH106" s="95">
        <f t="shared" si="9"/>
        <v>0</v>
      </c>
      <c r="EI106" s="95">
        <f t="shared" si="10"/>
        <v>0</v>
      </c>
      <c r="EJ106" s="95">
        <f t="shared" si="11"/>
        <v>0</v>
      </c>
    </row>
    <row r="113" spans="93:94">
      <c r="CO113" s="95" t="s">
        <v>532</v>
      </c>
      <c r="CP113" s="95">
        <v>-285.79999999999927</v>
      </c>
    </row>
    <row r="114" spans="93:94">
      <c r="CO114" s="95" t="s">
        <v>533</v>
      </c>
      <c r="CP114" s="95">
        <v>-221.26999999999998</v>
      </c>
    </row>
    <row r="115" spans="93:94">
      <c r="CO115" s="95" t="s">
        <v>534</v>
      </c>
      <c r="CP115" s="95">
        <v>-188.16999999999962</v>
      </c>
    </row>
    <row r="116" spans="93:94">
      <c r="CO116" s="95" t="s">
        <v>535</v>
      </c>
      <c r="CP116" s="95">
        <v>-158</v>
      </c>
    </row>
    <row r="117" spans="93:94">
      <c r="CO117" s="95" t="s">
        <v>538</v>
      </c>
      <c r="CP117" s="95">
        <v>-99.839999999999918</v>
      </c>
    </row>
    <row r="118" spans="93:94">
      <c r="CO118" s="95" t="s">
        <v>539</v>
      </c>
      <c r="CP118" s="95">
        <v>-101.89999999999986</v>
      </c>
    </row>
    <row r="119" spans="93:94">
      <c r="CO119" s="95" t="s">
        <v>540</v>
      </c>
      <c r="CP119" s="95">
        <v>7.4700000000000273</v>
      </c>
    </row>
    <row r="120" spans="93:94">
      <c r="CO120" s="95" t="s">
        <v>541</v>
      </c>
      <c r="CP120" s="95">
        <v>-65.009999999999991</v>
      </c>
    </row>
    <row r="121" spans="93:94">
      <c r="CO121" s="95" t="s">
        <v>542</v>
      </c>
      <c r="CP121" s="95">
        <v>-14.44999999999996</v>
      </c>
    </row>
    <row r="122" spans="93:94">
      <c r="CO122" s="95" t="s">
        <v>543</v>
      </c>
      <c r="CP122" s="95">
        <v>-111.50999999999976</v>
      </c>
    </row>
    <row r="123" spans="93:94">
      <c r="CO123" s="95" t="s">
        <v>544</v>
      </c>
      <c r="CP123" s="95">
        <v>-164.79000000000042</v>
      </c>
    </row>
    <row r="124" spans="93:94">
      <c r="CO124" s="95" t="s">
        <v>545</v>
      </c>
      <c r="CP124" s="95">
        <v>-188.98999999999978</v>
      </c>
    </row>
    <row r="125" spans="93:94">
      <c r="CO125" s="95" t="s">
        <v>546</v>
      </c>
      <c r="CP125" s="95">
        <v>-423.34999999999945</v>
      </c>
    </row>
    <row r="126" spans="93:94">
      <c r="CO126" s="95" t="s">
        <v>547</v>
      </c>
      <c r="CP126" s="95">
        <v>-209.12000000000035</v>
      </c>
    </row>
    <row r="127" spans="93:94">
      <c r="CO127" s="95" t="s">
        <v>548</v>
      </c>
      <c r="CP127" s="95">
        <v>-343.59999999999945</v>
      </c>
    </row>
    <row r="128" spans="93:94">
      <c r="CO128" s="95" t="s">
        <v>549</v>
      </c>
      <c r="CP128" s="95">
        <v>-28.199999999999989</v>
      </c>
    </row>
    <row r="129" spans="93:94">
      <c r="CO129" s="95" t="s">
        <v>550</v>
      </c>
      <c r="CP129" s="95">
        <v>-34.950000000000045</v>
      </c>
    </row>
    <row r="130" spans="93:94">
      <c r="CO130" s="95" t="s">
        <v>551</v>
      </c>
      <c r="CP130" s="95">
        <v>-169.84000000000015</v>
      </c>
    </row>
    <row r="131" spans="93:94">
      <c r="CO131" s="95" t="s">
        <v>552</v>
      </c>
      <c r="CP131" s="95">
        <v>-38.370000000000005</v>
      </c>
    </row>
    <row r="132" spans="93:94">
      <c r="CO132" s="95" t="s">
        <v>553</v>
      </c>
      <c r="CP132" s="95">
        <v>-58.650000000000091</v>
      </c>
    </row>
    <row r="133" spans="93:94">
      <c r="CO133" s="95" t="s">
        <v>558</v>
      </c>
      <c r="CP133" s="95">
        <v>-54.350000000000136</v>
      </c>
    </row>
    <row r="134" spans="93:94">
      <c r="CO134" s="95" t="s">
        <v>559</v>
      </c>
      <c r="CP134" s="95">
        <v>-1340.9099999999999</v>
      </c>
    </row>
    <row r="135" spans="93:94">
      <c r="CO135" s="95" t="s">
        <v>560</v>
      </c>
      <c r="CP135" s="95">
        <v>-172.13000000000011</v>
      </c>
    </row>
  </sheetData>
  <mergeCells count="1">
    <mergeCell ref="ED1:EI1"/>
  </mergeCells>
  <phoneticPr fontId="5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07"/>
  <sheetViews>
    <sheetView showGridLines="0" topLeftCell="A19" workbookViewId="0">
      <selection activeCell="C48" sqref="C48"/>
    </sheetView>
  </sheetViews>
  <sheetFormatPr defaultColWidth="9" defaultRowHeight="12"/>
  <cols>
    <col min="1" max="1" width="47.5" style="73" customWidth="1"/>
    <col min="2" max="3" width="16.125" style="73" customWidth="1"/>
    <col min="4" max="5" width="15.125" style="73" customWidth="1"/>
    <col min="6" max="6" width="14.125" style="73" customWidth="1"/>
    <col min="7" max="9" width="16.125" style="73" customWidth="1"/>
    <col min="10" max="10" width="14.125" style="73" customWidth="1"/>
    <col min="11" max="11" width="12.25" style="73" customWidth="1"/>
    <col min="12" max="12" width="16.125" style="73" customWidth="1"/>
    <col min="13" max="13" width="15.125" style="73" customWidth="1"/>
    <col min="14" max="14" width="16.125" style="73" customWidth="1"/>
    <col min="15" max="15" width="15.125" style="73" customWidth="1"/>
    <col min="16" max="17" width="13.125" style="73" customWidth="1"/>
    <col min="18" max="18" width="12.25" style="73" customWidth="1"/>
    <col min="19" max="19" width="13.125" style="73" customWidth="1"/>
    <col min="20" max="21" width="15.125" style="73" customWidth="1"/>
    <col min="22" max="23" width="16.125" style="73" customWidth="1"/>
    <col min="24" max="24" width="15.125" style="73" customWidth="1"/>
    <col min="25" max="25" width="14.125" style="73" customWidth="1"/>
    <col min="26" max="26" width="16.125" style="73" customWidth="1"/>
    <col min="27" max="27" width="12.25" style="73" customWidth="1"/>
    <col min="28" max="28" width="16.125" style="73" customWidth="1"/>
    <col min="29" max="29" width="15.125" style="73" customWidth="1"/>
    <col min="30" max="32" width="14.125" style="73" customWidth="1"/>
    <col min="33" max="35" width="18" style="73" customWidth="1"/>
    <col min="36" max="36" width="16.125" style="73" customWidth="1"/>
    <col min="37" max="37" width="12.25" style="73" customWidth="1"/>
    <col min="38" max="39" width="16.125" style="73" customWidth="1"/>
    <col min="40" max="40" width="14.125" style="73" customWidth="1"/>
    <col min="41" max="41" width="12.25" style="73" customWidth="1"/>
    <col min="42" max="42" width="15.125" style="73" customWidth="1"/>
    <col min="43" max="43" width="13.125" style="73" customWidth="1"/>
    <col min="44" max="44" width="15.125" style="73" customWidth="1"/>
    <col min="45" max="45" width="13.125" style="73" customWidth="1"/>
    <col min="46" max="46" width="15.125" style="73" customWidth="1"/>
    <col min="47" max="51" width="16.125" style="73" customWidth="1"/>
    <col min="52" max="52" width="14.125" style="73" customWidth="1"/>
    <col min="53" max="53" width="12.25" style="73" customWidth="1"/>
    <col min="54" max="54" width="14.125" style="73" customWidth="1"/>
    <col min="55" max="56" width="18" style="73" customWidth="1"/>
    <col min="57" max="58" width="14.125" style="73" customWidth="1"/>
    <col min="59" max="59" width="20" style="73" customWidth="1"/>
    <col min="60" max="60" width="16.125" style="73" customWidth="1"/>
    <col min="61" max="61" width="12.25" style="73" customWidth="1"/>
    <col min="62" max="62" width="14.125" style="73" customWidth="1"/>
    <col min="63" max="67" width="12.25" style="73" customWidth="1"/>
    <col min="68" max="68" width="16.125" style="73" customWidth="1"/>
    <col min="69" max="69" width="18" style="73" customWidth="1"/>
    <col min="70" max="75" width="12.25" style="73" customWidth="1"/>
    <col min="76" max="76" width="16.125" style="73" customWidth="1"/>
    <col min="77" max="80" width="12.25" style="73" customWidth="1"/>
    <col min="81" max="81" width="16.125" style="73" customWidth="1"/>
    <col min="82" max="82" width="13.125" style="73" customWidth="1"/>
    <col min="83" max="83" width="15.125" style="73" customWidth="1"/>
    <col min="84" max="84" width="18" style="73" customWidth="1"/>
    <col min="85" max="93" width="12.25" style="73" customWidth="1"/>
    <col min="94" max="94" width="13.125" style="73" customWidth="1"/>
    <col min="95" max="96" width="12.25" style="73" customWidth="1"/>
    <col min="97" max="97" width="14.125" style="73" customWidth="1"/>
    <col min="98" max="98" width="12.25" style="73" customWidth="1"/>
    <col min="99" max="99" width="14.125" style="73" customWidth="1"/>
    <col min="100" max="102" width="12.25" style="73" customWidth="1"/>
    <col min="103" max="103" width="13.125" style="73" customWidth="1"/>
    <col min="104" max="106" width="12.25" style="73" customWidth="1"/>
    <col min="107" max="107" width="16.125" style="73" customWidth="1"/>
    <col min="108" max="108" width="12.25" style="73" customWidth="1"/>
    <col min="109" max="109" width="13.125" style="73" customWidth="1"/>
    <col min="110" max="110" width="16.125" style="73" customWidth="1"/>
    <col min="111" max="111" width="18" style="73" customWidth="1"/>
    <col min="112" max="116" width="16.125" style="73" customWidth="1"/>
    <col min="117" max="16384" width="9" style="73"/>
  </cols>
  <sheetData>
    <row r="1" spans="1:132" ht="12.75" thickBot="1">
      <c r="A1" s="74" t="s">
        <v>1403</v>
      </c>
      <c r="B1" s="75"/>
      <c r="C1" s="75"/>
      <c r="E1" s="71"/>
      <c r="F1" s="71"/>
      <c r="G1" s="71"/>
      <c r="H1" s="71"/>
    </row>
    <row r="2" spans="1:132" s="70" customFormat="1">
      <c r="A2" s="76"/>
      <c r="I2" s="419" t="s">
        <v>566</v>
      </c>
      <c r="J2" s="420"/>
      <c r="K2" s="420"/>
      <c r="L2" s="420"/>
      <c r="M2" s="420"/>
      <c r="N2" s="420"/>
      <c r="O2" s="420"/>
      <c r="P2" s="420"/>
      <c r="Q2" s="420"/>
      <c r="R2" s="420"/>
      <c r="S2" s="420"/>
      <c r="T2" s="421"/>
      <c r="U2" s="419" t="s">
        <v>164</v>
      </c>
      <c r="V2" s="420"/>
      <c r="W2" s="420"/>
      <c r="X2" s="420"/>
      <c r="Y2" s="420"/>
      <c r="Z2" s="420"/>
      <c r="AA2" s="421"/>
      <c r="AB2" s="419" t="s">
        <v>567</v>
      </c>
      <c r="AC2" s="420"/>
      <c r="AD2" s="420"/>
      <c r="AE2" s="421"/>
      <c r="AF2" s="339"/>
      <c r="AG2" s="339"/>
      <c r="AH2" s="339"/>
      <c r="AI2" s="339"/>
      <c r="AJ2" s="339"/>
      <c r="AK2" s="419" t="s">
        <v>166</v>
      </c>
      <c r="AL2" s="420"/>
      <c r="AM2" s="421"/>
      <c r="AN2" s="419" t="s">
        <v>167</v>
      </c>
      <c r="AO2" s="421"/>
      <c r="AP2" s="419" t="s">
        <v>5</v>
      </c>
      <c r="AQ2" s="420"/>
      <c r="AR2" s="420"/>
      <c r="AS2" s="420"/>
      <c r="AT2" s="421"/>
      <c r="AU2" s="419" t="s">
        <v>494</v>
      </c>
      <c r="AV2" s="420"/>
      <c r="AW2" s="420"/>
      <c r="AX2" s="420"/>
      <c r="AY2" s="420"/>
      <c r="AZ2" s="420"/>
      <c r="BA2" s="420"/>
      <c r="BB2" s="420"/>
      <c r="BC2" s="420"/>
      <c r="BD2" s="420"/>
      <c r="BE2" s="420"/>
      <c r="BF2" s="420"/>
      <c r="BG2" s="420"/>
      <c r="BH2" s="420"/>
      <c r="BI2" s="420"/>
      <c r="BJ2" s="420"/>
      <c r="BK2" s="420"/>
      <c r="BL2" s="420"/>
      <c r="BM2" s="420"/>
      <c r="BN2" s="420"/>
      <c r="BO2" s="420"/>
      <c r="BP2" s="420"/>
      <c r="BQ2" s="420"/>
      <c r="BR2" s="420"/>
      <c r="BS2" s="420"/>
      <c r="BT2" s="420"/>
      <c r="BU2" s="420"/>
      <c r="BV2" s="420"/>
      <c r="BW2" s="420"/>
      <c r="BX2" s="420"/>
      <c r="BY2" s="420"/>
      <c r="BZ2" s="420"/>
      <c r="CA2" s="420"/>
      <c r="CB2" s="420"/>
      <c r="CC2" s="420"/>
      <c r="CD2" s="420"/>
      <c r="CE2" s="420"/>
      <c r="CF2" s="420"/>
      <c r="CG2" s="420"/>
      <c r="CH2" s="420"/>
      <c r="CI2" s="420"/>
      <c r="CJ2" s="420"/>
      <c r="CK2" s="420"/>
      <c r="CL2" s="420"/>
      <c r="CM2" s="420"/>
      <c r="CN2" s="420"/>
      <c r="CO2" s="420"/>
      <c r="CP2" s="420"/>
      <c r="CQ2" s="420"/>
      <c r="CR2" s="420"/>
      <c r="CS2" s="420"/>
      <c r="CT2" s="420"/>
      <c r="CU2" s="420"/>
      <c r="CV2" s="420"/>
      <c r="CW2" s="420"/>
      <c r="CX2" s="420"/>
      <c r="CY2" s="420"/>
      <c r="CZ2" s="420"/>
      <c r="DA2" s="420"/>
      <c r="DB2" s="420"/>
      <c r="DC2" s="420"/>
      <c r="DD2" s="421"/>
      <c r="DE2" s="339"/>
      <c r="DF2" s="339"/>
      <c r="DG2" s="339"/>
      <c r="DH2" s="339"/>
      <c r="DI2" s="339"/>
      <c r="DJ2" s="339"/>
      <c r="DK2" s="339"/>
      <c r="DL2" s="339"/>
    </row>
    <row r="3" spans="1:132" s="71" customFormat="1" ht="14.25" customHeight="1">
      <c r="A3" s="77"/>
      <c r="B3" s="71" t="s">
        <v>568</v>
      </c>
      <c r="C3" s="71" t="s">
        <v>485</v>
      </c>
      <c r="D3" s="71" t="s">
        <v>569</v>
      </c>
      <c r="E3" s="71" t="s">
        <v>1052</v>
      </c>
      <c r="F3" s="71" t="s">
        <v>570</v>
      </c>
      <c r="G3" s="71" t="s">
        <v>571</v>
      </c>
      <c r="H3" s="71" t="s">
        <v>1053</v>
      </c>
      <c r="I3" s="71" t="s">
        <v>4</v>
      </c>
      <c r="J3" s="71" t="s">
        <v>162</v>
      </c>
      <c r="K3" s="71" t="s">
        <v>163</v>
      </c>
      <c r="L3" s="71" t="s">
        <v>164</v>
      </c>
      <c r="M3" s="71" t="s">
        <v>567</v>
      </c>
      <c r="N3" s="71" t="s">
        <v>166</v>
      </c>
      <c r="O3" s="71" t="s">
        <v>167</v>
      </c>
      <c r="P3" s="71" t="s">
        <v>168</v>
      </c>
      <c r="Q3" s="71" t="s">
        <v>29</v>
      </c>
      <c r="R3" s="71" t="s">
        <v>5</v>
      </c>
      <c r="S3" s="71" t="s">
        <v>19</v>
      </c>
      <c r="T3" s="71" t="s">
        <v>12</v>
      </c>
      <c r="U3" s="71" t="s">
        <v>13</v>
      </c>
      <c r="V3" s="71" t="s">
        <v>10</v>
      </c>
      <c r="W3" s="71" t="s">
        <v>18</v>
      </c>
      <c r="X3" s="71" t="s">
        <v>17</v>
      </c>
      <c r="Y3" s="71" t="s">
        <v>15</v>
      </c>
      <c r="Z3" s="71" t="s">
        <v>27</v>
      </c>
      <c r="AA3" s="71" t="s">
        <v>21</v>
      </c>
      <c r="AB3" s="71" t="s">
        <v>22</v>
      </c>
      <c r="AC3" s="71" t="s">
        <v>23</v>
      </c>
      <c r="AD3" s="71" t="s">
        <v>24</v>
      </c>
      <c r="AE3" s="71" t="s">
        <v>25</v>
      </c>
      <c r="AF3" s="71" t="s">
        <v>26</v>
      </c>
      <c r="AG3" s="71" t="s">
        <v>169</v>
      </c>
      <c r="AH3" s="71" t="s">
        <v>9</v>
      </c>
      <c r="AI3" s="71" t="s">
        <v>6</v>
      </c>
      <c r="AJ3" s="71" t="s">
        <v>8</v>
      </c>
      <c r="AK3" s="71" t="s">
        <v>14</v>
      </c>
      <c r="AL3" s="71" t="s">
        <v>491</v>
      </c>
      <c r="AM3" s="71" t="s">
        <v>492</v>
      </c>
      <c r="AN3" s="71" t="s">
        <v>385</v>
      </c>
      <c r="AO3" s="71" t="s">
        <v>493</v>
      </c>
      <c r="AP3" s="71" t="s">
        <v>392</v>
      </c>
      <c r="AQ3" s="71" t="s">
        <v>393</v>
      </c>
      <c r="AR3" s="71" t="s">
        <v>28</v>
      </c>
      <c r="AS3" s="71" t="s">
        <v>382</v>
      </c>
      <c r="AT3" s="71" t="s">
        <v>494</v>
      </c>
      <c r="AU3" s="71" t="s">
        <v>495</v>
      </c>
      <c r="AV3" s="71" t="s">
        <v>496</v>
      </c>
      <c r="AW3" s="71" t="s">
        <v>497</v>
      </c>
      <c r="AX3" s="71" t="s">
        <v>498</v>
      </c>
      <c r="AY3" s="71" t="s">
        <v>499</v>
      </c>
      <c r="AZ3" s="71" t="s">
        <v>500</v>
      </c>
      <c r="BA3" s="71" t="s">
        <v>501</v>
      </c>
      <c r="BB3" s="71" t="s">
        <v>502</v>
      </c>
      <c r="BC3" s="71" t="s">
        <v>503</v>
      </c>
      <c r="BD3" s="71" t="s">
        <v>504</v>
      </c>
      <c r="BE3" s="71" t="s">
        <v>505</v>
      </c>
      <c r="BF3" s="71" t="s">
        <v>506</v>
      </c>
      <c r="BG3" s="71" t="s">
        <v>507</v>
      </c>
      <c r="BH3" s="71" t="s">
        <v>508</v>
      </c>
      <c r="BI3" s="71" t="s">
        <v>509</v>
      </c>
      <c r="BJ3" s="71" t="s">
        <v>510</v>
      </c>
      <c r="BK3" s="91" t="s">
        <v>511</v>
      </c>
      <c r="BL3" s="91" t="s">
        <v>512</v>
      </c>
      <c r="BM3" s="71" t="s">
        <v>513</v>
      </c>
      <c r="BN3" s="71" t="s">
        <v>514</v>
      </c>
      <c r="BO3" s="71" t="s">
        <v>515</v>
      </c>
      <c r="BP3" s="71" t="s">
        <v>516</v>
      </c>
      <c r="BQ3" s="71" t="s">
        <v>517</v>
      </c>
      <c r="BR3" s="71" t="s">
        <v>518</v>
      </c>
      <c r="BS3" s="71" t="s">
        <v>519</v>
      </c>
      <c r="BT3" s="71" t="s">
        <v>520</v>
      </c>
      <c r="BU3" s="71" t="s">
        <v>521</v>
      </c>
      <c r="BV3" s="71" t="s">
        <v>522</v>
      </c>
      <c r="BW3" s="71" t="s">
        <v>523</v>
      </c>
      <c r="BX3" s="71" t="s">
        <v>524</v>
      </c>
      <c r="BY3" s="71" t="s">
        <v>525</v>
      </c>
      <c r="BZ3" s="71" t="s">
        <v>526</v>
      </c>
      <c r="CA3" s="71" t="s">
        <v>527</v>
      </c>
      <c r="CB3" s="71" t="s">
        <v>528</v>
      </c>
      <c r="CC3" s="71" t="s">
        <v>529</v>
      </c>
      <c r="CD3" s="71" t="s">
        <v>530</v>
      </c>
      <c r="CE3" s="71" t="s">
        <v>531</v>
      </c>
      <c r="CF3" s="71" t="s">
        <v>532</v>
      </c>
      <c r="CG3" s="71" t="s">
        <v>533</v>
      </c>
      <c r="CH3" s="71" t="s">
        <v>534</v>
      </c>
      <c r="CI3" s="71" t="s">
        <v>535</v>
      </c>
      <c r="CJ3" s="71" t="s">
        <v>536</v>
      </c>
      <c r="CK3" s="71" t="s">
        <v>537</v>
      </c>
      <c r="CL3" s="71" t="s">
        <v>538</v>
      </c>
      <c r="CM3" s="71" t="s">
        <v>539</v>
      </c>
      <c r="CN3" s="71" t="s">
        <v>540</v>
      </c>
      <c r="CO3" s="71" t="s">
        <v>541</v>
      </c>
      <c r="CP3" s="71" t="s">
        <v>542</v>
      </c>
      <c r="CQ3" s="71" t="s">
        <v>543</v>
      </c>
      <c r="CR3" s="71" t="s">
        <v>544</v>
      </c>
      <c r="CS3" s="71" t="s">
        <v>545</v>
      </c>
      <c r="CT3" s="71" t="s">
        <v>546</v>
      </c>
      <c r="CU3" s="71" t="s">
        <v>547</v>
      </c>
      <c r="CV3" s="71" t="s">
        <v>548</v>
      </c>
      <c r="CW3" s="71" t="s">
        <v>549</v>
      </c>
      <c r="CX3" s="71" t="s">
        <v>550</v>
      </c>
      <c r="CY3" s="71" t="s">
        <v>551</v>
      </c>
      <c r="CZ3" s="71" t="s">
        <v>552</v>
      </c>
      <c r="DA3" s="71" t="s">
        <v>553</v>
      </c>
      <c r="DB3" s="71" t="s">
        <v>554</v>
      </c>
      <c r="DC3" s="71" t="s">
        <v>555</v>
      </c>
      <c r="DD3" s="71" t="s">
        <v>556</v>
      </c>
      <c r="DE3" s="71" t="s">
        <v>557</v>
      </c>
      <c r="DF3" s="71" t="s">
        <v>558</v>
      </c>
      <c r="DG3" s="71" t="s">
        <v>559</v>
      </c>
      <c r="DH3" s="71" t="s">
        <v>560</v>
      </c>
      <c r="DI3" s="71" t="s">
        <v>561</v>
      </c>
      <c r="DJ3" s="71" t="s">
        <v>562</v>
      </c>
      <c r="DK3" s="71" t="s">
        <v>971</v>
      </c>
      <c r="DL3" s="71" t="s">
        <v>564</v>
      </c>
      <c r="DM3" s="71" t="s">
        <v>1402</v>
      </c>
      <c r="DN3" s="71" t="s">
        <v>1404</v>
      </c>
      <c r="DO3" s="71" t="s">
        <v>1405</v>
      </c>
      <c r="DP3" s="71" t="s">
        <v>1406</v>
      </c>
      <c r="DQ3" s="71" t="s">
        <v>1407</v>
      </c>
      <c r="DR3" s="71" t="s">
        <v>1408</v>
      </c>
      <c r="DS3" s="71" t="s">
        <v>569</v>
      </c>
      <c r="DT3" s="71" t="s">
        <v>984</v>
      </c>
      <c r="DU3" s="71" t="s">
        <v>985</v>
      </c>
      <c r="DV3" s="71" t="s">
        <v>986</v>
      </c>
      <c r="DW3" s="71" t="s">
        <v>989</v>
      </c>
      <c r="DX3" s="71" t="s">
        <v>572</v>
      </c>
      <c r="DY3" s="71" t="s">
        <v>570</v>
      </c>
      <c r="DZ3" s="71" t="s">
        <v>987</v>
      </c>
      <c r="EA3" s="71" t="s">
        <v>988</v>
      </c>
      <c r="EB3" s="71" t="s">
        <v>990</v>
      </c>
    </row>
    <row r="4" spans="1:132" s="71" customFormat="1">
      <c r="A4" s="78" t="s">
        <v>30</v>
      </c>
      <c r="B4" s="79">
        <v>433610916.62059975</v>
      </c>
      <c r="C4" s="79">
        <v>189280481.21000001</v>
      </c>
      <c r="D4" s="79">
        <v>39175115.809999995</v>
      </c>
      <c r="E4" s="79">
        <v>17736037.969999999</v>
      </c>
      <c r="F4" s="79">
        <v>7671182.4900000002</v>
      </c>
      <c r="G4" s="79">
        <v>-190781929.33000004</v>
      </c>
      <c r="H4" s="79">
        <v>370530028.47059995</v>
      </c>
      <c r="I4" s="79">
        <v>-249862061.06000003</v>
      </c>
      <c r="J4" s="79">
        <v>2654003.09</v>
      </c>
      <c r="K4" s="79">
        <v>0</v>
      </c>
      <c r="L4" s="79">
        <v>-31003747.260000002</v>
      </c>
      <c r="M4" s="79">
        <v>125461476.09999999</v>
      </c>
      <c r="N4" s="79">
        <v>-431835205.88999999</v>
      </c>
      <c r="O4" s="79">
        <v>594.79</v>
      </c>
      <c r="P4" s="79">
        <v>90441.300000000017</v>
      </c>
      <c r="Q4" s="79">
        <v>-0.11</v>
      </c>
      <c r="R4" s="79">
        <v>773774980.25000024</v>
      </c>
      <c r="S4" s="79">
        <v>1371.9099999999999</v>
      </c>
      <c r="T4" s="79">
        <v>104645615.57000001</v>
      </c>
      <c r="U4" s="79">
        <v>79510754.780000001</v>
      </c>
      <c r="V4" s="79">
        <v>-88664073.99000001</v>
      </c>
      <c r="W4" s="79">
        <v>-5078595.93</v>
      </c>
      <c r="X4" s="79">
        <v>-123407981.27</v>
      </c>
      <c r="Y4" s="79">
        <v>1989161.67</v>
      </c>
      <c r="Z4" s="79">
        <v>15000</v>
      </c>
      <c r="AA4" s="79">
        <v>98296615.75</v>
      </c>
      <c r="AB4" s="79">
        <v>3565000</v>
      </c>
      <c r="AC4" s="79">
        <v>9133055.5999999996</v>
      </c>
      <c r="AD4" s="79">
        <v>1271741.82</v>
      </c>
      <c r="AE4" s="79">
        <v>6366382.0800000001</v>
      </c>
      <c r="AF4" s="79">
        <v>6813680.8499999996</v>
      </c>
      <c r="AG4" s="79">
        <v>0</v>
      </c>
      <c r="AH4" s="79">
        <v>-3736582.6899999995</v>
      </c>
      <c r="AI4" s="79">
        <v>8060185.5099999998</v>
      </c>
      <c r="AJ4" s="79">
        <v>-478190709.13999999</v>
      </c>
      <c r="AK4" s="79">
        <v>42031900.430000007</v>
      </c>
      <c r="AL4" s="79">
        <v>594.79</v>
      </c>
      <c r="AM4" s="79">
        <v>0</v>
      </c>
      <c r="AN4" s="79">
        <v>2328765.0099999998</v>
      </c>
      <c r="AO4" s="79">
        <v>0</v>
      </c>
      <c r="AP4" s="79">
        <v>344928542.5</v>
      </c>
      <c r="AQ4" s="79">
        <v>8321.7300000000032</v>
      </c>
      <c r="AR4" s="79">
        <v>0</v>
      </c>
      <c r="AS4" s="79">
        <v>-1170.8</v>
      </c>
      <c r="AT4" s="79">
        <v>426510521.81000006</v>
      </c>
      <c r="AU4" s="79">
        <v>15357456.089999996</v>
      </c>
      <c r="AV4" s="79">
        <v>15107634.859999999</v>
      </c>
      <c r="AW4" s="79">
        <v>16867325.340000004</v>
      </c>
      <c r="AX4" s="79">
        <v>14447501.01</v>
      </c>
      <c r="AY4" s="79">
        <v>18992526.059999995</v>
      </c>
      <c r="AZ4" s="79">
        <v>16706918.01</v>
      </c>
      <c r="BA4" s="79">
        <v>5710613.1599999983</v>
      </c>
      <c r="BB4" s="79">
        <v>19357028.859999999</v>
      </c>
      <c r="BC4" s="79">
        <v>7755675.3300000001</v>
      </c>
      <c r="BD4" s="79">
        <v>5643612.9300000006</v>
      </c>
      <c r="BE4" s="79">
        <v>17610640.68</v>
      </c>
      <c r="BF4" s="79">
        <v>58491419.309999995</v>
      </c>
      <c r="BG4" s="79">
        <v>8462794.25</v>
      </c>
      <c r="BH4" s="79">
        <v>6065566.25</v>
      </c>
      <c r="BI4" s="79">
        <v>5017089.91</v>
      </c>
      <c r="BJ4" s="79">
        <v>5357666.0699999994</v>
      </c>
      <c r="BK4" s="79">
        <v>5337264.6499999994</v>
      </c>
      <c r="BL4" s="79">
        <v>5617795.2899999991</v>
      </c>
      <c r="BM4" s="79">
        <v>4631709.9800000004</v>
      </c>
      <c r="BN4" s="79">
        <v>3403828.16</v>
      </c>
      <c r="BO4" s="79">
        <v>4484186.0599999996</v>
      </c>
      <c r="BP4" s="79">
        <v>6026742.6799999997</v>
      </c>
      <c r="BQ4" s="79">
        <v>1630142.6199999999</v>
      </c>
      <c r="BR4" s="79">
        <v>2185806.94</v>
      </c>
      <c r="BS4" s="79">
        <v>1644689.27</v>
      </c>
      <c r="BT4" s="79">
        <v>1915108.12</v>
      </c>
      <c r="BU4" s="79">
        <v>1419077.08</v>
      </c>
      <c r="BV4" s="79">
        <v>3182450.2299999995</v>
      </c>
      <c r="BW4" s="79">
        <v>1767440.35</v>
      </c>
      <c r="BX4" s="79">
        <v>968606.42999999982</v>
      </c>
      <c r="BY4" s="79">
        <v>515264.99999999988</v>
      </c>
      <c r="BZ4" s="79">
        <v>1016366.05</v>
      </c>
      <c r="CA4" s="79">
        <v>921952.8600000001</v>
      </c>
      <c r="CB4" s="79">
        <v>1018275.27</v>
      </c>
      <c r="CC4" s="79">
        <v>1827001.5699999996</v>
      </c>
      <c r="CD4" s="79">
        <v>3304119.46</v>
      </c>
      <c r="CE4" s="79">
        <v>109355616.94</v>
      </c>
      <c r="CF4" s="79">
        <v>746667.49</v>
      </c>
      <c r="CG4" s="79">
        <v>281317.2</v>
      </c>
      <c r="CH4" s="79">
        <v>461604.3</v>
      </c>
      <c r="CI4" s="79">
        <v>1068145.48</v>
      </c>
      <c r="CJ4" s="79">
        <v>1686556.79</v>
      </c>
      <c r="CK4" s="79">
        <v>697711.94000000006</v>
      </c>
      <c r="CL4" s="79">
        <v>1538273.5</v>
      </c>
      <c r="CM4" s="79">
        <v>388570.01</v>
      </c>
      <c r="CN4" s="79">
        <v>258318.14</v>
      </c>
      <c r="CO4" s="79">
        <v>918436.41000000015</v>
      </c>
      <c r="CP4" s="79">
        <v>469749.05000000005</v>
      </c>
      <c r="CQ4" s="79">
        <v>767284.68000000028</v>
      </c>
      <c r="CR4" s="79">
        <v>403146.23999999999</v>
      </c>
      <c r="CS4" s="79">
        <v>342118.25</v>
      </c>
      <c r="CT4" s="79">
        <v>362930.16000000003</v>
      </c>
      <c r="CU4" s="79">
        <v>394827.4</v>
      </c>
      <c r="CV4" s="79">
        <v>276075.39999999997</v>
      </c>
      <c r="CW4" s="79">
        <v>80046.23000000001</v>
      </c>
      <c r="CX4" s="79">
        <v>62769.78</v>
      </c>
      <c r="CY4" s="79">
        <v>319416.92000000004</v>
      </c>
      <c r="CZ4" s="79">
        <v>107573.91</v>
      </c>
      <c r="DA4" s="79">
        <v>500218.06</v>
      </c>
      <c r="DB4" s="79">
        <v>1249662.19</v>
      </c>
      <c r="DC4" s="79">
        <v>3187558.3700000015</v>
      </c>
      <c r="DD4" s="79">
        <v>1362779.5599999998</v>
      </c>
      <c r="DE4" s="79">
        <v>296271.30000000005</v>
      </c>
      <c r="DF4" s="79">
        <v>415680.5</v>
      </c>
      <c r="DG4" s="79">
        <v>7995893.4900000002</v>
      </c>
      <c r="DH4" s="79">
        <v>636993.0199999999</v>
      </c>
      <c r="DI4" s="79">
        <v>71800.59</v>
      </c>
      <c r="DJ4" s="79">
        <v>31697.299999999996</v>
      </c>
      <c r="DK4" s="79">
        <v>-8899.25</v>
      </c>
      <c r="DL4" s="79">
        <v>14414.270000000002</v>
      </c>
      <c r="DM4" s="71">
        <v>0</v>
      </c>
      <c r="DN4" s="71">
        <v>0</v>
      </c>
      <c r="DO4" s="71">
        <v>0</v>
      </c>
      <c r="DP4" s="71">
        <v>0</v>
      </c>
      <c r="DQ4" s="71">
        <v>0</v>
      </c>
      <c r="DR4" s="71">
        <v>0</v>
      </c>
      <c r="DS4" s="71">
        <v>41565672.689999998</v>
      </c>
      <c r="DT4" s="71">
        <v>207622.15</v>
      </c>
      <c r="DU4" s="71">
        <v>-673369.9</v>
      </c>
      <c r="DV4" s="71">
        <v>-289598.89</v>
      </c>
      <c r="DW4" s="71">
        <v>-2044542.92</v>
      </c>
      <c r="DX4" s="71">
        <v>409332.6799999979</v>
      </c>
      <c r="DY4" s="71">
        <v>6535878.7199999988</v>
      </c>
      <c r="DZ4" s="71">
        <v>-457.14</v>
      </c>
      <c r="EA4" s="71">
        <v>-405.64000000000004</v>
      </c>
      <c r="EB4" s="71">
        <v>0</v>
      </c>
    </row>
    <row r="5" spans="1:132" s="71" customFormat="1">
      <c r="A5" s="77" t="s">
        <v>573</v>
      </c>
      <c r="B5" s="79">
        <v>538785207.30999994</v>
      </c>
      <c r="C5" s="80">
        <v>523894099.41000003</v>
      </c>
      <c r="D5" s="80">
        <v>33872403.07</v>
      </c>
      <c r="E5" s="80">
        <v>-18907.95</v>
      </c>
      <c r="F5" s="80">
        <v>5506464.1699999999</v>
      </c>
      <c r="G5" s="81">
        <v>0</v>
      </c>
      <c r="H5" s="82">
        <v>-24468851.390000001</v>
      </c>
      <c r="I5" s="81">
        <v>-1808637.37</v>
      </c>
      <c r="J5" s="81">
        <v>0</v>
      </c>
      <c r="K5" s="81">
        <v>0</v>
      </c>
      <c r="L5" s="81">
        <v>279294.74</v>
      </c>
      <c r="M5" s="79">
        <v>125461315.06</v>
      </c>
      <c r="N5" s="81">
        <v>69097135.209999993</v>
      </c>
      <c r="O5" s="81">
        <v>-1021.5</v>
      </c>
      <c r="P5" s="81">
        <v>89491.32</v>
      </c>
      <c r="Q5" s="81">
        <v>0</v>
      </c>
      <c r="R5" s="81">
        <v>330776521.94999999</v>
      </c>
      <c r="S5" s="81">
        <v>-4212</v>
      </c>
      <c r="T5" s="81">
        <v>-1236894.6200000001</v>
      </c>
      <c r="U5" s="81">
        <v>-450428.96</v>
      </c>
      <c r="V5" s="81">
        <v>0</v>
      </c>
      <c r="W5" s="81">
        <v>-7240.72</v>
      </c>
      <c r="X5" s="81">
        <v>0</v>
      </c>
      <c r="Y5" s="81">
        <v>1978071.04</v>
      </c>
      <c r="Z5" s="81">
        <v>15000</v>
      </c>
      <c r="AA5" s="81">
        <v>98296456.310000002</v>
      </c>
      <c r="AB5" s="81">
        <v>3565000</v>
      </c>
      <c r="AC5" s="81">
        <v>9133055.5999999996</v>
      </c>
      <c r="AD5" s="81">
        <v>1271741.82</v>
      </c>
      <c r="AE5" s="81">
        <v>6366382.0800000001</v>
      </c>
      <c r="AF5" s="81">
        <v>6813679.25</v>
      </c>
      <c r="AG5" s="81">
        <v>0</v>
      </c>
      <c r="AH5" s="81">
        <v>3200785.15</v>
      </c>
      <c r="AI5" s="81">
        <v>7260201.71</v>
      </c>
      <c r="AJ5" s="81">
        <v>21881591.149999999</v>
      </c>
      <c r="AK5" s="81">
        <v>36754557.200000003</v>
      </c>
      <c r="AL5" s="81">
        <v>-1021.5</v>
      </c>
      <c r="AM5" s="81">
        <v>0</v>
      </c>
      <c r="AN5" s="81">
        <v>-2363.48</v>
      </c>
      <c r="AO5" s="81">
        <v>0</v>
      </c>
      <c r="AP5" s="81">
        <v>277403.2</v>
      </c>
      <c r="AQ5" s="81">
        <v>8127.01</v>
      </c>
      <c r="AR5" s="81">
        <v>0</v>
      </c>
      <c r="AS5" s="81">
        <v>0</v>
      </c>
      <c r="AT5" s="81">
        <v>330493355.22000003</v>
      </c>
      <c r="AU5" s="81">
        <v>11480705.1</v>
      </c>
      <c r="AV5" s="81">
        <v>11644253.609999999</v>
      </c>
      <c r="AW5" s="81">
        <v>12372411.82</v>
      </c>
      <c r="AX5" s="81">
        <v>11345105.470000001</v>
      </c>
      <c r="AY5" s="81">
        <v>15275402.869999999</v>
      </c>
      <c r="AZ5" s="81">
        <v>13245024.810000001</v>
      </c>
      <c r="BA5" s="81">
        <v>4816107.79</v>
      </c>
      <c r="BB5" s="81">
        <v>15984123.32</v>
      </c>
      <c r="BC5" s="81">
        <v>5023161.72</v>
      </c>
      <c r="BD5" s="81">
        <v>4141739.3</v>
      </c>
      <c r="BE5" s="81">
        <v>12555995.609999999</v>
      </c>
      <c r="BF5" s="81">
        <v>48279366.560000002</v>
      </c>
      <c r="BG5" s="81">
        <v>5905689.8899999997</v>
      </c>
      <c r="BH5" s="81">
        <v>3533356</v>
      </c>
      <c r="BI5" s="81">
        <v>3830473.57</v>
      </c>
      <c r="BJ5" s="81">
        <v>4489314.79</v>
      </c>
      <c r="BK5" s="81">
        <v>4207587.18</v>
      </c>
      <c r="BL5" s="81">
        <v>4633104.05</v>
      </c>
      <c r="BM5" s="81">
        <v>3765698.31</v>
      </c>
      <c r="BN5" s="81">
        <v>2709197.3</v>
      </c>
      <c r="BO5" s="81">
        <v>3579281.97</v>
      </c>
      <c r="BP5" s="81">
        <v>4750396.62</v>
      </c>
      <c r="BQ5" s="81">
        <v>1192309.6000000001</v>
      </c>
      <c r="BR5" s="81">
        <v>1620285.72</v>
      </c>
      <c r="BS5" s="81">
        <v>1329345.71</v>
      </c>
      <c r="BT5" s="81">
        <v>1527227.74</v>
      </c>
      <c r="BU5" s="81">
        <v>1191698.69</v>
      </c>
      <c r="BV5" s="81">
        <v>2268379.69</v>
      </c>
      <c r="BW5" s="81">
        <v>1462876.33</v>
      </c>
      <c r="BX5" s="81">
        <v>413055.86</v>
      </c>
      <c r="BY5" s="81">
        <v>388591.41</v>
      </c>
      <c r="BZ5" s="81">
        <v>792801.48</v>
      </c>
      <c r="CA5" s="81">
        <v>481567.5</v>
      </c>
      <c r="CB5" s="81">
        <v>816198.28</v>
      </c>
      <c r="CC5" s="81">
        <v>1356032.22</v>
      </c>
      <c r="CD5" s="81">
        <v>1071217.71</v>
      </c>
      <c r="CE5" s="81">
        <v>94200221.510000005</v>
      </c>
      <c r="CF5" s="81">
        <v>477525.84</v>
      </c>
      <c r="CG5" s="81">
        <v>152998.49</v>
      </c>
      <c r="CH5" s="81">
        <v>378352.57</v>
      </c>
      <c r="CI5" s="81">
        <v>628372.76</v>
      </c>
      <c r="CJ5" s="81">
        <v>96125.73</v>
      </c>
      <c r="CK5" s="81">
        <v>309201.91999999998</v>
      </c>
      <c r="CL5" s="81">
        <v>358348.01</v>
      </c>
      <c r="CM5" s="81">
        <v>263576.17</v>
      </c>
      <c r="CN5" s="81">
        <v>158794.26</v>
      </c>
      <c r="CO5" s="81">
        <v>340428.95</v>
      </c>
      <c r="CP5" s="81">
        <v>221868.64</v>
      </c>
      <c r="CQ5" s="81">
        <v>495582.21</v>
      </c>
      <c r="CR5" s="81">
        <v>310319.96000000002</v>
      </c>
      <c r="CS5" s="81">
        <v>199160.39</v>
      </c>
      <c r="CT5" s="81">
        <v>235345</v>
      </c>
      <c r="CU5" s="81">
        <v>271355.17</v>
      </c>
      <c r="CV5" s="81">
        <v>162186.18</v>
      </c>
      <c r="CW5" s="81">
        <v>55908.91</v>
      </c>
      <c r="CX5" s="81">
        <v>44444.08</v>
      </c>
      <c r="CY5" s="81">
        <v>233296.25</v>
      </c>
      <c r="CZ5" s="81">
        <v>86663.56</v>
      </c>
      <c r="DA5" s="81">
        <v>361722.66</v>
      </c>
      <c r="DB5" s="81">
        <v>698161.61</v>
      </c>
      <c r="DC5" s="81">
        <v>2549515.2000000002</v>
      </c>
      <c r="DD5" s="81">
        <v>1189830.3400000001</v>
      </c>
      <c r="DE5" s="81">
        <v>145636.64000000001</v>
      </c>
      <c r="DF5" s="81">
        <v>314672.56</v>
      </c>
      <c r="DG5" s="81">
        <v>1493632.25</v>
      </c>
      <c r="DH5" s="81">
        <v>492545.34</v>
      </c>
      <c r="DI5" s="81">
        <v>64014.77</v>
      </c>
      <c r="DJ5" s="81">
        <v>26184.32</v>
      </c>
      <c r="DK5" s="81">
        <v>-12613.16</v>
      </c>
      <c r="DL5" s="81">
        <v>10890.53</v>
      </c>
      <c r="DM5" s="71">
        <v>0</v>
      </c>
      <c r="DN5" s="71">
        <v>0</v>
      </c>
      <c r="DO5" s="71">
        <v>0</v>
      </c>
      <c r="DP5" s="71">
        <v>0</v>
      </c>
      <c r="DQ5" s="71">
        <v>0</v>
      </c>
      <c r="DR5" s="71">
        <v>0</v>
      </c>
      <c r="DS5" s="71">
        <v>33872403.07</v>
      </c>
      <c r="DX5" s="71">
        <v>0</v>
      </c>
      <c r="DY5" s="71">
        <v>4565367.2</v>
      </c>
      <c r="DZ5" s="71">
        <v>-460.31</v>
      </c>
      <c r="EA5" s="71">
        <v>-405.66</v>
      </c>
      <c r="EB5" s="71">
        <v>0</v>
      </c>
    </row>
    <row r="6" spans="1:132" s="71" customFormat="1">
      <c r="A6" s="77" t="s">
        <v>32</v>
      </c>
      <c r="B6" s="79">
        <v>361072709.54000002</v>
      </c>
      <c r="C6" s="80">
        <v>327200306.47000003</v>
      </c>
      <c r="D6" s="80">
        <v>0</v>
      </c>
      <c r="E6" s="80">
        <v>0</v>
      </c>
      <c r="F6" s="80">
        <v>0</v>
      </c>
      <c r="G6" s="81">
        <v>0</v>
      </c>
      <c r="H6" s="82">
        <v>33872403.07</v>
      </c>
      <c r="I6" s="81">
        <v>-1313485.29</v>
      </c>
      <c r="J6" s="81">
        <v>0</v>
      </c>
      <c r="K6" s="81">
        <v>0</v>
      </c>
      <c r="L6" s="81">
        <v>-7240.72</v>
      </c>
      <c r="M6" s="79">
        <v>0</v>
      </c>
      <c r="N6" s="81">
        <v>202664.9</v>
      </c>
      <c r="O6" s="81">
        <v>0</v>
      </c>
      <c r="P6" s="81">
        <v>89891.32</v>
      </c>
      <c r="Q6" s="81">
        <v>0</v>
      </c>
      <c r="R6" s="81">
        <v>328228476.25999999</v>
      </c>
      <c r="S6" s="81">
        <v>0</v>
      </c>
      <c r="T6" s="81">
        <v>0</v>
      </c>
      <c r="U6" s="81">
        <v>0</v>
      </c>
      <c r="V6" s="81">
        <v>0</v>
      </c>
      <c r="W6" s="81">
        <v>-7240.72</v>
      </c>
      <c r="X6" s="81">
        <v>0</v>
      </c>
      <c r="Y6" s="81">
        <v>0</v>
      </c>
      <c r="Z6" s="81">
        <v>0</v>
      </c>
      <c r="AA6" s="81">
        <v>0</v>
      </c>
      <c r="AB6" s="81">
        <v>0</v>
      </c>
      <c r="AC6" s="81">
        <v>0</v>
      </c>
      <c r="AD6" s="81">
        <v>0</v>
      </c>
      <c r="AE6" s="81">
        <v>0</v>
      </c>
      <c r="AF6" s="81">
        <v>0</v>
      </c>
      <c r="AG6" s="81">
        <v>0</v>
      </c>
      <c r="AH6" s="81">
        <v>76911.429999999993</v>
      </c>
      <c r="AI6" s="81">
        <v>125753.47</v>
      </c>
      <c r="AJ6" s="81">
        <v>0</v>
      </c>
      <c r="AK6" s="81">
        <v>0</v>
      </c>
      <c r="AL6" s="81">
        <v>0</v>
      </c>
      <c r="AM6" s="81">
        <v>0</v>
      </c>
      <c r="AN6" s="81">
        <v>0</v>
      </c>
      <c r="AO6" s="81">
        <v>0</v>
      </c>
      <c r="AP6" s="81">
        <v>277403.2</v>
      </c>
      <c r="AQ6" s="81">
        <v>11354.57</v>
      </c>
      <c r="AR6" s="81">
        <v>0</v>
      </c>
      <c r="AS6" s="81">
        <v>0</v>
      </c>
      <c r="AT6" s="81">
        <v>327939718.49000001</v>
      </c>
      <c r="AU6" s="81">
        <v>11474290.77</v>
      </c>
      <c r="AV6" s="81">
        <v>11643376.25</v>
      </c>
      <c r="AW6" s="81">
        <v>12344126.560000001</v>
      </c>
      <c r="AX6" s="81">
        <v>9179351.9000000004</v>
      </c>
      <c r="AY6" s="81">
        <v>15251368.25</v>
      </c>
      <c r="AZ6" s="81">
        <v>13210356.15</v>
      </c>
      <c r="BA6" s="81">
        <v>4810041.57</v>
      </c>
      <c r="BB6" s="81">
        <v>15947376.810000001</v>
      </c>
      <c r="BC6" s="81">
        <v>5021556.43</v>
      </c>
      <c r="BD6" s="81">
        <v>4141331.95</v>
      </c>
      <c r="BE6" s="81">
        <v>12542793.93</v>
      </c>
      <c r="BF6" s="81">
        <v>48276602.600000001</v>
      </c>
      <c r="BG6" s="81">
        <v>5906764.7800000003</v>
      </c>
      <c r="BH6" s="81">
        <v>3535256.98</v>
      </c>
      <c r="BI6" s="81">
        <v>3830898.85</v>
      </c>
      <c r="BJ6" s="81">
        <v>4407643.8600000003</v>
      </c>
      <c r="BK6" s="81">
        <v>4205484.54</v>
      </c>
      <c r="BL6" s="81">
        <v>4605656.41</v>
      </c>
      <c r="BM6" s="81">
        <v>3763749.25</v>
      </c>
      <c r="BN6" s="81">
        <v>2709339.67</v>
      </c>
      <c r="BO6" s="81">
        <v>3579530.63</v>
      </c>
      <c r="BP6" s="81">
        <v>4747944.26</v>
      </c>
      <c r="BQ6" s="81">
        <v>1192103.95</v>
      </c>
      <c r="BR6" s="81">
        <v>1618987.13</v>
      </c>
      <c r="BS6" s="81">
        <v>1329998.54</v>
      </c>
      <c r="BT6" s="81">
        <v>1526848.5</v>
      </c>
      <c r="BU6" s="81">
        <v>1191227</v>
      </c>
      <c r="BV6" s="81">
        <v>2255389.12</v>
      </c>
      <c r="BW6" s="81">
        <v>1463750.29</v>
      </c>
      <c r="BX6" s="81">
        <v>412797.38</v>
      </c>
      <c r="BY6" s="81">
        <v>386704.47</v>
      </c>
      <c r="BZ6" s="81">
        <v>793057.71</v>
      </c>
      <c r="CA6" s="81">
        <v>480229.77</v>
      </c>
      <c r="CB6" s="81">
        <v>817198.28</v>
      </c>
      <c r="CC6" s="81">
        <v>1355599.2</v>
      </c>
      <c r="CD6" s="81">
        <v>1072738.24</v>
      </c>
      <c r="CE6" s="81">
        <v>94159837.620000005</v>
      </c>
      <c r="CF6" s="81">
        <v>480109.52</v>
      </c>
      <c r="CG6" s="81">
        <v>153440.49</v>
      </c>
      <c r="CH6" s="81">
        <v>379702.57</v>
      </c>
      <c r="CI6" s="81">
        <v>628911.85</v>
      </c>
      <c r="CJ6" s="81">
        <v>96374.79</v>
      </c>
      <c r="CK6" s="81">
        <v>309473.90000000002</v>
      </c>
      <c r="CL6" s="81">
        <v>359308.93</v>
      </c>
      <c r="CM6" s="81">
        <v>264518.40000000002</v>
      </c>
      <c r="CN6" s="81">
        <v>159394.64000000001</v>
      </c>
      <c r="CO6" s="81">
        <v>340806.95</v>
      </c>
      <c r="CP6" s="81">
        <v>215194.1</v>
      </c>
      <c r="CQ6" s="81">
        <v>497075.37</v>
      </c>
      <c r="CR6" s="81">
        <v>310212.03000000003</v>
      </c>
      <c r="CS6" s="81">
        <v>186282.49</v>
      </c>
      <c r="CT6" s="81">
        <v>236065.76</v>
      </c>
      <c r="CU6" s="81">
        <v>271135.39</v>
      </c>
      <c r="CV6" s="81">
        <v>161740.18</v>
      </c>
      <c r="CW6" s="81">
        <v>56564.91</v>
      </c>
      <c r="CX6" s="81">
        <v>44894.58</v>
      </c>
      <c r="CY6" s="81">
        <v>234701.25</v>
      </c>
      <c r="CZ6" s="81">
        <v>87379.56</v>
      </c>
      <c r="DA6" s="81">
        <v>362404.21</v>
      </c>
      <c r="DB6" s="81">
        <v>698193.69</v>
      </c>
      <c r="DC6" s="81">
        <v>2550207.27</v>
      </c>
      <c r="DD6" s="81">
        <v>1127857.6599999999</v>
      </c>
      <c r="DE6" s="81">
        <v>146501.54</v>
      </c>
      <c r="DF6" s="81">
        <v>314720.75</v>
      </c>
      <c r="DG6" s="81">
        <v>1493832.25</v>
      </c>
      <c r="DH6" s="81">
        <v>492726.64</v>
      </c>
      <c r="DI6" s="81">
        <v>64275.53</v>
      </c>
      <c r="DJ6" s="81">
        <v>26184.32</v>
      </c>
      <c r="DK6" s="81">
        <v>-12513.16</v>
      </c>
      <c r="DL6" s="81">
        <v>10730.53</v>
      </c>
      <c r="DM6" s="71">
        <v>0</v>
      </c>
      <c r="DN6" s="71">
        <v>0</v>
      </c>
      <c r="DO6" s="71">
        <v>0</v>
      </c>
      <c r="DP6" s="71">
        <v>0</v>
      </c>
      <c r="DQ6" s="71">
        <v>0</v>
      </c>
      <c r="DR6" s="71">
        <v>0</v>
      </c>
      <c r="DX6" s="71">
        <v>0</v>
      </c>
      <c r="EB6" s="71">
        <v>0</v>
      </c>
    </row>
    <row r="7" spans="1:132" s="71" customFormat="1">
      <c r="A7" s="77" t="s">
        <v>61</v>
      </c>
      <c r="B7" s="79">
        <v>125461315.06</v>
      </c>
      <c r="C7" s="80">
        <v>125461315.06</v>
      </c>
      <c r="D7" s="80">
        <v>0</v>
      </c>
      <c r="E7" s="80">
        <v>0</v>
      </c>
      <c r="F7" s="80">
        <v>0</v>
      </c>
      <c r="G7" s="81">
        <v>0</v>
      </c>
      <c r="H7" s="82">
        <v>0</v>
      </c>
      <c r="I7" s="81">
        <v>0</v>
      </c>
      <c r="J7" s="81">
        <v>0</v>
      </c>
      <c r="K7" s="81">
        <v>0</v>
      </c>
      <c r="L7" s="81">
        <v>0</v>
      </c>
      <c r="M7" s="79">
        <v>125461315.06</v>
      </c>
      <c r="N7" s="81">
        <v>0</v>
      </c>
      <c r="O7" s="81">
        <v>0</v>
      </c>
      <c r="P7" s="81">
        <v>0</v>
      </c>
      <c r="Q7" s="81">
        <v>0</v>
      </c>
      <c r="R7" s="81">
        <v>0</v>
      </c>
      <c r="S7" s="81">
        <v>0</v>
      </c>
      <c r="T7" s="81">
        <v>0</v>
      </c>
      <c r="U7" s="81">
        <v>0</v>
      </c>
      <c r="V7" s="81">
        <v>0</v>
      </c>
      <c r="W7" s="81">
        <v>0</v>
      </c>
      <c r="X7" s="81">
        <v>0</v>
      </c>
      <c r="Y7" s="81">
        <v>0</v>
      </c>
      <c r="Z7" s="81">
        <v>15000</v>
      </c>
      <c r="AA7" s="81">
        <v>98296456.310000002</v>
      </c>
      <c r="AB7" s="81">
        <v>3565000</v>
      </c>
      <c r="AC7" s="81">
        <v>9133055.5999999996</v>
      </c>
      <c r="AD7" s="81">
        <v>1271741.82</v>
      </c>
      <c r="AE7" s="81">
        <v>6366382.0800000001</v>
      </c>
      <c r="AF7" s="81">
        <v>6813679.25</v>
      </c>
      <c r="AG7" s="81">
        <v>0</v>
      </c>
      <c r="AH7" s="81">
        <v>0</v>
      </c>
      <c r="AI7" s="81">
        <v>0</v>
      </c>
      <c r="AJ7" s="81">
        <v>0</v>
      </c>
      <c r="AK7" s="81">
        <v>0</v>
      </c>
      <c r="AL7" s="81">
        <v>0</v>
      </c>
      <c r="AM7" s="81">
        <v>0</v>
      </c>
      <c r="AN7" s="81">
        <v>0</v>
      </c>
      <c r="AO7" s="81">
        <v>0</v>
      </c>
      <c r="AP7" s="81">
        <v>0</v>
      </c>
      <c r="AQ7" s="81">
        <v>0</v>
      </c>
      <c r="AR7" s="81">
        <v>0</v>
      </c>
      <c r="AS7" s="81">
        <v>0</v>
      </c>
      <c r="AT7" s="81">
        <v>0</v>
      </c>
      <c r="AU7" s="81">
        <v>0</v>
      </c>
      <c r="AV7" s="81">
        <v>0</v>
      </c>
      <c r="AW7" s="81">
        <v>0</v>
      </c>
      <c r="AX7" s="81">
        <v>0</v>
      </c>
      <c r="AY7" s="81">
        <v>0</v>
      </c>
      <c r="AZ7" s="81">
        <v>0</v>
      </c>
      <c r="BA7" s="81">
        <v>0</v>
      </c>
      <c r="BB7" s="81">
        <v>0</v>
      </c>
      <c r="BC7" s="81">
        <v>0</v>
      </c>
      <c r="BD7" s="81">
        <v>0</v>
      </c>
      <c r="BE7" s="81">
        <v>0</v>
      </c>
      <c r="BF7" s="81">
        <v>0</v>
      </c>
      <c r="BG7" s="81">
        <v>0</v>
      </c>
      <c r="BH7" s="81">
        <v>0</v>
      </c>
      <c r="BI7" s="81">
        <v>0</v>
      </c>
      <c r="BJ7" s="81">
        <v>0</v>
      </c>
      <c r="BK7" s="81">
        <v>0</v>
      </c>
      <c r="BL7" s="81">
        <v>0</v>
      </c>
      <c r="BM7" s="81">
        <v>0</v>
      </c>
      <c r="BN7" s="81">
        <v>0</v>
      </c>
      <c r="BO7" s="81">
        <v>0</v>
      </c>
      <c r="BP7" s="81">
        <v>0</v>
      </c>
      <c r="BQ7" s="81">
        <v>0</v>
      </c>
      <c r="BR7" s="81">
        <v>0</v>
      </c>
      <c r="BS7" s="81">
        <v>0</v>
      </c>
      <c r="BT7" s="81">
        <v>0</v>
      </c>
      <c r="BU7" s="81">
        <v>0</v>
      </c>
      <c r="BV7" s="81">
        <v>0</v>
      </c>
      <c r="BW7" s="81">
        <v>0</v>
      </c>
      <c r="BX7" s="81">
        <v>0</v>
      </c>
      <c r="BY7" s="81">
        <v>0</v>
      </c>
      <c r="BZ7" s="81">
        <v>0</v>
      </c>
      <c r="CA7" s="81">
        <v>0</v>
      </c>
      <c r="CB7" s="81">
        <v>0</v>
      </c>
      <c r="CC7" s="81">
        <v>0</v>
      </c>
      <c r="CD7" s="81">
        <v>0</v>
      </c>
      <c r="CE7" s="81">
        <v>0</v>
      </c>
      <c r="CF7" s="81">
        <v>0</v>
      </c>
      <c r="CG7" s="81">
        <v>0</v>
      </c>
      <c r="CH7" s="81">
        <v>0</v>
      </c>
      <c r="CI7" s="81">
        <v>0</v>
      </c>
      <c r="CJ7" s="81">
        <v>0</v>
      </c>
      <c r="CK7" s="81">
        <v>0</v>
      </c>
      <c r="CL7" s="81">
        <v>0</v>
      </c>
      <c r="CM7" s="81">
        <v>0</v>
      </c>
      <c r="CN7" s="81">
        <v>0</v>
      </c>
      <c r="CO7" s="81">
        <v>0</v>
      </c>
      <c r="CP7" s="81">
        <v>0</v>
      </c>
      <c r="CQ7" s="81">
        <v>0</v>
      </c>
      <c r="CR7" s="81">
        <v>0</v>
      </c>
      <c r="CS7" s="81">
        <v>0</v>
      </c>
      <c r="CT7" s="81">
        <v>0</v>
      </c>
      <c r="CU7" s="81">
        <v>0</v>
      </c>
      <c r="CV7" s="81">
        <v>0</v>
      </c>
      <c r="CW7" s="81">
        <v>0</v>
      </c>
      <c r="CX7" s="81">
        <v>0</v>
      </c>
      <c r="CY7" s="81">
        <v>0</v>
      </c>
      <c r="CZ7" s="81">
        <v>0</v>
      </c>
      <c r="DA7" s="81">
        <v>0</v>
      </c>
      <c r="DB7" s="81">
        <v>0</v>
      </c>
      <c r="DC7" s="81">
        <v>0</v>
      </c>
      <c r="DD7" s="81">
        <v>0</v>
      </c>
      <c r="DE7" s="81">
        <v>0</v>
      </c>
      <c r="DF7" s="81">
        <v>0</v>
      </c>
      <c r="DG7" s="81">
        <v>0</v>
      </c>
      <c r="DH7" s="81">
        <v>0</v>
      </c>
      <c r="DI7" s="81">
        <v>0</v>
      </c>
      <c r="DJ7" s="81">
        <v>0</v>
      </c>
      <c r="DK7" s="81">
        <v>0</v>
      </c>
      <c r="DL7" s="81">
        <v>0</v>
      </c>
      <c r="DM7" s="71">
        <v>0</v>
      </c>
      <c r="DN7" s="71">
        <v>0</v>
      </c>
      <c r="DO7" s="71">
        <v>0</v>
      </c>
      <c r="DP7" s="71">
        <v>0</v>
      </c>
      <c r="DQ7" s="71">
        <v>0</v>
      </c>
      <c r="DR7" s="71">
        <v>0</v>
      </c>
      <c r="DX7" s="71">
        <v>0</v>
      </c>
      <c r="EB7" s="71">
        <v>0</v>
      </c>
    </row>
    <row r="8" spans="1:132" s="71" customFormat="1">
      <c r="A8" s="77" t="s">
        <v>62</v>
      </c>
      <c r="B8" s="79">
        <v>49945152.230000004</v>
      </c>
      <c r="C8" s="80">
        <v>68897388.409999996</v>
      </c>
      <c r="D8" s="80">
        <v>0</v>
      </c>
      <c r="E8" s="80">
        <v>0</v>
      </c>
      <c r="F8" s="80">
        <v>5509859.1799999997</v>
      </c>
      <c r="G8" s="81">
        <v>0</v>
      </c>
      <c r="H8" s="82">
        <v>-24462095.359999999</v>
      </c>
      <c r="I8" s="81">
        <v>0</v>
      </c>
      <c r="J8" s="81">
        <v>0</v>
      </c>
      <c r="K8" s="81">
        <v>0</v>
      </c>
      <c r="L8" s="81">
        <v>0</v>
      </c>
      <c r="M8" s="79">
        <v>0</v>
      </c>
      <c r="N8" s="81">
        <v>68897388.409999996</v>
      </c>
      <c r="O8" s="81">
        <v>0</v>
      </c>
      <c r="P8" s="81">
        <v>0</v>
      </c>
      <c r="Q8" s="81">
        <v>0</v>
      </c>
      <c r="R8" s="81">
        <v>0</v>
      </c>
      <c r="S8" s="81">
        <v>0</v>
      </c>
      <c r="T8" s="81">
        <v>0</v>
      </c>
      <c r="U8" s="81">
        <v>0</v>
      </c>
      <c r="V8" s="81">
        <v>0</v>
      </c>
      <c r="W8" s="81">
        <v>0</v>
      </c>
      <c r="X8" s="81">
        <v>0</v>
      </c>
      <c r="Y8" s="81">
        <v>0</v>
      </c>
      <c r="Z8" s="81">
        <v>0</v>
      </c>
      <c r="AA8" s="81">
        <v>0</v>
      </c>
      <c r="AB8" s="81">
        <v>0</v>
      </c>
      <c r="AC8" s="81">
        <v>0</v>
      </c>
      <c r="AD8" s="81">
        <v>0</v>
      </c>
      <c r="AE8" s="81">
        <v>0</v>
      </c>
      <c r="AF8" s="81">
        <v>0</v>
      </c>
      <c r="AG8" s="81">
        <v>0</v>
      </c>
      <c r="AH8" s="81">
        <v>3123878.71</v>
      </c>
      <c r="AI8" s="81">
        <v>7137361.3499999996</v>
      </c>
      <c r="AJ8" s="81">
        <v>21881591.149999999</v>
      </c>
      <c r="AK8" s="81">
        <v>36754557.200000003</v>
      </c>
      <c r="AL8" s="81">
        <v>0</v>
      </c>
      <c r="AM8" s="81">
        <v>0</v>
      </c>
      <c r="AN8" s="81">
        <v>0</v>
      </c>
      <c r="AO8" s="81">
        <v>0</v>
      </c>
      <c r="AP8" s="81">
        <v>0</v>
      </c>
      <c r="AQ8" s="81">
        <v>0</v>
      </c>
      <c r="AR8" s="81">
        <v>0</v>
      </c>
      <c r="AS8" s="81">
        <v>0</v>
      </c>
      <c r="AT8" s="81">
        <v>0</v>
      </c>
      <c r="AU8" s="81">
        <v>0</v>
      </c>
      <c r="AV8" s="81">
        <v>0</v>
      </c>
      <c r="AW8" s="81">
        <v>0</v>
      </c>
      <c r="AX8" s="81">
        <v>0</v>
      </c>
      <c r="AY8" s="81">
        <v>0</v>
      </c>
      <c r="AZ8" s="81">
        <v>0</v>
      </c>
      <c r="BA8" s="81">
        <v>0</v>
      </c>
      <c r="BB8" s="81">
        <v>0</v>
      </c>
      <c r="BC8" s="81">
        <v>0</v>
      </c>
      <c r="BD8" s="81">
        <v>0</v>
      </c>
      <c r="BE8" s="81">
        <v>0</v>
      </c>
      <c r="BF8" s="81">
        <v>0</v>
      </c>
      <c r="BG8" s="81">
        <v>0</v>
      </c>
      <c r="BH8" s="81">
        <v>0</v>
      </c>
      <c r="BI8" s="81">
        <v>0</v>
      </c>
      <c r="BJ8" s="81">
        <v>0</v>
      </c>
      <c r="BK8" s="81">
        <v>0</v>
      </c>
      <c r="BL8" s="81">
        <v>0</v>
      </c>
      <c r="BM8" s="81">
        <v>0</v>
      </c>
      <c r="BN8" s="81">
        <v>0</v>
      </c>
      <c r="BO8" s="81">
        <v>0</v>
      </c>
      <c r="BP8" s="81">
        <v>0</v>
      </c>
      <c r="BQ8" s="81">
        <v>0</v>
      </c>
      <c r="BR8" s="81">
        <v>0</v>
      </c>
      <c r="BS8" s="81">
        <v>0</v>
      </c>
      <c r="BT8" s="81">
        <v>0</v>
      </c>
      <c r="BU8" s="81">
        <v>0</v>
      </c>
      <c r="BV8" s="81">
        <v>0</v>
      </c>
      <c r="BW8" s="81">
        <v>0</v>
      </c>
      <c r="BX8" s="81">
        <v>0</v>
      </c>
      <c r="BY8" s="81">
        <v>0</v>
      </c>
      <c r="BZ8" s="81">
        <v>0</v>
      </c>
      <c r="CA8" s="81">
        <v>0</v>
      </c>
      <c r="CB8" s="81">
        <v>0</v>
      </c>
      <c r="CC8" s="81">
        <v>0</v>
      </c>
      <c r="CD8" s="81">
        <v>0</v>
      </c>
      <c r="CE8" s="81">
        <v>0</v>
      </c>
      <c r="CF8" s="81">
        <v>0</v>
      </c>
      <c r="CG8" s="81">
        <v>0</v>
      </c>
      <c r="CH8" s="81">
        <v>0</v>
      </c>
      <c r="CI8" s="81">
        <v>0</v>
      </c>
      <c r="CJ8" s="81">
        <v>0</v>
      </c>
      <c r="CK8" s="81">
        <v>0</v>
      </c>
      <c r="CL8" s="81">
        <v>0</v>
      </c>
      <c r="CM8" s="81">
        <v>0</v>
      </c>
      <c r="CN8" s="81">
        <v>0</v>
      </c>
      <c r="CO8" s="81">
        <v>0</v>
      </c>
      <c r="CP8" s="81">
        <v>0</v>
      </c>
      <c r="CQ8" s="81">
        <v>0</v>
      </c>
      <c r="CR8" s="81">
        <v>0</v>
      </c>
      <c r="CS8" s="81">
        <v>0</v>
      </c>
      <c r="CT8" s="81">
        <v>0</v>
      </c>
      <c r="CU8" s="81">
        <v>0</v>
      </c>
      <c r="CV8" s="81">
        <v>0</v>
      </c>
      <c r="CW8" s="81">
        <v>0</v>
      </c>
      <c r="CX8" s="81">
        <v>0</v>
      </c>
      <c r="CY8" s="81">
        <v>0</v>
      </c>
      <c r="CZ8" s="81">
        <v>0</v>
      </c>
      <c r="DA8" s="81">
        <v>0</v>
      </c>
      <c r="DB8" s="81">
        <v>0</v>
      </c>
      <c r="DC8" s="81">
        <v>0</v>
      </c>
      <c r="DD8" s="81">
        <v>0</v>
      </c>
      <c r="DE8" s="81">
        <v>0</v>
      </c>
      <c r="DF8" s="81">
        <v>0</v>
      </c>
      <c r="DG8" s="81">
        <v>0</v>
      </c>
      <c r="DH8" s="81">
        <v>0</v>
      </c>
      <c r="DI8" s="81">
        <v>0</v>
      </c>
      <c r="DJ8" s="81">
        <v>0</v>
      </c>
      <c r="DK8" s="81">
        <v>0</v>
      </c>
      <c r="DL8" s="81">
        <v>0</v>
      </c>
      <c r="DM8" s="71">
        <v>0</v>
      </c>
      <c r="DN8" s="71">
        <v>0</v>
      </c>
      <c r="DO8" s="71">
        <v>0</v>
      </c>
      <c r="DP8" s="71">
        <v>0</v>
      </c>
      <c r="DQ8" s="71">
        <v>0</v>
      </c>
      <c r="DR8" s="71">
        <v>0</v>
      </c>
      <c r="DX8" s="71">
        <v>0</v>
      </c>
      <c r="DY8" s="71">
        <v>4567714.62</v>
      </c>
      <c r="EB8" s="71">
        <v>0</v>
      </c>
    </row>
    <row r="9" spans="1:132" s="71" customFormat="1">
      <c r="A9" s="77" t="s">
        <v>63</v>
      </c>
      <c r="B9" s="79">
        <v>202172719.70059997</v>
      </c>
      <c r="C9" s="80">
        <v>175411288.53999999</v>
      </c>
      <c r="D9" s="80">
        <v>11270405.559999999</v>
      </c>
      <c r="E9" s="80">
        <v>12522127.16</v>
      </c>
      <c r="F9" s="80">
        <v>2170288.17</v>
      </c>
      <c r="G9" s="81">
        <v>30318995.960000001</v>
      </c>
      <c r="H9" s="82">
        <v>-29520385.68940001</v>
      </c>
      <c r="I9" s="81">
        <v>-274596140.13999999</v>
      </c>
      <c r="J9" s="81">
        <v>2654003.09</v>
      </c>
      <c r="K9" s="81">
        <v>0</v>
      </c>
      <c r="L9" s="81">
        <v>21588345.850000001</v>
      </c>
      <c r="M9" s="79">
        <v>161.04</v>
      </c>
      <c r="N9" s="81">
        <v>258604.89</v>
      </c>
      <c r="O9" s="81">
        <v>1616.29</v>
      </c>
      <c r="P9" s="81">
        <v>949.98</v>
      </c>
      <c r="Q9" s="81">
        <v>0</v>
      </c>
      <c r="R9" s="81">
        <v>425503747.54000002</v>
      </c>
      <c r="S9" s="81">
        <v>5346.41</v>
      </c>
      <c r="T9" s="81">
        <v>-1395960.29</v>
      </c>
      <c r="U9" s="81">
        <v>-5201592.16</v>
      </c>
      <c r="V9" s="81">
        <v>26673624.579999998</v>
      </c>
      <c r="W9" s="81">
        <v>1506927.31</v>
      </c>
      <c r="X9" s="81">
        <v>0</v>
      </c>
      <c r="Y9" s="81">
        <v>0</v>
      </c>
      <c r="Z9" s="81">
        <v>0</v>
      </c>
      <c r="AA9" s="81">
        <v>159.44</v>
      </c>
      <c r="AB9" s="81">
        <v>0</v>
      </c>
      <c r="AC9" s="81">
        <v>0</v>
      </c>
      <c r="AD9" s="81">
        <v>0</v>
      </c>
      <c r="AE9" s="81">
        <v>0</v>
      </c>
      <c r="AF9" s="81">
        <v>1.6</v>
      </c>
      <c r="AG9" s="81">
        <v>0</v>
      </c>
      <c r="AH9" s="81">
        <v>11899.17</v>
      </c>
      <c r="AI9" s="81">
        <v>246705.72</v>
      </c>
      <c r="AJ9" s="81">
        <v>0</v>
      </c>
      <c r="AK9" s="81">
        <v>0</v>
      </c>
      <c r="AL9" s="81">
        <v>1616.29</v>
      </c>
      <c r="AM9" s="81">
        <v>0</v>
      </c>
      <c r="AN9" s="81">
        <v>8693.98</v>
      </c>
      <c r="AO9" s="81">
        <v>0</v>
      </c>
      <c r="AP9" s="81">
        <v>344546988.36000001</v>
      </c>
      <c r="AQ9" s="81">
        <v>194.72</v>
      </c>
      <c r="AR9" s="81">
        <v>0</v>
      </c>
      <c r="AS9" s="81">
        <v>0</v>
      </c>
      <c r="AT9" s="81">
        <v>80947870.480000004</v>
      </c>
      <c r="AU9" s="81">
        <v>3810608.79</v>
      </c>
      <c r="AV9" s="81">
        <v>3436473.11</v>
      </c>
      <c r="AW9" s="81">
        <v>4267003.3899999997</v>
      </c>
      <c r="AX9" s="81">
        <v>3038214.75</v>
      </c>
      <c r="AY9" s="81">
        <v>3519149.61</v>
      </c>
      <c r="AZ9" s="81">
        <v>3398278.41</v>
      </c>
      <c r="BA9" s="81">
        <v>894398.52</v>
      </c>
      <c r="BB9" s="81">
        <v>3329258.21</v>
      </c>
      <c r="BC9" s="81">
        <v>2704641.49</v>
      </c>
      <c r="BD9" s="81">
        <v>1485103.71</v>
      </c>
      <c r="BE9" s="81">
        <v>4309313.9800000004</v>
      </c>
      <c r="BF9" s="81">
        <v>9482391.0199999996</v>
      </c>
      <c r="BG9" s="81">
        <v>2319087.6800000002</v>
      </c>
      <c r="BH9" s="81">
        <v>2299962.0099999998</v>
      </c>
      <c r="BI9" s="81">
        <v>1186577.5900000001</v>
      </c>
      <c r="BJ9" s="81">
        <v>872206.02</v>
      </c>
      <c r="BK9" s="81">
        <v>1127788.92</v>
      </c>
      <c r="BL9" s="81">
        <v>982105.45</v>
      </c>
      <c r="BM9" s="81">
        <v>864609.1</v>
      </c>
      <c r="BN9" s="81">
        <v>694421.54</v>
      </c>
      <c r="BO9" s="81">
        <v>904759.85</v>
      </c>
      <c r="BP9" s="81">
        <v>1267690.08</v>
      </c>
      <c r="BQ9" s="81">
        <v>437814.16</v>
      </c>
      <c r="BR9" s="81">
        <v>565472.44999999995</v>
      </c>
      <c r="BS9" s="81">
        <v>313569.98</v>
      </c>
      <c r="BT9" s="81">
        <v>387852.09</v>
      </c>
      <c r="BU9" s="81">
        <v>227292.97</v>
      </c>
      <c r="BV9" s="81">
        <v>709668.02</v>
      </c>
      <c r="BW9" s="81">
        <v>304564.02</v>
      </c>
      <c r="BX9" s="81">
        <v>555377.35</v>
      </c>
      <c r="BY9" s="81">
        <v>126673.59</v>
      </c>
      <c r="BZ9" s="81">
        <v>223526.85</v>
      </c>
      <c r="CA9" s="81">
        <v>125910.52</v>
      </c>
      <c r="CB9" s="81">
        <v>202076.99</v>
      </c>
      <c r="CC9" s="81">
        <v>470920.01</v>
      </c>
      <c r="CD9" s="81">
        <v>507175.33</v>
      </c>
      <c r="CE9" s="81">
        <v>14172769.66</v>
      </c>
      <c r="CF9" s="81">
        <v>269131.94</v>
      </c>
      <c r="CG9" s="81">
        <v>31221.33</v>
      </c>
      <c r="CH9" s="81">
        <v>83251.72</v>
      </c>
      <c r="CI9" s="81">
        <v>95901.88</v>
      </c>
      <c r="CJ9" s="81">
        <v>116374.46</v>
      </c>
      <c r="CK9" s="81">
        <v>105481.72</v>
      </c>
      <c r="CL9" s="81">
        <v>176168.19</v>
      </c>
      <c r="CM9" s="81">
        <v>124993.84</v>
      </c>
      <c r="CN9" s="81">
        <v>99514.45</v>
      </c>
      <c r="CO9" s="81">
        <v>335289.01</v>
      </c>
      <c r="CP9" s="81">
        <v>247880.41</v>
      </c>
      <c r="CQ9" s="81">
        <v>107433.84</v>
      </c>
      <c r="CR9" s="81">
        <v>92826.28</v>
      </c>
      <c r="CS9" s="81">
        <v>142928.73000000001</v>
      </c>
      <c r="CT9" s="81">
        <v>127185.16</v>
      </c>
      <c r="CU9" s="81">
        <v>123472.23</v>
      </c>
      <c r="CV9" s="81">
        <v>41073.69</v>
      </c>
      <c r="CW9" s="81">
        <v>24137.32</v>
      </c>
      <c r="CX9" s="81">
        <v>18315.7</v>
      </c>
      <c r="CY9" s="81">
        <v>86110.67</v>
      </c>
      <c r="CZ9" s="81">
        <v>20910.349999999999</v>
      </c>
      <c r="DA9" s="81">
        <v>138485.69</v>
      </c>
      <c r="DB9" s="81">
        <v>334570.64</v>
      </c>
      <c r="DC9" s="81">
        <v>637464.12</v>
      </c>
      <c r="DD9" s="81">
        <v>172911.58</v>
      </c>
      <c r="DE9" s="81">
        <v>150615.79999999999</v>
      </c>
      <c r="DF9" s="81">
        <v>101007.94</v>
      </c>
      <c r="DG9" s="81">
        <v>1253539.8600000001</v>
      </c>
      <c r="DH9" s="81">
        <v>144428.26</v>
      </c>
      <c r="DI9" s="81">
        <v>7785.82</v>
      </c>
      <c r="DJ9" s="81">
        <v>5512.98</v>
      </c>
      <c r="DK9" s="81">
        <v>3713.91</v>
      </c>
      <c r="DL9" s="81">
        <v>3523.74</v>
      </c>
      <c r="DM9" s="71">
        <v>0</v>
      </c>
      <c r="DN9" s="71">
        <v>0</v>
      </c>
      <c r="DO9" s="71">
        <v>0</v>
      </c>
      <c r="DP9" s="71">
        <v>0</v>
      </c>
      <c r="DQ9" s="71">
        <v>0</v>
      </c>
      <c r="DR9" s="71">
        <v>0</v>
      </c>
      <c r="DS9" s="71">
        <v>10393643.08</v>
      </c>
      <c r="DT9" s="71">
        <v>45917.82</v>
      </c>
      <c r="DU9" s="71">
        <v>113660.45</v>
      </c>
      <c r="DV9" s="71">
        <v>93351.88</v>
      </c>
      <c r="DW9" s="71">
        <v>333269.07</v>
      </c>
      <c r="DX9" s="71">
        <v>290563.25999999791</v>
      </c>
      <c r="DY9" s="71">
        <v>1976081.37</v>
      </c>
      <c r="DZ9" s="71">
        <v>3.17</v>
      </c>
      <c r="EA9" s="71">
        <v>0.02</v>
      </c>
      <c r="EB9" s="71">
        <v>0</v>
      </c>
    </row>
    <row r="10" spans="1:132" s="71" customFormat="1">
      <c r="A10" s="77" t="s">
        <v>64</v>
      </c>
      <c r="B10" s="79">
        <v>-361852296.6500001</v>
      </c>
      <c r="C10" s="80">
        <v>-505269907.17000002</v>
      </c>
      <c r="D10" s="80">
        <v>-5831186.25</v>
      </c>
      <c r="E10" s="80">
        <v>5232818.76</v>
      </c>
      <c r="F10" s="80">
        <v>-5035.05</v>
      </c>
      <c r="G10" s="81">
        <v>-241015252.49000004</v>
      </c>
      <c r="H10" s="82">
        <v>385036265.54999995</v>
      </c>
      <c r="I10" s="81">
        <v>26259398.91</v>
      </c>
      <c r="J10" s="81">
        <v>0</v>
      </c>
      <c r="K10" s="81">
        <v>0</v>
      </c>
      <c r="L10" s="81">
        <v>-30442511.030000001</v>
      </c>
      <c r="M10" s="79">
        <v>0</v>
      </c>
      <c r="N10" s="81">
        <v>-501190945.99000001</v>
      </c>
      <c r="O10" s="81">
        <v>0</v>
      </c>
      <c r="P10" s="81">
        <v>0</v>
      </c>
      <c r="Q10" s="81">
        <v>0</v>
      </c>
      <c r="R10" s="81">
        <v>104150.94</v>
      </c>
      <c r="S10" s="81">
        <v>0</v>
      </c>
      <c r="T10" s="81">
        <v>91970202.480000004</v>
      </c>
      <c r="U10" s="81">
        <v>19309275.460000001</v>
      </c>
      <c r="V10" s="81">
        <v>-120115803.04000001</v>
      </c>
      <c r="W10" s="81">
        <v>-9044390.6099999994</v>
      </c>
      <c r="X10" s="81">
        <v>-12572885.949999999</v>
      </c>
      <c r="Y10" s="81">
        <v>11090.63</v>
      </c>
      <c r="Z10" s="81">
        <v>0</v>
      </c>
      <c r="AA10" s="81">
        <v>0</v>
      </c>
      <c r="AB10" s="81">
        <v>0</v>
      </c>
      <c r="AC10" s="81">
        <v>0</v>
      </c>
      <c r="AD10" s="81">
        <v>0</v>
      </c>
      <c r="AE10" s="81">
        <v>0</v>
      </c>
      <c r="AF10" s="81">
        <v>0</v>
      </c>
      <c r="AG10" s="81">
        <v>0</v>
      </c>
      <c r="AH10" s="81">
        <v>-6949267.0099999998</v>
      </c>
      <c r="AI10" s="81">
        <v>553278.07999999996</v>
      </c>
      <c r="AJ10" s="81">
        <v>-500072300.29000002</v>
      </c>
      <c r="AK10" s="81">
        <v>5277343.2300000004</v>
      </c>
      <c r="AL10" s="81">
        <v>0</v>
      </c>
      <c r="AM10" s="81">
        <v>0</v>
      </c>
      <c r="AN10" s="81">
        <v>0</v>
      </c>
      <c r="AO10" s="81">
        <v>0</v>
      </c>
      <c r="AP10" s="81">
        <v>104150.94</v>
      </c>
      <c r="AQ10" s="81">
        <v>0</v>
      </c>
      <c r="AR10" s="81">
        <v>0</v>
      </c>
      <c r="AS10" s="81">
        <v>0</v>
      </c>
      <c r="AT10" s="81">
        <v>0</v>
      </c>
      <c r="AU10" s="81">
        <v>0</v>
      </c>
      <c r="AV10" s="81">
        <v>0</v>
      </c>
      <c r="AW10" s="81">
        <v>0</v>
      </c>
      <c r="AX10" s="81">
        <v>0</v>
      </c>
      <c r="AY10" s="81">
        <v>0</v>
      </c>
      <c r="AZ10" s="81">
        <v>0</v>
      </c>
      <c r="BA10" s="81">
        <v>0</v>
      </c>
      <c r="BB10" s="81">
        <v>0</v>
      </c>
      <c r="BC10" s="81">
        <v>0</v>
      </c>
      <c r="BD10" s="81">
        <v>0</v>
      </c>
      <c r="BE10" s="81">
        <v>0</v>
      </c>
      <c r="BF10" s="81">
        <v>0</v>
      </c>
      <c r="BG10" s="81">
        <v>0</v>
      </c>
      <c r="BH10" s="81">
        <v>0</v>
      </c>
      <c r="BI10" s="81">
        <v>0</v>
      </c>
      <c r="BJ10" s="81">
        <v>0</v>
      </c>
      <c r="BK10" s="81">
        <v>0</v>
      </c>
      <c r="BL10" s="81">
        <v>0</v>
      </c>
      <c r="BM10" s="81">
        <v>0</v>
      </c>
      <c r="BN10" s="81">
        <v>0</v>
      </c>
      <c r="BO10" s="81">
        <v>0</v>
      </c>
      <c r="BP10" s="81">
        <v>0</v>
      </c>
      <c r="BQ10" s="81">
        <v>0</v>
      </c>
      <c r="BR10" s="81">
        <v>0</v>
      </c>
      <c r="BS10" s="81">
        <v>0</v>
      </c>
      <c r="BT10" s="81">
        <v>0</v>
      </c>
      <c r="BU10" s="81">
        <v>0</v>
      </c>
      <c r="BV10" s="81">
        <v>0</v>
      </c>
      <c r="BW10" s="81">
        <v>0</v>
      </c>
      <c r="BX10" s="81">
        <v>0</v>
      </c>
      <c r="BY10" s="81">
        <v>0</v>
      </c>
      <c r="BZ10" s="81">
        <v>0</v>
      </c>
      <c r="CA10" s="81">
        <v>0</v>
      </c>
      <c r="CB10" s="81">
        <v>0</v>
      </c>
      <c r="CC10" s="81">
        <v>0</v>
      </c>
      <c r="CD10" s="81">
        <v>0</v>
      </c>
      <c r="CE10" s="81">
        <v>0</v>
      </c>
      <c r="CF10" s="81">
        <v>0</v>
      </c>
      <c r="CG10" s="81">
        <v>0</v>
      </c>
      <c r="CH10" s="81">
        <v>0</v>
      </c>
      <c r="CI10" s="81">
        <v>0</v>
      </c>
      <c r="CJ10" s="81">
        <v>0</v>
      </c>
      <c r="CK10" s="81">
        <v>0</v>
      </c>
      <c r="CL10" s="81">
        <v>0</v>
      </c>
      <c r="CM10" s="81">
        <v>0</v>
      </c>
      <c r="CN10" s="81">
        <v>0</v>
      </c>
      <c r="CO10" s="81">
        <v>0</v>
      </c>
      <c r="CP10" s="81">
        <v>0</v>
      </c>
      <c r="CQ10" s="81">
        <v>0</v>
      </c>
      <c r="CR10" s="81">
        <v>0</v>
      </c>
      <c r="CS10" s="81">
        <v>0</v>
      </c>
      <c r="CT10" s="81">
        <v>0</v>
      </c>
      <c r="CU10" s="81">
        <v>0</v>
      </c>
      <c r="CV10" s="81">
        <v>0</v>
      </c>
      <c r="CW10" s="81">
        <v>0</v>
      </c>
      <c r="CX10" s="81">
        <v>0</v>
      </c>
      <c r="CY10" s="81">
        <v>0</v>
      </c>
      <c r="CZ10" s="81">
        <v>0</v>
      </c>
      <c r="DA10" s="81">
        <v>0</v>
      </c>
      <c r="DB10" s="81">
        <v>0</v>
      </c>
      <c r="DC10" s="81">
        <v>0</v>
      </c>
      <c r="DD10" s="81">
        <v>0</v>
      </c>
      <c r="DE10" s="81">
        <v>0</v>
      </c>
      <c r="DF10" s="81">
        <v>0</v>
      </c>
      <c r="DG10" s="81">
        <v>0</v>
      </c>
      <c r="DH10" s="81">
        <v>0</v>
      </c>
      <c r="DI10" s="81">
        <v>0</v>
      </c>
      <c r="DJ10" s="81">
        <v>0</v>
      </c>
      <c r="DK10" s="81">
        <v>0</v>
      </c>
      <c r="DL10" s="81">
        <v>0</v>
      </c>
      <c r="DM10" s="71">
        <v>0</v>
      </c>
      <c r="DN10" s="71">
        <v>0</v>
      </c>
      <c r="DO10" s="71">
        <v>0</v>
      </c>
      <c r="DP10" s="71">
        <v>0</v>
      </c>
      <c r="DQ10" s="71">
        <v>0</v>
      </c>
      <c r="DR10" s="71">
        <v>0</v>
      </c>
      <c r="DS10" s="71">
        <v>-3485989.42</v>
      </c>
      <c r="DT10" s="71">
        <v>224228.29</v>
      </c>
      <c r="DU10" s="71">
        <v>-743802.03</v>
      </c>
      <c r="DV10" s="71">
        <v>-382950.77</v>
      </c>
      <c r="DW10" s="71">
        <v>-2081107.32</v>
      </c>
      <c r="DX10" s="71">
        <v>638435</v>
      </c>
      <c r="DY10" s="71">
        <v>-5035.05</v>
      </c>
      <c r="EB10" s="71">
        <v>0</v>
      </c>
    </row>
    <row r="11" spans="1:132" s="71" customFormat="1">
      <c r="A11" s="77" t="s">
        <v>881</v>
      </c>
      <c r="B11" s="79">
        <v>13227.210000000001</v>
      </c>
      <c r="C11" s="80">
        <v>0</v>
      </c>
      <c r="D11" s="80">
        <v>0</v>
      </c>
      <c r="E11" s="80">
        <v>18514.73</v>
      </c>
      <c r="F11" s="80">
        <v>-5035.05</v>
      </c>
      <c r="G11" s="81">
        <v>0</v>
      </c>
      <c r="H11" s="82">
        <v>-252.47</v>
      </c>
      <c r="I11" s="81">
        <v>0</v>
      </c>
      <c r="J11" s="81">
        <v>0</v>
      </c>
      <c r="K11" s="81">
        <v>0</v>
      </c>
      <c r="L11" s="81">
        <v>0</v>
      </c>
      <c r="M11" s="79">
        <v>0</v>
      </c>
      <c r="N11" s="81">
        <v>0</v>
      </c>
      <c r="O11" s="81">
        <v>0</v>
      </c>
      <c r="P11" s="81">
        <v>0</v>
      </c>
      <c r="Q11" s="81">
        <v>0</v>
      </c>
      <c r="R11" s="81">
        <v>0</v>
      </c>
      <c r="S11" s="81">
        <v>0</v>
      </c>
      <c r="T11" s="81">
        <v>0</v>
      </c>
      <c r="U11" s="81">
        <v>0</v>
      </c>
      <c r="V11" s="81">
        <v>0</v>
      </c>
      <c r="W11" s="81">
        <v>0</v>
      </c>
      <c r="X11" s="81">
        <v>0</v>
      </c>
      <c r="Y11" s="81">
        <v>0</v>
      </c>
      <c r="Z11" s="81">
        <v>0</v>
      </c>
      <c r="AA11" s="81">
        <v>0</v>
      </c>
      <c r="AB11" s="81">
        <v>0</v>
      </c>
      <c r="AC11" s="81">
        <v>0</v>
      </c>
      <c r="AD11" s="81">
        <v>0</v>
      </c>
      <c r="AE11" s="81">
        <v>0</v>
      </c>
      <c r="AF11" s="81">
        <v>0</v>
      </c>
      <c r="AG11" s="81">
        <v>0</v>
      </c>
      <c r="AH11" s="81">
        <v>0</v>
      </c>
      <c r="AI11" s="81">
        <v>0</v>
      </c>
      <c r="AJ11" s="81">
        <v>0</v>
      </c>
      <c r="AK11" s="81">
        <v>0</v>
      </c>
      <c r="AL11" s="81">
        <v>0</v>
      </c>
      <c r="AM11" s="81">
        <v>0</v>
      </c>
      <c r="AN11" s="81">
        <v>0</v>
      </c>
      <c r="AO11" s="81">
        <v>0</v>
      </c>
      <c r="AP11" s="81">
        <v>0</v>
      </c>
      <c r="AQ11" s="81">
        <v>0</v>
      </c>
      <c r="AR11" s="81">
        <v>0</v>
      </c>
      <c r="AS11" s="81">
        <v>0</v>
      </c>
      <c r="AT11" s="81">
        <v>0</v>
      </c>
      <c r="AU11" s="81">
        <v>0</v>
      </c>
      <c r="AV11" s="81">
        <v>0</v>
      </c>
      <c r="AW11" s="81">
        <v>0</v>
      </c>
      <c r="AX11" s="81">
        <v>0</v>
      </c>
      <c r="AY11" s="81">
        <v>0</v>
      </c>
      <c r="AZ11" s="81">
        <v>0</v>
      </c>
      <c r="BA11" s="81">
        <v>0</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0</v>
      </c>
      <c r="BR11" s="81">
        <v>0</v>
      </c>
      <c r="BS11" s="81">
        <v>0</v>
      </c>
      <c r="BT11" s="81">
        <v>0</v>
      </c>
      <c r="BU11" s="81">
        <v>0</v>
      </c>
      <c r="BV11" s="81">
        <v>0</v>
      </c>
      <c r="BW11" s="81">
        <v>0</v>
      </c>
      <c r="BX11" s="81">
        <v>0</v>
      </c>
      <c r="BY11" s="81">
        <v>0</v>
      </c>
      <c r="BZ11" s="81">
        <v>0</v>
      </c>
      <c r="CA11" s="81">
        <v>0</v>
      </c>
      <c r="CB11" s="81">
        <v>0</v>
      </c>
      <c r="CC11" s="81">
        <v>0</v>
      </c>
      <c r="CD11" s="81">
        <v>0</v>
      </c>
      <c r="CE11" s="81">
        <v>0</v>
      </c>
      <c r="CF11" s="81">
        <v>0</v>
      </c>
      <c r="CG11" s="81">
        <v>0</v>
      </c>
      <c r="CH11" s="81">
        <v>0</v>
      </c>
      <c r="CI11" s="81">
        <v>0</v>
      </c>
      <c r="CJ11" s="81">
        <v>0</v>
      </c>
      <c r="CK11" s="81">
        <v>0</v>
      </c>
      <c r="CL11" s="81">
        <v>0</v>
      </c>
      <c r="CM11" s="81">
        <v>0</v>
      </c>
      <c r="CN11" s="81">
        <v>0</v>
      </c>
      <c r="CO11" s="81">
        <v>0</v>
      </c>
      <c r="CP11" s="81">
        <v>0</v>
      </c>
      <c r="CQ11" s="81">
        <v>0</v>
      </c>
      <c r="CR11" s="81">
        <v>0</v>
      </c>
      <c r="CS11" s="81">
        <v>0</v>
      </c>
      <c r="CT11" s="81">
        <v>0</v>
      </c>
      <c r="CU11" s="81">
        <v>0</v>
      </c>
      <c r="CV11" s="81">
        <v>0</v>
      </c>
      <c r="CW11" s="81">
        <v>0</v>
      </c>
      <c r="CX11" s="81">
        <v>0</v>
      </c>
      <c r="CY11" s="81">
        <v>0</v>
      </c>
      <c r="CZ11" s="81">
        <v>0</v>
      </c>
      <c r="DA11" s="81">
        <v>0</v>
      </c>
      <c r="DB11" s="81">
        <v>0</v>
      </c>
      <c r="DC11" s="81">
        <v>0</v>
      </c>
      <c r="DD11" s="81">
        <v>0</v>
      </c>
      <c r="DE11" s="81">
        <v>0</v>
      </c>
      <c r="DF11" s="81">
        <v>0</v>
      </c>
      <c r="DG11" s="81">
        <v>0</v>
      </c>
      <c r="DH11" s="81">
        <v>0</v>
      </c>
      <c r="DI11" s="81">
        <v>0</v>
      </c>
      <c r="DJ11" s="81">
        <v>0</v>
      </c>
      <c r="DK11" s="81">
        <v>0</v>
      </c>
      <c r="DL11" s="81">
        <v>0</v>
      </c>
      <c r="DM11" s="71">
        <v>0</v>
      </c>
      <c r="DN11" s="71">
        <v>0</v>
      </c>
      <c r="DO11" s="71">
        <v>0</v>
      </c>
      <c r="DP11" s="71">
        <v>0</v>
      </c>
      <c r="DQ11" s="71">
        <v>0</v>
      </c>
      <c r="DR11" s="71">
        <v>0</v>
      </c>
      <c r="DX11" s="71">
        <v>0</v>
      </c>
      <c r="DY11" s="71">
        <v>-5035.05</v>
      </c>
      <c r="EB11" s="71">
        <v>0</v>
      </c>
    </row>
    <row r="12" spans="1:132" s="71" customFormat="1">
      <c r="A12" s="77" t="s">
        <v>575</v>
      </c>
      <c r="B12" s="79">
        <v>36809418.200000003</v>
      </c>
      <c r="C12" s="80">
        <v>-22429114.32</v>
      </c>
      <c r="D12" s="80">
        <v>-158794.68</v>
      </c>
      <c r="E12" s="80">
        <v>0</v>
      </c>
      <c r="F12" s="80">
        <v>0</v>
      </c>
      <c r="G12" s="81">
        <v>19914327.200000003</v>
      </c>
      <c r="H12" s="82">
        <v>39483000</v>
      </c>
      <c r="I12" s="81">
        <v>0</v>
      </c>
      <c r="J12" s="81">
        <v>0</v>
      </c>
      <c r="K12" s="81">
        <v>0</v>
      </c>
      <c r="L12" s="81">
        <v>-22429114.32</v>
      </c>
      <c r="M12" s="79">
        <v>0</v>
      </c>
      <c r="N12" s="81">
        <v>0</v>
      </c>
      <c r="O12" s="81">
        <v>0</v>
      </c>
      <c r="P12" s="81">
        <v>0</v>
      </c>
      <c r="Q12" s="81">
        <v>0</v>
      </c>
      <c r="R12" s="81">
        <v>0</v>
      </c>
      <c r="S12" s="81">
        <v>0</v>
      </c>
      <c r="T12" s="81">
        <v>15308268</v>
      </c>
      <c r="U12" s="81">
        <v>65853500.439999998</v>
      </c>
      <c r="V12" s="81">
        <v>4778104.47</v>
      </c>
      <c r="W12" s="81">
        <v>2466108.09</v>
      </c>
      <c r="X12" s="81">
        <v>-110835095.31999999</v>
      </c>
      <c r="Y12" s="81">
        <v>0</v>
      </c>
      <c r="Z12" s="81">
        <v>0</v>
      </c>
      <c r="AA12" s="81">
        <v>0</v>
      </c>
      <c r="AB12" s="81">
        <v>0</v>
      </c>
      <c r="AC12" s="81">
        <v>0</v>
      </c>
      <c r="AD12" s="81">
        <v>0</v>
      </c>
      <c r="AE12" s="81">
        <v>0</v>
      </c>
      <c r="AF12" s="81">
        <v>0</v>
      </c>
      <c r="AG12" s="81">
        <v>0</v>
      </c>
      <c r="AH12" s="81">
        <v>0</v>
      </c>
      <c r="AI12" s="81">
        <v>0</v>
      </c>
      <c r="AJ12" s="81">
        <v>0</v>
      </c>
      <c r="AK12" s="81">
        <v>0</v>
      </c>
      <c r="AL12" s="81">
        <v>0</v>
      </c>
      <c r="AM12" s="81">
        <v>0</v>
      </c>
      <c r="AN12" s="81">
        <v>0</v>
      </c>
      <c r="AO12" s="81">
        <v>0</v>
      </c>
      <c r="AP12" s="81">
        <v>0</v>
      </c>
      <c r="AQ12" s="81">
        <v>0</v>
      </c>
      <c r="AR12" s="81">
        <v>0</v>
      </c>
      <c r="AS12" s="81">
        <v>0</v>
      </c>
      <c r="AT12" s="81">
        <v>0</v>
      </c>
      <c r="AU12" s="81">
        <v>0</v>
      </c>
      <c r="AV12" s="81">
        <v>0</v>
      </c>
      <c r="AW12" s="81">
        <v>0</v>
      </c>
      <c r="AX12" s="81">
        <v>0</v>
      </c>
      <c r="AY12" s="81">
        <v>0</v>
      </c>
      <c r="AZ12" s="81">
        <v>0</v>
      </c>
      <c r="BA12" s="81">
        <v>0</v>
      </c>
      <c r="BB12" s="81">
        <v>0</v>
      </c>
      <c r="BC12" s="81">
        <v>0</v>
      </c>
      <c r="BD12" s="81">
        <v>0</v>
      </c>
      <c r="BE12" s="81">
        <v>0</v>
      </c>
      <c r="BF12" s="81">
        <v>0</v>
      </c>
      <c r="BG12" s="81">
        <v>0</v>
      </c>
      <c r="BH12" s="81">
        <v>0</v>
      </c>
      <c r="BI12" s="81">
        <v>0</v>
      </c>
      <c r="BJ12" s="81">
        <v>0</v>
      </c>
      <c r="BK12" s="81">
        <v>0</v>
      </c>
      <c r="BL12" s="81">
        <v>0</v>
      </c>
      <c r="BM12" s="81">
        <v>0</v>
      </c>
      <c r="BN12" s="81">
        <v>0</v>
      </c>
      <c r="BO12" s="81">
        <v>0</v>
      </c>
      <c r="BP12" s="81">
        <v>0</v>
      </c>
      <c r="BQ12" s="81">
        <v>0</v>
      </c>
      <c r="BR12" s="81">
        <v>0</v>
      </c>
      <c r="BS12" s="81">
        <v>0</v>
      </c>
      <c r="BT12" s="81">
        <v>0</v>
      </c>
      <c r="BU12" s="81">
        <v>0</v>
      </c>
      <c r="BV12" s="81">
        <v>0</v>
      </c>
      <c r="BW12" s="81">
        <v>0</v>
      </c>
      <c r="BX12" s="81">
        <v>0</v>
      </c>
      <c r="BY12" s="81">
        <v>0</v>
      </c>
      <c r="BZ12" s="81">
        <v>0</v>
      </c>
      <c r="CA12" s="81">
        <v>0</v>
      </c>
      <c r="CB12" s="81">
        <v>0</v>
      </c>
      <c r="CC12" s="81">
        <v>0</v>
      </c>
      <c r="CD12" s="81">
        <v>0</v>
      </c>
      <c r="CE12" s="81">
        <v>0</v>
      </c>
      <c r="CF12" s="81">
        <v>0</v>
      </c>
      <c r="CG12" s="81">
        <v>0</v>
      </c>
      <c r="CH12" s="81">
        <v>0</v>
      </c>
      <c r="CI12" s="81">
        <v>0</v>
      </c>
      <c r="CJ12" s="81">
        <v>0</v>
      </c>
      <c r="CK12" s="81">
        <v>0</v>
      </c>
      <c r="CL12" s="81">
        <v>0</v>
      </c>
      <c r="CM12" s="81">
        <v>0</v>
      </c>
      <c r="CN12" s="81">
        <v>0</v>
      </c>
      <c r="CO12" s="81">
        <v>0</v>
      </c>
      <c r="CP12" s="81">
        <v>0</v>
      </c>
      <c r="CQ12" s="81">
        <v>0</v>
      </c>
      <c r="CR12" s="81">
        <v>0</v>
      </c>
      <c r="CS12" s="81">
        <v>0</v>
      </c>
      <c r="CT12" s="81">
        <v>0</v>
      </c>
      <c r="CU12" s="81">
        <v>0</v>
      </c>
      <c r="CV12" s="81">
        <v>0</v>
      </c>
      <c r="CW12" s="81">
        <v>0</v>
      </c>
      <c r="CX12" s="81">
        <v>0</v>
      </c>
      <c r="CY12" s="81">
        <v>0</v>
      </c>
      <c r="CZ12" s="81">
        <v>0</v>
      </c>
      <c r="DA12" s="81">
        <v>0</v>
      </c>
      <c r="DB12" s="81">
        <v>0</v>
      </c>
      <c r="DC12" s="81">
        <v>0</v>
      </c>
      <c r="DD12" s="81">
        <v>0</v>
      </c>
      <c r="DE12" s="81">
        <v>0</v>
      </c>
      <c r="DF12" s="81">
        <v>0</v>
      </c>
      <c r="DG12" s="81">
        <v>0</v>
      </c>
      <c r="DH12" s="81">
        <v>0</v>
      </c>
      <c r="DI12" s="81">
        <v>0</v>
      </c>
      <c r="DJ12" s="81">
        <v>0</v>
      </c>
      <c r="DK12" s="81">
        <v>0</v>
      </c>
      <c r="DL12" s="81">
        <v>0</v>
      </c>
      <c r="DM12" s="71">
        <v>0</v>
      </c>
      <c r="DN12" s="71">
        <v>0</v>
      </c>
      <c r="DO12" s="71">
        <v>0</v>
      </c>
      <c r="DP12" s="71">
        <v>0</v>
      </c>
      <c r="DQ12" s="71">
        <v>0</v>
      </c>
      <c r="DR12" s="71">
        <v>0</v>
      </c>
      <c r="DS12" s="71">
        <v>240290</v>
      </c>
      <c r="DT12" s="71">
        <v>-57289.69</v>
      </c>
      <c r="DU12" s="71">
        <v>-43228.32</v>
      </c>
      <c r="DW12" s="71">
        <v>-298566.67</v>
      </c>
      <c r="DX12" s="71">
        <v>0</v>
      </c>
      <c r="EB12" s="71">
        <v>0</v>
      </c>
    </row>
    <row r="13" spans="1:132" s="71" customFormat="1">
      <c r="A13" s="77" t="s">
        <v>882</v>
      </c>
      <c r="B13" s="79">
        <v>844266.73</v>
      </c>
      <c r="C13" s="80">
        <v>844266.73</v>
      </c>
      <c r="D13" s="80">
        <v>0</v>
      </c>
      <c r="E13" s="80">
        <v>0</v>
      </c>
      <c r="F13" s="80">
        <v>0</v>
      </c>
      <c r="G13" s="81">
        <v>0</v>
      </c>
      <c r="H13" s="82">
        <v>0</v>
      </c>
      <c r="I13" s="81">
        <v>-94288.08</v>
      </c>
      <c r="J13" s="81">
        <v>0</v>
      </c>
      <c r="K13" s="81">
        <v>0</v>
      </c>
      <c r="L13" s="81">
        <v>0</v>
      </c>
      <c r="M13" s="79">
        <v>0</v>
      </c>
      <c r="N13" s="81">
        <v>0</v>
      </c>
      <c r="O13" s="81">
        <v>0</v>
      </c>
      <c r="P13" s="81">
        <v>0</v>
      </c>
      <c r="Q13" s="81">
        <v>-0.11</v>
      </c>
      <c r="R13" s="81">
        <v>938554.92</v>
      </c>
      <c r="S13" s="81">
        <v>0</v>
      </c>
      <c r="T13" s="81">
        <v>0</v>
      </c>
      <c r="U13" s="81">
        <v>0</v>
      </c>
      <c r="V13" s="81">
        <v>0</v>
      </c>
      <c r="W13" s="81">
        <v>0</v>
      </c>
      <c r="X13" s="81">
        <v>0</v>
      </c>
      <c r="Y13" s="81">
        <v>0</v>
      </c>
      <c r="Z13" s="81">
        <v>0</v>
      </c>
      <c r="AA13" s="81">
        <v>0</v>
      </c>
      <c r="AB13" s="81">
        <v>0</v>
      </c>
      <c r="AC13" s="81">
        <v>0</v>
      </c>
      <c r="AD13" s="81">
        <v>0</v>
      </c>
      <c r="AE13" s="81">
        <v>0</v>
      </c>
      <c r="AF13" s="81">
        <v>0</v>
      </c>
      <c r="AG13" s="81">
        <v>0</v>
      </c>
      <c r="AH13" s="81">
        <v>0</v>
      </c>
      <c r="AI13" s="81">
        <v>0</v>
      </c>
      <c r="AJ13" s="81">
        <v>0</v>
      </c>
      <c r="AK13" s="81">
        <v>0</v>
      </c>
      <c r="AL13" s="81">
        <v>0</v>
      </c>
      <c r="AM13" s="81">
        <v>0</v>
      </c>
      <c r="AN13" s="81">
        <v>0</v>
      </c>
      <c r="AO13" s="81">
        <v>0</v>
      </c>
      <c r="AP13" s="81">
        <v>0</v>
      </c>
      <c r="AQ13" s="81">
        <v>0</v>
      </c>
      <c r="AR13" s="81">
        <v>0</v>
      </c>
      <c r="AS13" s="81">
        <v>0</v>
      </c>
      <c r="AT13" s="81">
        <v>938554.92</v>
      </c>
      <c r="AU13" s="81">
        <v>66038.45</v>
      </c>
      <c r="AV13" s="81">
        <v>26649.53</v>
      </c>
      <c r="AW13" s="81">
        <v>31037.02</v>
      </c>
      <c r="AX13" s="81">
        <v>64001.56</v>
      </c>
      <c r="AY13" s="81">
        <v>125567.67</v>
      </c>
      <c r="AZ13" s="81">
        <v>63466.73</v>
      </c>
      <c r="BA13" s="81">
        <v>97.42</v>
      </c>
      <c r="BB13" s="81">
        <v>43600.17</v>
      </c>
      <c r="BC13" s="81">
        <v>27377.39</v>
      </c>
      <c r="BD13" s="81">
        <v>16722.759999999998</v>
      </c>
      <c r="BE13" s="81">
        <v>49716.69</v>
      </c>
      <c r="BF13" s="81">
        <v>80531.98</v>
      </c>
      <c r="BG13" s="81">
        <v>237818.59</v>
      </c>
      <c r="BH13" s="81">
        <v>94584.74</v>
      </c>
      <c r="BI13" s="81">
        <v>1.03</v>
      </c>
      <c r="BJ13" s="81">
        <v>-3873.6</v>
      </c>
      <c r="BK13" s="81">
        <v>1860.25</v>
      </c>
      <c r="BL13" s="81">
        <v>2557.5</v>
      </c>
      <c r="BM13" s="81">
        <v>1327.1</v>
      </c>
      <c r="BN13" s="81">
        <v>190.46</v>
      </c>
      <c r="BO13" s="81">
        <v>106.5</v>
      </c>
      <c r="BP13" s="81">
        <v>8421.66</v>
      </c>
      <c r="BQ13" s="81">
        <v>0</v>
      </c>
      <c r="BR13" s="81">
        <v>1.61</v>
      </c>
      <c r="BS13" s="81">
        <v>0</v>
      </c>
      <c r="BT13" s="81">
        <v>0</v>
      </c>
      <c r="BU13" s="81">
        <v>85.42</v>
      </c>
      <c r="BV13" s="81">
        <v>0</v>
      </c>
      <c r="BW13" s="81">
        <v>0</v>
      </c>
      <c r="BX13" s="81">
        <v>-6.03</v>
      </c>
      <c r="BY13" s="81">
        <v>0</v>
      </c>
      <c r="BZ13" s="81">
        <v>0</v>
      </c>
      <c r="CA13" s="81">
        <v>0</v>
      </c>
      <c r="CB13" s="81">
        <v>0</v>
      </c>
      <c r="CC13" s="81">
        <v>49.34</v>
      </c>
      <c r="CD13" s="81">
        <v>40.89</v>
      </c>
      <c r="CE13" s="81">
        <v>3.11</v>
      </c>
      <c r="CF13" s="81">
        <v>0</v>
      </c>
      <c r="CG13" s="81">
        <v>0</v>
      </c>
      <c r="CH13" s="81">
        <v>0.01</v>
      </c>
      <c r="CI13" s="81">
        <v>0</v>
      </c>
      <c r="CJ13" s="81">
        <v>0</v>
      </c>
      <c r="CK13" s="81">
        <v>0</v>
      </c>
      <c r="CL13" s="81">
        <v>0</v>
      </c>
      <c r="CM13" s="81">
        <v>0</v>
      </c>
      <c r="CN13" s="81">
        <v>0</v>
      </c>
      <c r="CO13" s="81">
        <v>0</v>
      </c>
      <c r="CP13" s="81">
        <v>0</v>
      </c>
      <c r="CQ13" s="81">
        <v>0</v>
      </c>
      <c r="CR13" s="81">
        <v>0</v>
      </c>
      <c r="CS13" s="81">
        <v>0</v>
      </c>
      <c r="CT13" s="81">
        <v>0</v>
      </c>
      <c r="CU13" s="81">
        <v>0</v>
      </c>
      <c r="CV13" s="81">
        <v>0</v>
      </c>
      <c r="CW13" s="81">
        <v>0</v>
      </c>
      <c r="CX13" s="81">
        <v>0</v>
      </c>
      <c r="CY13" s="81">
        <v>0</v>
      </c>
      <c r="CZ13" s="81">
        <v>0</v>
      </c>
      <c r="DA13" s="81">
        <v>0</v>
      </c>
      <c r="DB13" s="81">
        <v>0</v>
      </c>
      <c r="DC13" s="81">
        <v>560.19000000000005</v>
      </c>
      <c r="DD13" s="81">
        <v>18.78</v>
      </c>
      <c r="DE13" s="81">
        <v>0</v>
      </c>
      <c r="DF13" s="81">
        <v>0</v>
      </c>
      <c r="DG13" s="81">
        <v>0</v>
      </c>
      <c r="DH13" s="81">
        <v>0</v>
      </c>
      <c r="DI13" s="81">
        <v>0</v>
      </c>
      <c r="DJ13" s="81">
        <v>0</v>
      </c>
      <c r="DK13" s="81">
        <v>0</v>
      </c>
      <c r="DL13" s="81">
        <v>0</v>
      </c>
      <c r="DM13" s="71">
        <v>0</v>
      </c>
      <c r="DN13" s="71">
        <v>0</v>
      </c>
      <c r="DO13" s="71">
        <v>0</v>
      </c>
      <c r="DP13" s="71">
        <v>0</v>
      </c>
      <c r="DQ13" s="71">
        <v>0</v>
      </c>
      <c r="DR13" s="71">
        <v>0</v>
      </c>
      <c r="DX13" s="71">
        <v>0</v>
      </c>
      <c r="EB13" s="71">
        <v>0</v>
      </c>
    </row>
    <row r="14" spans="1:132" s="71" customFormat="1">
      <c r="A14" s="77" t="s">
        <v>68</v>
      </c>
      <c r="B14" s="79">
        <v>16475463.809999999</v>
      </c>
      <c r="C14" s="80">
        <v>16453175.699999999</v>
      </c>
      <c r="D14" s="80">
        <v>22288.109999999928</v>
      </c>
      <c r="E14" s="80">
        <v>0</v>
      </c>
      <c r="F14" s="80">
        <v>0</v>
      </c>
      <c r="G14" s="81"/>
      <c r="H14" s="82">
        <v>0</v>
      </c>
      <c r="I14" s="81">
        <v>0</v>
      </c>
      <c r="J14" s="81">
        <v>0</v>
      </c>
      <c r="K14" s="81">
        <v>0</v>
      </c>
      <c r="L14" s="81">
        <v>0</v>
      </c>
      <c r="M14" s="79">
        <v>0</v>
      </c>
      <c r="N14" s="81">
        <v>0</v>
      </c>
      <c r="O14" s="81">
        <v>0</v>
      </c>
      <c r="P14" s="81">
        <v>0</v>
      </c>
      <c r="Q14" s="81">
        <v>0</v>
      </c>
      <c r="R14" s="81">
        <v>16453175.699999999</v>
      </c>
      <c r="S14" s="81">
        <v>0</v>
      </c>
      <c r="T14" s="81">
        <v>0</v>
      </c>
      <c r="U14" s="81">
        <v>0</v>
      </c>
      <c r="V14" s="81">
        <v>0</v>
      </c>
      <c r="W14" s="81">
        <v>0</v>
      </c>
      <c r="X14" s="81">
        <v>0</v>
      </c>
      <c r="Y14" s="81">
        <v>0</v>
      </c>
      <c r="Z14" s="81">
        <v>0</v>
      </c>
      <c r="AA14" s="81">
        <v>0</v>
      </c>
      <c r="AB14" s="81">
        <v>0</v>
      </c>
      <c r="AC14" s="81">
        <v>0</v>
      </c>
      <c r="AD14" s="81">
        <v>0</v>
      </c>
      <c r="AE14" s="81">
        <v>0</v>
      </c>
      <c r="AF14" s="81">
        <v>0</v>
      </c>
      <c r="AG14" s="81">
        <v>0</v>
      </c>
      <c r="AH14" s="81">
        <v>0</v>
      </c>
      <c r="AI14" s="81">
        <v>0</v>
      </c>
      <c r="AJ14" s="81">
        <v>0</v>
      </c>
      <c r="AK14" s="81">
        <v>0</v>
      </c>
      <c r="AL14" s="81">
        <v>0</v>
      </c>
      <c r="AM14" s="81">
        <v>0</v>
      </c>
      <c r="AN14" s="81">
        <v>2322434.5099999998</v>
      </c>
      <c r="AO14" s="81">
        <v>0</v>
      </c>
      <c r="AP14" s="81">
        <v>0</v>
      </c>
      <c r="AQ14" s="81">
        <v>0</v>
      </c>
      <c r="AR14" s="81">
        <v>0</v>
      </c>
      <c r="AS14" s="81">
        <v>0</v>
      </c>
      <c r="AT14" s="81">
        <v>14130741.189999999</v>
      </c>
      <c r="AU14" s="81">
        <v>103.75</v>
      </c>
      <c r="AV14" s="81">
        <v>258.61</v>
      </c>
      <c r="AW14" s="81">
        <v>196873.11</v>
      </c>
      <c r="AX14" s="81">
        <v>179.23</v>
      </c>
      <c r="AY14" s="81">
        <v>72405.91</v>
      </c>
      <c r="AZ14" s="81">
        <v>148.06</v>
      </c>
      <c r="BA14" s="81">
        <v>9.43</v>
      </c>
      <c r="BB14" s="81">
        <v>47.16</v>
      </c>
      <c r="BC14" s="81">
        <v>494.73</v>
      </c>
      <c r="BD14" s="81">
        <v>47.16</v>
      </c>
      <c r="BE14" s="81">
        <v>695614.4</v>
      </c>
      <c r="BF14" s="81">
        <v>649129.75</v>
      </c>
      <c r="BG14" s="81">
        <v>198.09</v>
      </c>
      <c r="BH14" s="81">
        <v>137663.5</v>
      </c>
      <c r="BI14" s="81">
        <v>37.72</v>
      </c>
      <c r="BJ14" s="81">
        <v>18.86</v>
      </c>
      <c r="BK14" s="81">
        <v>28.3</v>
      </c>
      <c r="BL14" s="81">
        <v>28.29</v>
      </c>
      <c r="BM14" s="81">
        <v>75.47</v>
      </c>
      <c r="BN14" s="81">
        <v>18.86</v>
      </c>
      <c r="BO14" s="81">
        <v>37.74</v>
      </c>
      <c r="BP14" s="81">
        <v>234.32</v>
      </c>
      <c r="BQ14" s="81">
        <v>18.86</v>
      </c>
      <c r="BR14" s="81">
        <v>47.16</v>
      </c>
      <c r="BS14" s="81">
        <v>1773.58</v>
      </c>
      <c r="BT14" s="81">
        <v>28.29</v>
      </c>
      <c r="BU14" s="81">
        <v>0</v>
      </c>
      <c r="BV14" s="81">
        <v>204402.52</v>
      </c>
      <c r="BW14" s="81">
        <v>0</v>
      </c>
      <c r="BX14" s="81">
        <v>179.25</v>
      </c>
      <c r="BY14" s="81">
        <v>0</v>
      </c>
      <c r="BZ14" s="81">
        <v>37.72</v>
      </c>
      <c r="CA14" s="81">
        <v>314474.84000000003</v>
      </c>
      <c r="CB14" s="81">
        <v>0</v>
      </c>
      <c r="CC14" s="81">
        <v>0</v>
      </c>
      <c r="CD14" s="81">
        <v>1725685.53</v>
      </c>
      <c r="CE14" s="81">
        <v>982622.66</v>
      </c>
      <c r="CF14" s="81">
        <v>9.7100000000000009</v>
      </c>
      <c r="CG14" s="81">
        <v>97097.38</v>
      </c>
      <c r="CH14" s="81">
        <v>0</v>
      </c>
      <c r="CI14" s="81">
        <v>343870.84</v>
      </c>
      <c r="CJ14" s="81">
        <v>1474056.6</v>
      </c>
      <c r="CK14" s="81">
        <v>283028.3</v>
      </c>
      <c r="CL14" s="81">
        <v>1003757.3</v>
      </c>
      <c r="CM14" s="81">
        <v>0</v>
      </c>
      <c r="CN14" s="81">
        <v>9.43</v>
      </c>
      <c r="CO14" s="81">
        <v>242718.45</v>
      </c>
      <c r="CP14" s="81">
        <v>0</v>
      </c>
      <c r="CQ14" s="81">
        <v>164268.63</v>
      </c>
      <c r="CR14" s="81">
        <v>0</v>
      </c>
      <c r="CS14" s="81">
        <v>29.13</v>
      </c>
      <c r="CT14" s="81">
        <v>400</v>
      </c>
      <c r="CU14" s="81">
        <v>0</v>
      </c>
      <c r="CV14" s="81">
        <v>72815.53</v>
      </c>
      <c r="CW14" s="81">
        <v>0</v>
      </c>
      <c r="CX14" s="81">
        <v>10</v>
      </c>
      <c r="CY14" s="81">
        <v>10</v>
      </c>
      <c r="CZ14" s="81">
        <v>0</v>
      </c>
      <c r="DA14" s="81">
        <v>9.7100000000000009</v>
      </c>
      <c r="DB14" s="81">
        <v>216929.94</v>
      </c>
      <c r="DC14" s="81">
        <v>18.86</v>
      </c>
      <c r="DD14" s="81">
        <v>18.86</v>
      </c>
      <c r="DE14" s="81">
        <v>18.86</v>
      </c>
      <c r="DF14" s="81">
        <v>0</v>
      </c>
      <c r="DG14" s="81">
        <v>5248721.38</v>
      </c>
      <c r="DH14" s="81">
        <v>19.420000000000002</v>
      </c>
      <c r="DI14" s="81">
        <v>0</v>
      </c>
      <c r="DJ14" s="81">
        <v>0</v>
      </c>
      <c r="DK14" s="81">
        <v>0</v>
      </c>
      <c r="DL14" s="81">
        <v>0</v>
      </c>
      <c r="DM14" s="71">
        <v>0</v>
      </c>
      <c r="DN14" s="71">
        <v>0</v>
      </c>
      <c r="DO14" s="71">
        <v>0</v>
      </c>
      <c r="DP14" s="71">
        <v>0</v>
      </c>
      <c r="DQ14" s="71">
        <v>0</v>
      </c>
      <c r="DR14" s="71">
        <v>0</v>
      </c>
      <c r="DS14" s="71">
        <v>545325.96</v>
      </c>
      <c r="DT14" s="71">
        <v>-5234.2700000000004</v>
      </c>
      <c r="DW14" s="71">
        <v>1862</v>
      </c>
      <c r="DX14" s="71">
        <v>-519665.58</v>
      </c>
      <c r="EB14" s="71">
        <v>0</v>
      </c>
    </row>
    <row r="15" spans="1:132" s="71" customFormat="1">
      <c r="A15" s="77" t="s">
        <v>69</v>
      </c>
      <c r="B15" s="79">
        <v>376137.52</v>
      </c>
      <c r="C15" s="80">
        <v>376672.32</v>
      </c>
      <c r="D15" s="80">
        <v>0</v>
      </c>
      <c r="E15" s="80"/>
      <c r="F15" s="80">
        <v>-534.79999999999995</v>
      </c>
      <c r="G15" s="81"/>
      <c r="H15" s="82">
        <v>0</v>
      </c>
      <c r="I15" s="81">
        <v>377605.62</v>
      </c>
      <c r="J15" s="81">
        <v>0</v>
      </c>
      <c r="K15" s="81">
        <v>0</v>
      </c>
      <c r="L15" s="81">
        <v>237.5</v>
      </c>
      <c r="M15" s="79">
        <v>0</v>
      </c>
      <c r="N15" s="81">
        <v>0</v>
      </c>
      <c r="O15" s="81">
        <v>0</v>
      </c>
      <c r="P15" s="81">
        <v>0</v>
      </c>
      <c r="Q15" s="81">
        <v>0</v>
      </c>
      <c r="R15" s="81">
        <v>-1170.8</v>
      </c>
      <c r="S15" s="81">
        <v>237.5</v>
      </c>
      <c r="T15" s="81">
        <v>0</v>
      </c>
      <c r="U15" s="81">
        <v>0</v>
      </c>
      <c r="V15" s="81">
        <v>0</v>
      </c>
      <c r="W15" s="81">
        <v>0</v>
      </c>
      <c r="X15" s="81">
        <v>0</v>
      </c>
      <c r="Y15" s="81">
        <v>0</v>
      </c>
      <c r="Z15" s="81">
        <v>0</v>
      </c>
      <c r="AA15" s="81">
        <v>0</v>
      </c>
      <c r="AB15" s="81">
        <v>0</v>
      </c>
      <c r="AC15" s="81">
        <v>0</v>
      </c>
      <c r="AD15" s="81">
        <v>0</v>
      </c>
      <c r="AE15" s="81">
        <v>0</v>
      </c>
      <c r="AF15" s="81">
        <v>0</v>
      </c>
      <c r="AG15" s="81">
        <v>0</v>
      </c>
      <c r="AH15" s="81">
        <v>0</v>
      </c>
      <c r="AI15" s="81">
        <v>0</v>
      </c>
      <c r="AJ15" s="81">
        <v>0</v>
      </c>
      <c r="AK15" s="81">
        <v>0</v>
      </c>
      <c r="AL15" s="81">
        <v>0</v>
      </c>
      <c r="AM15" s="81">
        <v>0</v>
      </c>
      <c r="AN15" s="81">
        <v>0</v>
      </c>
      <c r="AO15" s="81">
        <v>0</v>
      </c>
      <c r="AP15" s="81">
        <v>0</v>
      </c>
      <c r="AQ15" s="81">
        <v>0</v>
      </c>
      <c r="AR15" s="81">
        <v>0</v>
      </c>
      <c r="AS15" s="81">
        <v>-1170.8</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c r="CU15" s="81">
        <v>0</v>
      </c>
      <c r="CV15" s="81">
        <v>0</v>
      </c>
      <c r="CW15" s="81">
        <v>0</v>
      </c>
      <c r="CX15" s="81">
        <v>0</v>
      </c>
      <c r="CY15" s="81">
        <v>0</v>
      </c>
      <c r="CZ15" s="81">
        <v>0</v>
      </c>
      <c r="DA15" s="81">
        <v>0</v>
      </c>
      <c r="DB15" s="81">
        <v>0</v>
      </c>
      <c r="DC15" s="81">
        <v>0</v>
      </c>
      <c r="DD15" s="81">
        <v>0</v>
      </c>
      <c r="DE15" s="81">
        <v>0</v>
      </c>
      <c r="DF15" s="81">
        <v>0</v>
      </c>
      <c r="DG15" s="81">
        <v>0</v>
      </c>
      <c r="DH15" s="81">
        <v>0</v>
      </c>
      <c r="DI15" s="81">
        <v>0</v>
      </c>
      <c r="DJ15" s="81">
        <v>0</v>
      </c>
      <c r="DK15" s="81">
        <v>0</v>
      </c>
      <c r="DL15" s="81">
        <v>0</v>
      </c>
      <c r="DM15" s="71">
        <v>0</v>
      </c>
      <c r="DN15" s="71">
        <v>0</v>
      </c>
      <c r="DO15" s="71">
        <v>0</v>
      </c>
      <c r="DP15" s="71">
        <v>0</v>
      </c>
      <c r="DQ15" s="71">
        <v>0</v>
      </c>
      <c r="DR15" s="71">
        <v>0</v>
      </c>
      <c r="DX15" s="71">
        <v>0</v>
      </c>
      <c r="DY15" s="71">
        <v>-534.79999999999995</v>
      </c>
      <c r="EB15" s="71">
        <v>0</v>
      </c>
    </row>
    <row r="16" spans="1:132" s="71" customFormat="1">
      <c r="A16" s="77" t="s">
        <v>70</v>
      </c>
      <c r="B16" s="79">
        <v>0</v>
      </c>
      <c r="C16" s="80">
        <v>0</v>
      </c>
      <c r="D16" s="80">
        <v>0</v>
      </c>
      <c r="E16" s="80"/>
      <c r="F16" s="80">
        <v>0</v>
      </c>
      <c r="G16" s="81">
        <v>0</v>
      </c>
      <c r="H16" s="82">
        <v>0</v>
      </c>
      <c r="I16" s="81">
        <v>0</v>
      </c>
      <c r="J16" s="81">
        <v>0</v>
      </c>
      <c r="K16" s="81">
        <v>0</v>
      </c>
      <c r="L16" s="81">
        <v>0</v>
      </c>
      <c r="M16" s="79">
        <v>0</v>
      </c>
      <c r="N16" s="81">
        <v>0</v>
      </c>
      <c r="O16" s="81">
        <v>0</v>
      </c>
      <c r="P16" s="81">
        <v>0</v>
      </c>
      <c r="Q16" s="81">
        <v>0</v>
      </c>
      <c r="R16" s="81">
        <v>0</v>
      </c>
      <c r="S16" s="81">
        <v>0</v>
      </c>
      <c r="T16" s="81">
        <v>0</v>
      </c>
      <c r="U16" s="81">
        <v>0</v>
      </c>
      <c r="V16" s="81">
        <v>0</v>
      </c>
      <c r="W16" s="81">
        <v>0</v>
      </c>
      <c r="X16" s="81">
        <v>0</v>
      </c>
      <c r="Y16" s="81">
        <v>0</v>
      </c>
      <c r="Z16" s="81">
        <v>0</v>
      </c>
      <c r="AA16" s="81">
        <v>0</v>
      </c>
      <c r="AB16" s="81">
        <v>0</v>
      </c>
      <c r="AC16" s="81">
        <v>0</v>
      </c>
      <c r="AD16" s="81">
        <v>0</v>
      </c>
      <c r="AE16" s="81">
        <v>0</v>
      </c>
      <c r="AF16" s="81">
        <v>0</v>
      </c>
      <c r="AG16" s="81">
        <v>0</v>
      </c>
      <c r="AH16" s="81">
        <v>0</v>
      </c>
      <c r="AI16" s="81">
        <v>0</v>
      </c>
      <c r="AJ16" s="81">
        <v>0</v>
      </c>
      <c r="AK16" s="81">
        <v>0</v>
      </c>
      <c r="AL16" s="81">
        <v>0</v>
      </c>
      <c r="AM16" s="81">
        <v>0</v>
      </c>
      <c r="AN16" s="81">
        <v>0</v>
      </c>
      <c r="AO16" s="81">
        <v>0</v>
      </c>
      <c r="AP16" s="81">
        <v>0</v>
      </c>
      <c r="AQ16" s="81">
        <v>0</v>
      </c>
      <c r="AR16" s="81">
        <v>0</v>
      </c>
      <c r="AS16" s="81">
        <v>0</v>
      </c>
      <c r="AT16" s="81">
        <v>0</v>
      </c>
      <c r="AU16" s="81">
        <v>0</v>
      </c>
      <c r="AV16" s="81">
        <v>0</v>
      </c>
      <c r="AW16" s="81">
        <v>0</v>
      </c>
      <c r="AX16" s="81">
        <v>0</v>
      </c>
      <c r="AY16" s="81">
        <v>0</v>
      </c>
      <c r="AZ16" s="81">
        <v>0</v>
      </c>
      <c r="BA16" s="81">
        <v>0</v>
      </c>
      <c r="BB16" s="81">
        <v>0</v>
      </c>
      <c r="BC16" s="81">
        <v>0</v>
      </c>
      <c r="BD16" s="81">
        <v>0</v>
      </c>
      <c r="BE16" s="81">
        <v>0</v>
      </c>
      <c r="BF16" s="81">
        <v>0</v>
      </c>
      <c r="BG16" s="81">
        <v>0</v>
      </c>
      <c r="BH16" s="81">
        <v>0</v>
      </c>
      <c r="BI16" s="81">
        <v>0</v>
      </c>
      <c r="BJ16" s="81">
        <v>0</v>
      </c>
      <c r="BK16" s="81">
        <v>0</v>
      </c>
      <c r="BL16" s="81">
        <v>0</v>
      </c>
      <c r="BM16" s="81">
        <v>0</v>
      </c>
      <c r="BN16" s="81">
        <v>0</v>
      </c>
      <c r="BO16" s="81">
        <v>0</v>
      </c>
      <c r="BP16" s="81">
        <v>0</v>
      </c>
      <c r="BQ16" s="81">
        <v>0</v>
      </c>
      <c r="BR16" s="81">
        <v>0</v>
      </c>
      <c r="BS16" s="81">
        <v>0</v>
      </c>
      <c r="BT16" s="81">
        <v>0</v>
      </c>
      <c r="BU16" s="81">
        <v>0</v>
      </c>
      <c r="BV16" s="81">
        <v>0</v>
      </c>
      <c r="BW16" s="81">
        <v>0</v>
      </c>
      <c r="BX16" s="81">
        <v>0</v>
      </c>
      <c r="BY16" s="81">
        <v>0</v>
      </c>
      <c r="BZ16" s="81">
        <v>0</v>
      </c>
      <c r="CA16" s="81">
        <v>0</v>
      </c>
      <c r="CB16" s="81">
        <v>0</v>
      </c>
      <c r="CC16" s="81">
        <v>0</v>
      </c>
      <c r="CD16" s="81">
        <v>0</v>
      </c>
      <c r="CE16" s="81">
        <v>0</v>
      </c>
      <c r="CF16" s="81">
        <v>0</v>
      </c>
      <c r="CG16" s="81">
        <v>0</v>
      </c>
      <c r="CH16" s="81">
        <v>0</v>
      </c>
      <c r="CI16" s="81">
        <v>0</v>
      </c>
      <c r="CJ16" s="81">
        <v>0</v>
      </c>
      <c r="CK16" s="81">
        <v>0</v>
      </c>
      <c r="CL16" s="81">
        <v>0</v>
      </c>
      <c r="CM16" s="81">
        <v>0</v>
      </c>
      <c r="CN16" s="81">
        <v>0</v>
      </c>
      <c r="CO16" s="81">
        <v>0</v>
      </c>
      <c r="CP16" s="81">
        <v>0</v>
      </c>
      <c r="CQ16" s="81">
        <v>0</v>
      </c>
      <c r="CR16" s="81">
        <v>0</v>
      </c>
      <c r="CS16" s="81">
        <v>0</v>
      </c>
      <c r="CT16" s="81">
        <v>0</v>
      </c>
      <c r="CU16" s="81">
        <v>0</v>
      </c>
      <c r="CV16" s="81">
        <v>0</v>
      </c>
      <c r="CW16" s="81">
        <v>0</v>
      </c>
      <c r="CX16" s="81">
        <v>0</v>
      </c>
      <c r="CY16" s="81">
        <v>0</v>
      </c>
      <c r="CZ16" s="81">
        <v>0</v>
      </c>
      <c r="DA16" s="81">
        <v>0</v>
      </c>
      <c r="DB16" s="81">
        <v>0</v>
      </c>
      <c r="DC16" s="81">
        <v>0</v>
      </c>
      <c r="DD16" s="81">
        <v>0</v>
      </c>
      <c r="DE16" s="81">
        <v>0</v>
      </c>
      <c r="DF16" s="81">
        <v>0</v>
      </c>
      <c r="DG16" s="81">
        <v>0</v>
      </c>
      <c r="DH16" s="81">
        <v>0</v>
      </c>
      <c r="DI16" s="81">
        <v>0</v>
      </c>
      <c r="DJ16" s="81">
        <v>0</v>
      </c>
      <c r="DK16" s="81">
        <v>0</v>
      </c>
      <c r="DL16" s="81">
        <v>0</v>
      </c>
      <c r="DM16" s="71">
        <v>0</v>
      </c>
      <c r="DN16" s="71">
        <v>0</v>
      </c>
      <c r="DO16" s="71">
        <v>0</v>
      </c>
      <c r="DP16" s="71">
        <v>0</v>
      </c>
      <c r="DQ16" s="71">
        <v>0</v>
      </c>
      <c r="DR16" s="71">
        <v>0</v>
      </c>
      <c r="DX16" s="71">
        <v>0</v>
      </c>
      <c r="EB16" s="71">
        <v>0</v>
      </c>
    </row>
    <row r="17" spans="1:132" s="71" customFormat="1">
      <c r="A17" s="78" t="s">
        <v>43</v>
      </c>
      <c r="B17" s="79">
        <v>610315466.13</v>
      </c>
      <c r="C17" s="79">
        <v>560723975.75</v>
      </c>
      <c r="D17" s="79">
        <v>47424629.230000004</v>
      </c>
      <c r="E17" s="79">
        <v>-3639285.42</v>
      </c>
      <c r="F17" s="79">
        <v>2571440.5699999998</v>
      </c>
      <c r="G17" s="79">
        <v>27810292.669999998</v>
      </c>
      <c r="H17" s="79">
        <v>-24575586.669999998</v>
      </c>
      <c r="I17" s="79">
        <v>135332374.69</v>
      </c>
      <c r="J17" s="79">
        <v>37556.559999999998</v>
      </c>
      <c r="K17" s="79">
        <v>0</v>
      </c>
      <c r="L17" s="79">
        <v>36924445.670000002</v>
      </c>
      <c r="M17" s="79">
        <v>72989354.329999998</v>
      </c>
      <c r="N17" s="79">
        <v>10462276.9</v>
      </c>
      <c r="O17" s="79">
        <v>4401135.6899999995</v>
      </c>
      <c r="P17" s="79">
        <v>3558320.89</v>
      </c>
      <c r="Q17" s="79">
        <v>0</v>
      </c>
      <c r="R17" s="79">
        <v>297018511.01999998</v>
      </c>
      <c r="S17" s="79">
        <v>14147132.67</v>
      </c>
      <c r="T17" s="79">
        <v>5520066.0700000003</v>
      </c>
      <c r="U17" s="79">
        <v>5528216.0499999998</v>
      </c>
      <c r="V17" s="79">
        <v>4308747.6899999995</v>
      </c>
      <c r="W17" s="79">
        <v>3937608.91</v>
      </c>
      <c r="X17" s="79">
        <v>1545583.3599999999</v>
      </c>
      <c r="Y17" s="79">
        <v>1937090.92</v>
      </c>
      <c r="Z17" s="79">
        <v>6712616.3300000001</v>
      </c>
      <c r="AA17" s="79">
        <v>31999227.809999999</v>
      </c>
      <c r="AB17" s="79">
        <v>11598787.460000001</v>
      </c>
      <c r="AC17" s="79">
        <v>7973932.2000000002</v>
      </c>
      <c r="AD17" s="79">
        <v>2790321.55</v>
      </c>
      <c r="AE17" s="79">
        <v>7255892.8799999999</v>
      </c>
      <c r="AF17" s="79">
        <v>4658576.1000000006</v>
      </c>
      <c r="AG17" s="79">
        <v>0</v>
      </c>
      <c r="AH17" s="79">
        <v>3260053.08</v>
      </c>
      <c r="AI17" s="79">
        <v>5033614.1000000006</v>
      </c>
      <c r="AJ17" s="79">
        <v>-2811486.68</v>
      </c>
      <c r="AK17" s="79">
        <v>4980096.3999999994</v>
      </c>
      <c r="AL17" s="79">
        <v>3920999.34</v>
      </c>
      <c r="AM17" s="79">
        <v>480136.35</v>
      </c>
      <c r="AN17" s="79">
        <v>57057383.170000002</v>
      </c>
      <c r="AO17" s="79">
        <v>2934541.56</v>
      </c>
      <c r="AP17" s="79">
        <v>11750229.51</v>
      </c>
      <c r="AQ17" s="79">
        <v>4047174.04</v>
      </c>
      <c r="AR17" s="79">
        <v>10358773.199999999</v>
      </c>
      <c r="AS17" s="79">
        <v>14989016.85</v>
      </c>
      <c r="AT17" s="79">
        <v>195881392.68999997</v>
      </c>
      <c r="AU17" s="79">
        <v>7595882.7800000003</v>
      </c>
      <c r="AV17" s="79">
        <v>7863529.629999999</v>
      </c>
      <c r="AW17" s="79">
        <v>8451499.0199999996</v>
      </c>
      <c r="AX17" s="79">
        <v>8046374.6100000003</v>
      </c>
      <c r="AY17" s="79">
        <v>7541867.6499999994</v>
      </c>
      <c r="AZ17" s="79">
        <v>7746685.7699999996</v>
      </c>
      <c r="BA17" s="79">
        <v>3053466.29</v>
      </c>
      <c r="BB17" s="79">
        <v>8115722.959999999</v>
      </c>
      <c r="BC17" s="79">
        <v>4833278.4400000004</v>
      </c>
      <c r="BD17" s="79">
        <v>4316601.1599999992</v>
      </c>
      <c r="BE17" s="79">
        <v>9842328.2799999993</v>
      </c>
      <c r="BF17" s="79">
        <v>5988481.2800000003</v>
      </c>
      <c r="BG17" s="79">
        <v>7270631.04</v>
      </c>
      <c r="BH17" s="79">
        <v>3190852.48</v>
      </c>
      <c r="BI17" s="79">
        <v>3134842.58</v>
      </c>
      <c r="BJ17" s="79">
        <v>3411002.98</v>
      </c>
      <c r="BK17" s="79">
        <v>3279740.89</v>
      </c>
      <c r="BL17" s="79">
        <v>3970797.5</v>
      </c>
      <c r="BM17" s="79">
        <v>2403095.46</v>
      </c>
      <c r="BN17" s="79">
        <v>2442361.4400000004</v>
      </c>
      <c r="BO17" s="79">
        <v>3212727.9499999997</v>
      </c>
      <c r="BP17" s="79">
        <v>4118238.33</v>
      </c>
      <c r="BQ17" s="79">
        <v>1934539.33</v>
      </c>
      <c r="BR17" s="79">
        <v>1688214.77</v>
      </c>
      <c r="BS17" s="79">
        <v>1788403.23</v>
      </c>
      <c r="BT17" s="79">
        <v>2182779.5100000002</v>
      </c>
      <c r="BU17" s="79">
        <v>1720532.36</v>
      </c>
      <c r="BV17" s="79">
        <v>2513033.0100000002</v>
      </c>
      <c r="BW17" s="79">
        <v>1625868.65</v>
      </c>
      <c r="BX17" s="79">
        <v>3532739.98</v>
      </c>
      <c r="BY17" s="79">
        <v>1153694.31</v>
      </c>
      <c r="BZ17" s="79">
        <v>1737828.34</v>
      </c>
      <c r="CA17" s="79">
        <v>733772.05</v>
      </c>
      <c r="CB17" s="79">
        <v>1092447.3</v>
      </c>
      <c r="CC17" s="79">
        <v>1199140.9600000002</v>
      </c>
      <c r="CD17" s="79">
        <v>3243554.56</v>
      </c>
      <c r="CE17" s="79">
        <v>7363563.75</v>
      </c>
      <c r="CF17" s="79">
        <v>1071476.19</v>
      </c>
      <c r="CG17" s="79">
        <v>1017379.9600000001</v>
      </c>
      <c r="CH17" s="79">
        <v>824373.67</v>
      </c>
      <c r="CI17" s="79">
        <v>1366118.1500000001</v>
      </c>
      <c r="CJ17" s="79">
        <v>694776.49999999988</v>
      </c>
      <c r="CK17" s="79">
        <v>1157269.4099999999</v>
      </c>
      <c r="CL17" s="79">
        <v>1334032.8500000001</v>
      </c>
      <c r="CM17" s="79">
        <v>1609688.6</v>
      </c>
      <c r="CN17" s="79">
        <v>1151522.1599999999</v>
      </c>
      <c r="CO17" s="79">
        <v>1390251.2999999998</v>
      </c>
      <c r="CP17" s="79">
        <v>1427901.8</v>
      </c>
      <c r="CQ17" s="79">
        <v>1365453.6099999999</v>
      </c>
      <c r="CR17" s="79">
        <v>907074.96000000008</v>
      </c>
      <c r="CS17" s="79">
        <v>1476563.26</v>
      </c>
      <c r="CT17" s="79">
        <v>1492909.2500000002</v>
      </c>
      <c r="CU17" s="79">
        <v>1061012.78</v>
      </c>
      <c r="CV17" s="79">
        <v>1086960.58</v>
      </c>
      <c r="CW17" s="79">
        <v>861163.39</v>
      </c>
      <c r="CX17" s="79">
        <v>818186.45</v>
      </c>
      <c r="CY17" s="79">
        <v>1584310.25</v>
      </c>
      <c r="CZ17" s="79">
        <v>817994.18</v>
      </c>
      <c r="DA17" s="79">
        <v>1345993.6199999999</v>
      </c>
      <c r="DB17" s="79">
        <v>1559618.0699999998</v>
      </c>
      <c r="DC17" s="79">
        <v>3864766.6499999994</v>
      </c>
      <c r="DD17" s="79">
        <v>1829260.34</v>
      </c>
      <c r="DE17" s="79">
        <v>1698754.16</v>
      </c>
      <c r="DF17" s="79">
        <v>960962.01</v>
      </c>
      <c r="DG17" s="79">
        <v>2843657.3299999996</v>
      </c>
      <c r="DH17" s="79">
        <v>1305611.33</v>
      </c>
      <c r="DI17" s="79">
        <v>692694.3</v>
      </c>
      <c r="DJ17" s="79">
        <v>435363.45</v>
      </c>
      <c r="DK17" s="79">
        <v>705265.21</v>
      </c>
      <c r="DL17" s="79">
        <v>658753.29</v>
      </c>
      <c r="DM17" s="71">
        <v>991</v>
      </c>
      <c r="DN17" s="71">
        <v>0</v>
      </c>
      <c r="DO17" s="71">
        <v>76212.5</v>
      </c>
      <c r="DP17" s="71">
        <v>1537.7</v>
      </c>
      <c r="DQ17" s="71">
        <v>31744.04</v>
      </c>
      <c r="DR17" s="71">
        <v>13667.76</v>
      </c>
      <c r="DS17" s="71">
        <v>46959458.170000002</v>
      </c>
      <c r="DT17" s="71">
        <v>43664.25</v>
      </c>
      <c r="DU17" s="71">
        <v>238108.38</v>
      </c>
      <c r="DV17" s="71">
        <v>190757.97</v>
      </c>
      <c r="DW17" s="71">
        <v>512306.04</v>
      </c>
      <c r="DX17" s="71">
        <v>-519665.58</v>
      </c>
      <c r="DY17" s="71">
        <v>2174258.0099999998</v>
      </c>
      <c r="DZ17" s="71">
        <v>0</v>
      </c>
      <c r="EA17" s="71">
        <v>0</v>
      </c>
      <c r="EB17" s="71">
        <v>0</v>
      </c>
    </row>
    <row r="18" spans="1:132" s="71" customFormat="1">
      <c r="A18" s="77" t="s">
        <v>883</v>
      </c>
      <c r="B18" s="79">
        <v>6987534.3699999992</v>
      </c>
      <c r="C18" s="80">
        <v>6269878.7599999998</v>
      </c>
      <c r="D18" s="80">
        <v>392799.09</v>
      </c>
      <c r="E18" s="80">
        <v>188983.03</v>
      </c>
      <c r="F18" s="80">
        <v>39087.68</v>
      </c>
      <c r="G18" s="81">
        <v>96785.81</v>
      </c>
      <c r="H18" s="82">
        <v>0</v>
      </c>
      <c r="I18" s="81">
        <v>-805588.09</v>
      </c>
      <c r="J18" s="81">
        <v>0</v>
      </c>
      <c r="K18" s="81">
        <v>0</v>
      </c>
      <c r="L18" s="81">
        <v>476237.95</v>
      </c>
      <c r="M18" s="79">
        <v>879406.85</v>
      </c>
      <c r="N18" s="81">
        <v>502414.89</v>
      </c>
      <c r="O18" s="81">
        <v>18401.63</v>
      </c>
      <c r="P18" s="81">
        <v>15</v>
      </c>
      <c r="Q18" s="81">
        <v>0</v>
      </c>
      <c r="R18" s="81">
        <v>5198990.53</v>
      </c>
      <c r="S18" s="81">
        <v>-153645.69</v>
      </c>
      <c r="T18" s="81">
        <v>1219200.5900000001</v>
      </c>
      <c r="U18" s="81">
        <v>477140.55</v>
      </c>
      <c r="V18" s="81">
        <v>-898142.91</v>
      </c>
      <c r="W18" s="81">
        <v>-74084.56</v>
      </c>
      <c r="X18" s="81">
        <v>-108163.04</v>
      </c>
      <c r="Y18" s="81">
        <v>13933.01</v>
      </c>
      <c r="Z18" s="81">
        <v>-14395.01</v>
      </c>
      <c r="AA18" s="81">
        <v>702945.58</v>
      </c>
      <c r="AB18" s="81">
        <v>24791.41</v>
      </c>
      <c r="AC18" s="81">
        <v>63957</v>
      </c>
      <c r="AD18" s="81">
        <v>8381.27</v>
      </c>
      <c r="AE18" s="81">
        <v>44847.11</v>
      </c>
      <c r="AF18" s="81">
        <v>48879.49</v>
      </c>
      <c r="AG18" s="81">
        <v>0</v>
      </c>
      <c r="AH18" s="81">
        <v>22637.69</v>
      </c>
      <c r="AI18" s="81">
        <v>51126.03</v>
      </c>
      <c r="AJ18" s="81">
        <v>157376.28</v>
      </c>
      <c r="AK18" s="81">
        <v>271274.89</v>
      </c>
      <c r="AL18" s="81">
        <v>18401.63</v>
      </c>
      <c r="AM18" s="81">
        <v>0</v>
      </c>
      <c r="AN18" s="81">
        <v>-373473</v>
      </c>
      <c r="AO18" s="81">
        <v>-130.44</v>
      </c>
      <c r="AP18" s="81">
        <v>2644399.4300000002</v>
      </c>
      <c r="AQ18" s="81">
        <v>-90.86</v>
      </c>
      <c r="AR18" s="81">
        <v>-904.08</v>
      </c>
      <c r="AS18" s="81">
        <v>51873.56</v>
      </c>
      <c r="AT18" s="81">
        <v>2877315.92</v>
      </c>
      <c r="AU18" s="81">
        <v>100011.05</v>
      </c>
      <c r="AV18" s="81">
        <v>107831.52</v>
      </c>
      <c r="AW18" s="81">
        <v>121446.78</v>
      </c>
      <c r="AX18" s="81">
        <v>68570.78</v>
      </c>
      <c r="AY18" s="81">
        <v>125877.77</v>
      </c>
      <c r="AZ18" s="81">
        <v>106116.84</v>
      </c>
      <c r="BA18" s="81">
        <v>41475.870000000003</v>
      </c>
      <c r="BB18" s="81">
        <v>131560.1</v>
      </c>
      <c r="BC18" s="81">
        <v>40085.08</v>
      </c>
      <c r="BD18" s="81">
        <v>26696.39</v>
      </c>
      <c r="BE18" s="81">
        <v>88058.49</v>
      </c>
      <c r="BF18" s="81">
        <v>433230.63</v>
      </c>
      <c r="BG18" s="81">
        <v>40815.68</v>
      </c>
      <c r="BH18" s="81">
        <v>45683.76</v>
      </c>
      <c r="BI18" s="81">
        <v>28777.1</v>
      </c>
      <c r="BJ18" s="81">
        <v>37829.56</v>
      </c>
      <c r="BK18" s="81">
        <v>46140.27</v>
      </c>
      <c r="BL18" s="81">
        <v>32534.07</v>
      </c>
      <c r="BM18" s="81">
        <v>35448.639999999999</v>
      </c>
      <c r="BN18" s="81">
        <v>24405.43</v>
      </c>
      <c r="BO18" s="81">
        <v>31431.39</v>
      </c>
      <c r="BP18" s="81">
        <v>33455.9</v>
      </c>
      <c r="BQ18" s="81">
        <v>10940.41</v>
      </c>
      <c r="BR18" s="81">
        <v>17899.810000000001</v>
      </c>
      <c r="BS18" s="81">
        <v>12591.38</v>
      </c>
      <c r="BT18" s="81">
        <v>7955.5</v>
      </c>
      <c r="BU18" s="81">
        <v>10309.5</v>
      </c>
      <c r="BV18" s="81">
        <v>20527.099999999999</v>
      </c>
      <c r="BW18" s="81">
        <v>10777.72</v>
      </c>
      <c r="BX18" s="81">
        <v>18546.419999999998</v>
      </c>
      <c r="BY18" s="81">
        <v>2304.54</v>
      </c>
      <c r="BZ18" s="81">
        <v>4483.3100000000004</v>
      </c>
      <c r="CA18" s="81">
        <v>1812.29</v>
      </c>
      <c r="CB18" s="81">
        <v>4595.51</v>
      </c>
      <c r="CC18" s="81">
        <v>17029.8</v>
      </c>
      <c r="CD18" s="81">
        <v>9696.7999999999993</v>
      </c>
      <c r="CE18" s="81">
        <v>861933.93</v>
      </c>
      <c r="CF18" s="81">
        <v>2506.73</v>
      </c>
      <c r="CG18" s="81">
        <v>206.8</v>
      </c>
      <c r="CH18" s="81">
        <v>1702.77</v>
      </c>
      <c r="CI18" s="81">
        <v>3279.58</v>
      </c>
      <c r="CJ18" s="81">
        <v>7653.21</v>
      </c>
      <c r="CK18" s="81">
        <v>1279.52</v>
      </c>
      <c r="CL18" s="81">
        <v>2767.29</v>
      </c>
      <c r="CM18" s="81">
        <v>810.73</v>
      </c>
      <c r="CN18" s="81">
        <v>1566.25</v>
      </c>
      <c r="CO18" s="81">
        <v>1544.64</v>
      </c>
      <c r="CP18" s="81">
        <v>650.17999999999995</v>
      </c>
      <c r="CQ18" s="81">
        <v>2254.1999999999998</v>
      </c>
      <c r="CR18" s="81">
        <v>857.93</v>
      </c>
      <c r="CS18" s="81">
        <v>592.61</v>
      </c>
      <c r="CT18" s="81">
        <v>740.86</v>
      </c>
      <c r="CU18" s="81">
        <v>668.91</v>
      </c>
      <c r="CV18" s="81">
        <v>15</v>
      </c>
      <c r="CW18" s="81">
        <v>0</v>
      </c>
      <c r="CX18" s="81">
        <v>20</v>
      </c>
      <c r="CY18" s="81">
        <v>497.11</v>
      </c>
      <c r="CZ18" s="81">
        <v>0</v>
      </c>
      <c r="DA18" s="81">
        <v>1147.23</v>
      </c>
      <c r="DB18" s="81">
        <v>11507.22</v>
      </c>
      <c r="DC18" s="81">
        <v>19403.55</v>
      </c>
      <c r="DD18" s="81">
        <v>13391.02</v>
      </c>
      <c r="DE18" s="81">
        <v>1586.94</v>
      </c>
      <c r="DF18" s="81">
        <v>902.4</v>
      </c>
      <c r="DG18" s="81">
        <v>39876.839999999997</v>
      </c>
      <c r="DH18" s="81">
        <v>999.28</v>
      </c>
      <c r="DI18" s="81">
        <v>0</v>
      </c>
      <c r="DJ18" s="81">
        <v>0</v>
      </c>
      <c r="DK18" s="81">
        <v>0</v>
      </c>
      <c r="DL18" s="81">
        <v>0</v>
      </c>
      <c r="DM18" s="71">
        <v>0</v>
      </c>
      <c r="DN18" s="71">
        <v>0</v>
      </c>
      <c r="DO18" s="71">
        <v>0</v>
      </c>
      <c r="DP18" s="71">
        <v>0</v>
      </c>
      <c r="DQ18" s="71">
        <v>0</v>
      </c>
      <c r="DR18" s="71">
        <v>0</v>
      </c>
      <c r="DS18" s="71">
        <v>392799.09</v>
      </c>
      <c r="DX18" s="71">
        <v>0</v>
      </c>
      <c r="DY18" s="71">
        <v>32244.51</v>
      </c>
      <c r="EB18" s="71">
        <v>0</v>
      </c>
    </row>
    <row r="19" spans="1:132" s="71" customFormat="1">
      <c r="A19" s="77" t="s">
        <v>45</v>
      </c>
      <c r="B19" s="79">
        <v>611702133.73000002</v>
      </c>
      <c r="C19" s="80">
        <v>552658284.82000005</v>
      </c>
      <c r="D19" s="80">
        <v>47031830.140000001</v>
      </c>
      <c r="E19" s="80">
        <v>6341731.5499999998</v>
      </c>
      <c r="F19" s="80">
        <v>2532367.0299999998</v>
      </c>
      <c r="G19" s="81">
        <v>27713506.859999999</v>
      </c>
      <c r="H19" s="82">
        <v>-24575586.669999998</v>
      </c>
      <c r="I19" s="81">
        <v>137823312.62</v>
      </c>
      <c r="J19" s="81">
        <v>37556.559999999998</v>
      </c>
      <c r="K19" s="81">
        <v>0</v>
      </c>
      <c r="L19" s="81">
        <v>36448207.719999999</v>
      </c>
      <c r="M19" s="79">
        <v>72109947.480000004</v>
      </c>
      <c r="N19" s="81">
        <v>9959862.0099999998</v>
      </c>
      <c r="O19" s="81">
        <v>4382734.0599999996</v>
      </c>
      <c r="P19" s="81">
        <v>3558305.89</v>
      </c>
      <c r="Q19" s="81">
        <v>0</v>
      </c>
      <c r="R19" s="81">
        <v>288338358.48000002</v>
      </c>
      <c r="S19" s="81">
        <v>14300778.359999999</v>
      </c>
      <c r="T19" s="81">
        <v>4300865.4800000004</v>
      </c>
      <c r="U19" s="81">
        <v>5051075.5</v>
      </c>
      <c r="V19" s="81">
        <v>5206890.5999999996</v>
      </c>
      <c r="W19" s="81">
        <v>4011693.47</v>
      </c>
      <c r="X19" s="81">
        <v>1653746.4</v>
      </c>
      <c r="Y19" s="81">
        <v>1923157.91</v>
      </c>
      <c r="Z19" s="81">
        <v>6727011.3399999999</v>
      </c>
      <c r="AA19" s="81">
        <v>31296282.23</v>
      </c>
      <c r="AB19" s="81">
        <v>11573996.050000001</v>
      </c>
      <c r="AC19" s="81">
        <v>7909975.2000000002</v>
      </c>
      <c r="AD19" s="81">
        <v>2781940.28</v>
      </c>
      <c r="AE19" s="81">
        <v>7211045.7699999996</v>
      </c>
      <c r="AF19" s="81">
        <v>4609696.6100000003</v>
      </c>
      <c r="AG19" s="81">
        <v>0</v>
      </c>
      <c r="AH19" s="81">
        <v>3237415.39</v>
      </c>
      <c r="AI19" s="81">
        <v>4982488.07</v>
      </c>
      <c r="AJ19" s="81">
        <v>-2968862.96</v>
      </c>
      <c r="AK19" s="81">
        <v>4708821.51</v>
      </c>
      <c r="AL19" s="81">
        <v>3902597.71</v>
      </c>
      <c r="AM19" s="81">
        <v>480136.35</v>
      </c>
      <c r="AN19" s="81">
        <v>57430856.170000002</v>
      </c>
      <c r="AO19" s="81">
        <v>2934672</v>
      </c>
      <c r="AP19" s="81">
        <v>9118130.0800000001</v>
      </c>
      <c r="AQ19" s="81">
        <v>4047264.9</v>
      </c>
      <c r="AR19" s="81">
        <v>10359677.279999999</v>
      </c>
      <c r="AS19" s="81">
        <v>14937143.289999999</v>
      </c>
      <c r="AT19" s="81">
        <v>189510614.75999999</v>
      </c>
      <c r="AU19" s="81">
        <v>7467622.4000000004</v>
      </c>
      <c r="AV19" s="81">
        <v>7694720.2599999998</v>
      </c>
      <c r="AW19" s="81">
        <v>8282614.7599999998</v>
      </c>
      <c r="AX19" s="81">
        <v>7964384.3200000003</v>
      </c>
      <c r="AY19" s="81">
        <v>7391652.0199999996</v>
      </c>
      <c r="AZ19" s="81">
        <v>7597575.9199999999</v>
      </c>
      <c r="BA19" s="81">
        <v>2986749.57</v>
      </c>
      <c r="BB19" s="81">
        <v>7935585.0199999996</v>
      </c>
      <c r="BC19" s="81">
        <v>4773733.9400000004</v>
      </c>
      <c r="BD19" s="81">
        <v>4279496.7699999996</v>
      </c>
      <c r="BE19" s="81">
        <v>9731169.0999999996</v>
      </c>
      <c r="BF19" s="81">
        <v>5524123.5300000003</v>
      </c>
      <c r="BG19" s="81">
        <v>7219153.75</v>
      </c>
      <c r="BH19" s="81">
        <v>3137502.97</v>
      </c>
      <c r="BI19" s="81">
        <v>3079939.82</v>
      </c>
      <c r="BJ19" s="81">
        <v>3326214.37</v>
      </c>
      <c r="BK19" s="81">
        <v>3203493.18</v>
      </c>
      <c r="BL19" s="81">
        <v>3917572.99</v>
      </c>
      <c r="BM19" s="81">
        <v>2332187.94</v>
      </c>
      <c r="BN19" s="81">
        <v>2354755.4500000002</v>
      </c>
      <c r="BO19" s="81">
        <v>3162272.78</v>
      </c>
      <c r="BP19" s="81">
        <v>4071695.79</v>
      </c>
      <c r="BQ19" s="81">
        <v>1911653.08</v>
      </c>
      <c r="BR19" s="81">
        <v>1644869.21</v>
      </c>
      <c r="BS19" s="81">
        <v>1743106.85</v>
      </c>
      <c r="BT19" s="81">
        <v>2143314.66</v>
      </c>
      <c r="BU19" s="81">
        <v>1678894.55</v>
      </c>
      <c r="BV19" s="81">
        <v>2424788.92</v>
      </c>
      <c r="BW19" s="81">
        <v>1599968.27</v>
      </c>
      <c r="BX19" s="81">
        <v>3496842.62</v>
      </c>
      <c r="BY19" s="81">
        <v>1130769.01</v>
      </c>
      <c r="BZ19" s="81">
        <v>1728436.36</v>
      </c>
      <c r="CA19" s="81">
        <v>717835.89</v>
      </c>
      <c r="CB19" s="81">
        <v>1075998.97</v>
      </c>
      <c r="CC19" s="81">
        <v>1174954.56</v>
      </c>
      <c r="CD19" s="81">
        <v>3227191.91</v>
      </c>
      <c r="CE19" s="81">
        <v>4338915.01</v>
      </c>
      <c r="CF19" s="81">
        <v>1062436.46</v>
      </c>
      <c r="CG19" s="81">
        <v>1013782.16</v>
      </c>
      <c r="CH19" s="81">
        <v>820380.9</v>
      </c>
      <c r="CI19" s="81">
        <v>1355428.57</v>
      </c>
      <c r="CJ19" s="81">
        <v>685713.85</v>
      </c>
      <c r="CK19" s="81">
        <v>1142930.17</v>
      </c>
      <c r="CL19" s="81">
        <v>1321646.56</v>
      </c>
      <c r="CM19" s="81">
        <v>1577749.87</v>
      </c>
      <c r="CN19" s="81">
        <v>1147237.7</v>
      </c>
      <c r="CO19" s="81">
        <v>1366104.66</v>
      </c>
      <c r="CP19" s="81">
        <v>1411535.62</v>
      </c>
      <c r="CQ19" s="81">
        <v>1352634.41</v>
      </c>
      <c r="CR19" s="81">
        <v>890693.03</v>
      </c>
      <c r="CS19" s="81">
        <v>1450329.65</v>
      </c>
      <c r="CT19" s="81">
        <v>1488783.55</v>
      </c>
      <c r="CU19" s="81">
        <v>1031805.87</v>
      </c>
      <c r="CV19" s="81">
        <v>1061037.58</v>
      </c>
      <c r="CW19" s="81">
        <v>855909.39</v>
      </c>
      <c r="CX19" s="81">
        <v>812225.45</v>
      </c>
      <c r="CY19" s="81">
        <v>1577632.14</v>
      </c>
      <c r="CZ19" s="81">
        <v>809892.18</v>
      </c>
      <c r="DA19" s="81">
        <v>1333299.3899999999</v>
      </c>
      <c r="DB19" s="81">
        <v>1539703.4</v>
      </c>
      <c r="DC19" s="81">
        <v>3828200.28</v>
      </c>
      <c r="DD19" s="81">
        <v>1812140.46</v>
      </c>
      <c r="DE19" s="81">
        <v>1687195.63</v>
      </c>
      <c r="DF19" s="81">
        <v>939809.61</v>
      </c>
      <c r="DG19" s="81">
        <v>2799600.4</v>
      </c>
      <c r="DH19" s="81">
        <v>1298500.05</v>
      </c>
      <c r="DI19" s="81">
        <v>657504.30000000005</v>
      </c>
      <c r="DJ19" s="81">
        <v>427033.45</v>
      </c>
      <c r="DK19" s="81">
        <v>701911.21</v>
      </c>
      <c r="DL19" s="81">
        <v>653917.29</v>
      </c>
      <c r="DM19" s="71">
        <v>991</v>
      </c>
      <c r="DN19" s="71">
        <v>0</v>
      </c>
      <c r="DO19" s="71">
        <v>76212.5</v>
      </c>
      <c r="DP19" s="71">
        <v>1537.7</v>
      </c>
      <c r="DQ19" s="71">
        <v>31744.04</v>
      </c>
      <c r="DR19" s="71">
        <v>13667.76</v>
      </c>
      <c r="DS19" s="71">
        <v>46566659.079999998</v>
      </c>
      <c r="DT19" s="71">
        <v>43664.25</v>
      </c>
      <c r="DU19" s="71">
        <v>238108.38</v>
      </c>
      <c r="DV19" s="71">
        <v>190757.97</v>
      </c>
      <c r="DW19" s="71">
        <v>512306.04</v>
      </c>
      <c r="DX19" s="71">
        <v>-519665.58</v>
      </c>
      <c r="DY19" s="71">
        <v>2142027.64</v>
      </c>
      <c r="EB19" s="71">
        <v>0</v>
      </c>
    </row>
    <row r="20" spans="1:132" s="71" customFormat="1">
      <c r="A20" s="77" t="s">
        <v>46</v>
      </c>
      <c r="B20" s="79">
        <v>-11867663.98</v>
      </c>
      <c r="C20" s="80">
        <v>-1697649.84</v>
      </c>
      <c r="D20" s="80">
        <v>0</v>
      </c>
      <c r="E20" s="80">
        <v>-10170000</v>
      </c>
      <c r="F20" s="80">
        <v>-14.14</v>
      </c>
      <c r="G20" s="81">
        <v>0</v>
      </c>
      <c r="H20" s="82">
        <v>0</v>
      </c>
      <c r="I20" s="81">
        <v>-1685349.84</v>
      </c>
      <c r="J20" s="81">
        <v>0</v>
      </c>
      <c r="K20" s="81">
        <v>0</v>
      </c>
      <c r="L20" s="81">
        <v>0</v>
      </c>
      <c r="M20" s="79">
        <v>0</v>
      </c>
      <c r="N20" s="81">
        <v>0</v>
      </c>
      <c r="O20" s="81">
        <v>0</v>
      </c>
      <c r="P20" s="81">
        <v>0</v>
      </c>
      <c r="Q20" s="81">
        <v>0</v>
      </c>
      <c r="R20" s="81">
        <v>-12300</v>
      </c>
      <c r="S20" s="81">
        <v>0</v>
      </c>
      <c r="T20" s="81">
        <v>0</v>
      </c>
      <c r="U20" s="81">
        <v>0</v>
      </c>
      <c r="V20" s="81">
        <v>0</v>
      </c>
      <c r="W20" s="81">
        <v>0</v>
      </c>
      <c r="X20" s="81">
        <v>0</v>
      </c>
      <c r="Y20" s="81">
        <v>0</v>
      </c>
      <c r="Z20" s="81">
        <v>0</v>
      </c>
      <c r="AA20" s="81">
        <v>0</v>
      </c>
      <c r="AB20" s="81">
        <v>0</v>
      </c>
      <c r="AC20" s="81">
        <v>0</v>
      </c>
      <c r="AD20" s="81">
        <v>0</v>
      </c>
      <c r="AE20" s="81">
        <v>0</v>
      </c>
      <c r="AF20" s="81">
        <v>0</v>
      </c>
      <c r="AG20" s="81">
        <v>0</v>
      </c>
      <c r="AH20" s="81">
        <v>0</v>
      </c>
      <c r="AI20" s="81">
        <v>0</v>
      </c>
      <c r="AJ20" s="81">
        <v>0</v>
      </c>
      <c r="AK20" s="81">
        <v>0</v>
      </c>
      <c r="AL20" s="81">
        <v>0</v>
      </c>
      <c r="AM20" s="81">
        <v>0</v>
      </c>
      <c r="AN20" s="81">
        <v>0</v>
      </c>
      <c r="AO20" s="81">
        <v>0</v>
      </c>
      <c r="AP20" s="81">
        <v>-12300</v>
      </c>
      <c r="AQ20" s="81">
        <v>0</v>
      </c>
      <c r="AR20" s="81">
        <v>0</v>
      </c>
      <c r="AS20" s="81">
        <v>0</v>
      </c>
      <c r="AT20" s="81">
        <v>0</v>
      </c>
      <c r="AU20" s="81">
        <v>0</v>
      </c>
      <c r="AV20" s="81">
        <v>0</v>
      </c>
      <c r="AW20" s="81">
        <v>0</v>
      </c>
      <c r="AX20" s="81">
        <v>0</v>
      </c>
      <c r="AY20" s="81">
        <v>0</v>
      </c>
      <c r="AZ20" s="81">
        <v>0</v>
      </c>
      <c r="BA20" s="81">
        <v>0</v>
      </c>
      <c r="BB20" s="81">
        <v>0</v>
      </c>
      <c r="BC20" s="81">
        <v>0</v>
      </c>
      <c r="BD20" s="81">
        <v>0</v>
      </c>
      <c r="BE20" s="81">
        <v>0</v>
      </c>
      <c r="BF20" s="81">
        <v>0</v>
      </c>
      <c r="BG20" s="81">
        <v>0</v>
      </c>
      <c r="BH20" s="81">
        <v>0</v>
      </c>
      <c r="BI20" s="81">
        <v>0</v>
      </c>
      <c r="BJ20" s="81">
        <v>0</v>
      </c>
      <c r="BK20" s="81">
        <v>0</v>
      </c>
      <c r="BL20" s="81">
        <v>0</v>
      </c>
      <c r="BM20" s="81">
        <v>0</v>
      </c>
      <c r="BN20" s="81">
        <v>0</v>
      </c>
      <c r="BO20" s="81">
        <v>0</v>
      </c>
      <c r="BP20" s="81">
        <v>0</v>
      </c>
      <c r="BQ20" s="81">
        <v>0</v>
      </c>
      <c r="BR20" s="81">
        <v>0</v>
      </c>
      <c r="BS20" s="81">
        <v>0</v>
      </c>
      <c r="BT20" s="81">
        <v>0</v>
      </c>
      <c r="BU20" s="81">
        <v>0</v>
      </c>
      <c r="BV20" s="81">
        <v>0</v>
      </c>
      <c r="BW20" s="81">
        <v>0</v>
      </c>
      <c r="BX20" s="81">
        <v>0</v>
      </c>
      <c r="BY20" s="81">
        <v>0</v>
      </c>
      <c r="BZ20" s="81">
        <v>0</v>
      </c>
      <c r="CA20" s="81">
        <v>0</v>
      </c>
      <c r="CB20" s="81">
        <v>0</v>
      </c>
      <c r="CC20" s="81">
        <v>0</v>
      </c>
      <c r="CD20" s="81">
        <v>0</v>
      </c>
      <c r="CE20" s="81">
        <v>0</v>
      </c>
      <c r="CF20" s="81">
        <v>0</v>
      </c>
      <c r="CG20" s="81">
        <v>0</v>
      </c>
      <c r="CH20" s="81">
        <v>0</v>
      </c>
      <c r="CI20" s="81">
        <v>0</v>
      </c>
      <c r="CJ20" s="81">
        <v>0</v>
      </c>
      <c r="CK20" s="81">
        <v>0</v>
      </c>
      <c r="CL20" s="81">
        <v>0</v>
      </c>
      <c r="CM20" s="81">
        <v>0</v>
      </c>
      <c r="CN20" s="81">
        <v>0</v>
      </c>
      <c r="CO20" s="81">
        <v>0</v>
      </c>
      <c r="CP20" s="81">
        <v>0</v>
      </c>
      <c r="CQ20" s="81">
        <v>0</v>
      </c>
      <c r="CR20" s="81">
        <v>0</v>
      </c>
      <c r="CS20" s="81">
        <v>0</v>
      </c>
      <c r="CT20" s="81">
        <v>0</v>
      </c>
      <c r="CU20" s="81">
        <v>0</v>
      </c>
      <c r="CV20" s="81">
        <v>0</v>
      </c>
      <c r="CW20" s="81">
        <v>0</v>
      </c>
      <c r="CX20" s="81">
        <v>0</v>
      </c>
      <c r="CY20" s="81">
        <v>0</v>
      </c>
      <c r="CZ20" s="81">
        <v>0</v>
      </c>
      <c r="DA20" s="81">
        <v>0</v>
      </c>
      <c r="DB20" s="81">
        <v>0</v>
      </c>
      <c r="DC20" s="81">
        <v>0</v>
      </c>
      <c r="DD20" s="81">
        <v>0</v>
      </c>
      <c r="DE20" s="81">
        <v>0</v>
      </c>
      <c r="DF20" s="81">
        <v>0</v>
      </c>
      <c r="DG20" s="81">
        <v>0</v>
      </c>
      <c r="DH20" s="81">
        <v>0</v>
      </c>
      <c r="DI20" s="81">
        <v>0</v>
      </c>
      <c r="DJ20" s="81">
        <v>0</v>
      </c>
      <c r="DK20" s="81">
        <v>0</v>
      </c>
      <c r="DL20" s="81">
        <v>0</v>
      </c>
      <c r="DM20" s="71">
        <v>0</v>
      </c>
      <c r="DN20" s="71">
        <v>0</v>
      </c>
      <c r="DO20" s="71">
        <v>0</v>
      </c>
      <c r="DP20" s="71">
        <v>0</v>
      </c>
      <c r="DQ20" s="71">
        <v>0</v>
      </c>
      <c r="DR20" s="71">
        <v>0</v>
      </c>
      <c r="DX20" s="71">
        <v>0</v>
      </c>
      <c r="DY20" s="71">
        <v>-14.14</v>
      </c>
      <c r="EB20" s="71">
        <v>0</v>
      </c>
    </row>
    <row r="21" spans="1:132" s="71" customFormat="1">
      <c r="A21" s="77" t="s">
        <v>47</v>
      </c>
      <c r="B21" s="79">
        <v>3493462.01</v>
      </c>
      <c r="C21" s="80">
        <v>3493462.01</v>
      </c>
      <c r="D21" s="80">
        <v>0</v>
      </c>
      <c r="E21" s="80">
        <v>0</v>
      </c>
      <c r="F21" s="80">
        <v>0</v>
      </c>
      <c r="G21" s="81">
        <v>0</v>
      </c>
      <c r="H21" s="82">
        <v>0</v>
      </c>
      <c r="I21" s="81">
        <v>0</v>
      </c>
      <c r="J21" s="81">
        <v>0</v>
      </c>
      <c r="K21" s="81">
        <v>0</v>
      </c>
      <c r="L21" s="81">
        <v>0</v>
      </c>
      <c r="M21" s="79">
        <v>0</v>
      </c>
      <c r="N21" s="81">
        <v>0</v>
      </c>
      <c r="O21" s="81">
        <v>0</v>
      </c>
      <c r="P21" s="81">
        <v>0</v>
      </c>
      <c r="Q21" s="81">
        <v>0</v>
      </c>
      <c r="R21" s="81">
        <v>3493462.01</v>
      </c>
      <c r="S21" s="81">
        <v>0</v>
      </c>
      <c r="T21" s="81">
        <v>0</v>
      </c>
      <c r="U21" s="81">
        <v>0</v>
      </c>
      <c r="V21" s="81">
        <v>0</v>
      </c>
      <c r="W21" s="81">
        <v>0</v>
      </c>
      <c r="X21" s="81">
        <v>0</v>
      </c>
      <c r="Y21" s="81">
        <v>0</v>
      </c>
      <c r="Z21" s="81">
        <v>0</v>
      </c>
      <c r="AA21" s="81">
        <v>0</v>
      </c>
      <c r="AB21" s="81">
        <v>0</v>
      </c>
      <c r="AC21" s="81">
        <v>0</v>
      </c>
      <c r="AD21" s="81">
        <v>0</v>
      </c>
      <c r="AE21" s="81">
        <v>0</v>
      </c>
      <c r="AF21" s="81">
        <v>0</v>
      </c>
      <c r="AG21" s="81">
        <v>0</v>
      </c>
      <c r="AH21" s="81">
        <v>0</v>
      </c>
      <c r="AI21" s="81">
        <v>0</v>
      </c>
      <c r="AJ21" s="81">
        <v>0</v>
      </c>
      <c r="AK21" s="81">
        <v>0</v>
      </c>
      <c r="AL21" s="81">
        <v>0</v>
      </c>
      <c r="AM21" s="81">
        <v>0</v>
      </c>
      <c r="AN21" s="81">
        <v>0</v>
      </c>
      <c r="AO21" s="81">
        <v>0</v>
      </c>
      <c r="AP21" s="81">
        <v>0</v>
      </c>
      <c r="AQ21" s="81">
        <v>0</v>
      </c>
      <c r="AR21" s="81">
        <v>0</v>
      </c>
      <c r="AS21" s="81">
        <v>0</v>
      </c>
      <c r="AT21" s="81">
        <v>3493462.01</v>
      </c>
      <c r="AU21" s="81">
        <v>28249.33</v>
      </c>
      <c r="AV21" s="81">
        <v>60977.85</v>
      </c>
      <c r="AW21" s="81">
        <v>47437.48</v>
      </c>
      <c r="AX21" s="81">
        <v>13419.51</v>
      </c>
      <c r="AY21" s="81">
        <v>24337.86</v>
      </c>
      <c r="AZ21" s="81">
        <v>42993.01</v>
      </c>
      <c r="BA21" s="81">
        <v>25240.85</v>
      </c>
      <c r="BB21" s="81">
        <v>48577.84</v>
      </c>
      <c r="BC21" s="81">
        <v>19459.419999999998</v>
      </c>
      <c r="BD21" s="81">
        <v>10408</v>
      </c>
      <c r="BE21" s="81">
        <v>23100.69</v>
      </c>
      <c r="BF21" s="81">
        <v>31127.119999999999</v>
      </c>
      <c r="BG21" s="81">
        <v>10661.61</v>
      </c>
      <c r="BH21" s="81">
        <v>7665.75</v>
      </c>
      <c r="BI21" s="81">
        <v>26125.66</v>
      </c>
      <c r="BJ21" s="81">
        <v>46959.05</v>
      </c>
      <c r="BK21" s="81">
        <v>30107.439999999999</v>
      </c>
      <c r="BL21" s="81">
        <v>20690.439999999999</v>
      </c>
      <c r="BM21" s="81">
        <v>35458.879999999997</v>
      </c>
      <c r="BN21" s="81">
        <v>63200.56</v>
      </c>
      <c r="BO21" s="81">
        <v>19023.78</v>
      </c>
      <c r="BP21" s="81">
        <v>13086.64</v>
      </c>
      <c r="BQ21" s="81">
        <v>11945.84</v>
      </c>
      <c r="BR21" s="81">
        <v>25445.75</v>
      </c>
      <c r="BS21" s="81">
        <v>32705</v>
      </c>
      <c r="BT21" s="81">
        <v>31509.35</v>
      </c>
      <c r="BU21" s="81">
        <v>31328.31</v>
      </c>
      <c r="BV21" s="81">
        <v>67716.990000000005</v>
      </c>
      <c r="BW21" s="81">
        <v>15122.66</v>
      </c>
      <c r="BX21" s="81">
        <v>17350.939999999999</v>
      </c>
      <c r="BY21" s="81">
        <v>20620.759999999998</v>
      </c>
      <c r="BZ21" s="81">
        <v>4908.67</v>
      </c>
      <c r="CA21" s="81">
        <v>14123.87</v>
      </c>
      <c r="CB21" s="81">
        <v>11852.82</v>
      </c>
      <c r="CC21" s="81">
        <v>7156.6</v>
      </c>
      <c r="CD21" s="81">
        <v>6665.85</v>
      </c>
      <c r="CE21" s="81">
        <v>2162714.81</v>
      </c>
      <c r="CF21" s="81">
        <v>6533</v>
      </c>
      <c r="CG21" s="81">
        <v>3391</v>
      </c>
      <c r="CH21" s="81">
        <v>2290</v>
      </c>
      <c r="CI21" s="81">
        <v>7410</v>
      </c>
      <c r="CJ21" s="81">
        <v>1409.44</v>
      </c>
      <c r="CK21" s="81">
        <v>13059.72</v>
      </c>
      <c r="CL21" s="81">
        <v>9619</v>
      </c>
      <c r="CM21" s="81">
        <v>31128</v>
      </c>
      <c r="CN21" s="81">
        <v>2718.21</v>
      </c>
      <c r="CO21" s="81">
        <v>22602</v>
      </c>
      <c r="CP21" s="81">
        <v>15716</v>
      </c>
      <c r="CQ21" s="81">
        <v>10565</v>
      </c>
      <c r="CR21" s="81">
        <v>15524</v>
      </c>
      <c r="CS21" s="81">
        <v>25641</v>
      </c>
      <c r="CT21" s="81">
        <v>3384.84</v>
      </c>
      <c r="CU21" s="81">
        <v>28538</v>
      </c>
      <c r="CV21" s="81">
        <v>25908</v>
      </c>
      <c r="CW21" s="81">
        <v>5254</v>
      </c>
      <c r="CX21" s="81">
        <v>5941</v>
      </c>
      <c r="CY21" s="81">
        <v>6181</v>
      </c>
      <c r="CZ21" s="81">
        <v>8102</v>
      </c>
      <c r="DA21" s="81">
        <v>11547</v>
      </c>
      <c r="DB21" s="81">
        <v>8407.4500000000007</v>
      </c>
      <c r="DC21" s="81">
        <v>17162.82</v>
      </c>
      <c r="DD21" s="81">
        <v>3728.86</v>
      </c>
      <c r="DE21" s="81">
        <v>9971.59</v>
      </c>
      <c r="DF21" s="81">
        <v>20250</v>
      </c>
      <c r="DG21" s="81">
        <v>4180.09</v>
      </c>
      <c r="DH21" s="81">
        <v>6112</v>
      </c>
      <c r="DI21" s="81">
        <v>35190</v>
      </c>
      <c r="DJ21" s="81">
        <v>8330</v>
      </c>
      <c r="DK21" s="81">
        <v>3354</v>
      </c>
      <c r="DL21" s="81">
        <v>4836</v>
      </c>
      <c r="DM21" s="71">
        <v>0</v>
      </c>
      <c r="DN21" s="71">
        <v>0</v>
      </c>
      <c r="DO21" s="71">
        <v>0</v>
      </c>
      <c r="DP21" s="71">
        <v>0</v>
      </c>
      <c r="DQ21" s="71">
        <v>0</v>
      </c>
      <c r="DR21" s="71">
        <v>0</v>
      </c>
      <c r="DX21" s="71">
        <v>0</v>
      </c>
      <c r="EB21" s="71">
        <v>0</v>
      </c>
    </row>
    <row r="22" spans="1:132" s="71" customFormat="1">
      <c r="A22" s="78" t="s">
        <v>91</v>
      </c>
      <c r="B22" s="79">
        <v>-176704549.50940025</v>
      </c>
      <c r="C22" s="79">
        <v>-371443494.53999996</v>
      </c>
      <c r="D22" s="79">
        <v>-8249513.4200000092</v>
      </c>
      <c r="E22" s="79">
        <v>21375323.390000001</v>
      </c>
      <c r="F22" s="79">
        <v>5099741.92</v>
      </c>
      <c r="G22" s="79">
        <v>-218592222.00000003</v>
      </c>
      <c r="H22" s="79">
        <v>395105615.14059997</v>
      </c>
      <c r="I22" s="79">
        <v>-385194435.75</v>
      </c>
      <c r="J22" s="79">
        <v>2616446.5299999998</v>
      </c>
      <c r="K22" s="79">
        <v>0</v>
      </c>
      <c r="L22" s="79">
        <v>-67928192.930000007</v>
      </c>
      <c r="M22" s="79">
        <v>52472121.769999996</v>
      </c>
      <c r="N22" s="79">
        <v>-442297482.78999996</v>
      </c>
      <c r="O22" s="79">
        <v>-4400540.8999999994</v>
      </c>
      <c r="P22" s="79">
        <v>-3467879.5900000003</v>
      </c>
      <c r="Q22" s="79">
        <v>-0.11</v>
      </c>
      <c r="R22" s="79">
        <v>476756469.23000026</v>
      </c>
      <c r="S22" s="79">
        <v>-14145760.76</v>
      </c>
      <c r="T22" s="79">
        <v>99125549.5</v>
      </c>
      <c r="U22" s="79">
        <v>73982538.730000004</v>
      </c>
      <c r="V22" s="79">
        <v>-92972821.680000007</v>
      </c>
      <c r="W22" s="79">
        <v>-9016204.8399999999</v>
      </c>
      <c r="X22" s="79">
        <v>-124953564.63</v>
      </c>
      <c r="Y22" s="79">
        <v>52070.75</v>
      </c>
      <c r="Z22" s="79">
        <v>-6697616.3300000001</v>
      </c>
      <c r="AA22" s="79">
        <v>66297387.939999998</v>
      </c>
      <c r="AB22" s="79">
        <v>-8033787.4600000009</v>
      </c>
      <c r="AC22" s="79">
        <v>1159123.3999999994</v>
      </c>
      <c r="AD22" s="79">
        <v>-1518579.7299999997</v>
      </c>
      <c r="AE22" s="79">
        <v>-889510.79999999981</v>
      </c>
      <c r="AF22" s="79">
        <v>2155104.7499999991</v>
      </c>
      <c r="AG22" s="79">
        <v>0</v>
      </c>
      <c r="AH22" s="79">
        <v>-6996635.7699999996</v>
      </c>
      <c r="AI22" s="79">
        <v>3026571.4099999992</v>
      </c>
      <c r="AJ22" s="79">
        <v>-475379222.45999998</v>
      </c>
      <c r="AK22" s="79">
        <v>37051804.030000009</v>
      </c>
      <c r="AL22" s="79">
        <v>-3920404.55</v>
      </c>
      <c r="AM22" s="79">
        <v>-480136.35</v>
      </c>
      <c r="AN22" s="79">
        <v>-54728618.160000004</v>
      </c>
      <c r="AO22" s="79">
        <v>-2934541.56</v>
      </c>
      <c r="AP22" s="79">
        <v>333178312.99000001</v>
      </c>
      <c r="AQ22" s="79">
        <v>-4038852.31</v>
      </c>
      <c r="AR22" s="79">
        <v>-10358773.199999999</v>
      </c>
      <c r="AS22" s="79">
        <v>-14990187.65</v>
      </c>
      <c r="AT22" s="79">
        <v>230629129.12000009</v>
      </c>
      <c r="AU22" s="79">
        <v>7761573.3099999959</v>
      </c>
      <c r="AV22" s="79">
        <v>7244105.2300000004</v>
      </c>
      <c r="AW22" s="79">
        <v>8415826.320000004</v>
      </c>
      <c r="AX22" s="79">
        <v>6401126.3999999994</v>
      </c>
      <c r="AY22" s="79">
        <v>11450658.409999996</v>
      </c>
      <c r="AZ22" s="79">
        <v>8960232.2400000002</v>
      </c>
      <c r="BA22" s="79">
        <v>2657146.8699999982</v>
      </c>
      <c r="BB22" s="79">
        <v>11241305.9</v>
      </c>
      <c r="BC22" s="79">
        <v>2922396.8899999997</v>
      </c>
      <c r="BD22" s="79">
        <v>1327011.7700000014</v>
      </c>
      <c r="BE22" s="79">
        <v>7768312.4000000004</v>
      </c>
      <c r="BF22" s="79">
        <v>52502938.029999994</v>
      </c>
      <c r="BG22" s="79">
        <v>1192163.21</v>
      </c>
      <c r="BH22" s="79">
        <v>2874713.77</v>
      </c>
      <c r="BI22" s="79">
        <v>1882247.33</v>
      </c>
      <c r="BJ22" s="79">
        <v>1946663.0899999994</v>
      </c>
      <c r="BK22" s="79">
        <v>2057523.7599999993</v>
      </c>
      <c r="BL22" s="79">
        <v>1646997.7899999991</v>
      </c>
      <c r="BM22" s="79">
        <v>2228614.5200000005</v>
      </c>
      <c r="BN22" s="79">
        <v>961466.71999999974</v>
      </c>
      <c r="BO22" s="79">
        <v>1271458.1099999999</v>
      </c>
      <c r="BP22" s="79">
        <v>1908504.3499999996</v>
      </c>
      <c r="BQ22" s="79">
        <v>-304396.7100000002</v>
      </c>
      <c r="BR22" s="79">
        <v>497592.16999999993</v>
      </c>
      <c r="BS22" s="79">
        <v>-143713.95999999996</v>
      </c>
      <c r="BT22" s="79">
        <v>-267671.39000000013</v>
      </c>
      <c r="BU22" s="79">
        <v>-301455.28000000003</v>
      </c>
      <c r="BV22" s="79">
        <v>669417.21999999927</v>
      </c>
      <c r="BW22" s="79">
        <v>141571.70000000019</v>
      </c>
      <c r="BX22" s="79">
        <v>-2564133.5500000003</v>
      </c>
      <c r="BY22" s="79">
        <v>-638429.31000000017</v>
      </c>
      <c r="BZ22" s="79">
        <v>-721462.29</v>
      </c>
      <c r="CA22" s="79">
        <v>188180.81000000006</v>
      </c>
      <c r="CB22" s="79">
        <v>-74172.030000000028</v>
      </c>
      <c r="CC22" s="79">
        <v>627860.6099999994</v>
      </c>
      <c r="CD22" s="79">
        <v>60564.899999999907</v>
      </c>
      <c r="CE22" s="79">
        <v>101992053.19</v>
      </c>
      <c r="CF22" s="79">
        <v>-324808.69999999995</v>
      </c>
      <c r="CG22" s="79">
        <v>-736062.76</v>
      </c>
      <c r="CH22" s="79">
        <v>-362769.37000000005</v>
      </c>
      <c r="CI22" s="79">
        <v>-297972.67000000016</v>
      </c>
      <c r="CJ22" s="79">
        <v>991780.29000000015</v>
      </c>
      <c r="CK22" s="79">
        <v>-459557.46999999986</v>
      </c>
      <c r="CL22" s="79">
        <v>204240.64999999991</v>
      </c>
      <c r="CM22" s="79">
        <v>-1221118.5900000001</v>
      </c>
      <c r="CN22" s="79">
        <v>-893204.0199999999</v>
      </c>
      <c r="CO22" s="79">
        <v>-471814.88999999966</v>
      </c>
      <c r="CP22" s="79">
        <v>-958152.75</v>
      </c>
      <c r="CQ22" s="79">
        <v>-598168.92999999959</v>
      </c>
      <c r="CR22" s="79">
        <v>-503928.72000000009</v>
      </c>
      <c r="CS22" s="79">
        <v>-1134445.01</v>
      </c>
      <c r="CT22" s="79">
        <v>-1129979.0900000003</v>
      </c>
      <c r="CU22" s="79">
        <v>-666185.38</v>
      </c>
      <c r="CV22" s="79">
        <v>-810885.18000000017</v>
      </c>
      <c r="CW22" s="79">
        <v>-781117.16</v>
      </c>
      <c r="CX22" s="79">
        <v>-755416.66999999993</v>
      </c>
      <c r="CY22" s="79">
        <v>-1264893.33</v>
      </c>
      <c r="CZ22" s="79">
        <v>-710420.27</v>
      </c>
      <c r="DA22" s="79">
        <v>-845775.55999999982</v>
      </c>
      <c r="DB22" s="79">
        <v>-309955.87999999989</v>
      </c>
      <c r="DC22" s="79">
        <v>-677208.27999999793</v>
      </c>
      <c r="DD22" s="79">
        <v>-466480.78000000026</v>
      </c>
      <c r="DE22" s="79">
        <v>-1402482.8599999999</v>
      </c>
      <c r="DF22" s="79">
        <v>-545281.51</v>
      </c>
      <c r="DG22" s="79">
        <v>5152236.16</v>
      </c>
      <c r="DH22" s="79">
        <v>-668618.31000000017</v>
      </c>
      <c r="DI22" s="79">
        <v>-620893.71000000008</v>
      </c>
      <c r="DJ22" s="79">
        <v>-403666.15</v>
      </c>
      <c r="DK22" s="79">
        <v>-714164.46</v>
      </c>
      <c r="DL22" s="79">
        <v>-644339.02</v>
      </c>
      <c r="DM22" s="71">
        <v>-991</v>
      </c>
      <c r="DN22" s="71">
        <v>0</v>
      </c>
      <c r="DO22" s="71">
        <v>-76212.5</v>
      </c>
      <c r="DP22" s="71">
        <v>-1537.7</v>
      </c>
      <c r="DQ22" s="71">
        <v>-31744.04</v>
      </c>
      <c r="DR22" s="71">
        <v>-13667.76</v>
      </c>
      <c r="DS22" s="71">
        <v>-5393785.4800000042</v>
      </c>
      <c r="DT22" s="71">
        <v>163957.9</v>
      </c>
      <c r="DU22" s="71">
        <v>-911478.28</v>
      </c>
      <c r="DV22" s="71">
        <v>-480356.86</v>
      </c>
      <c r="DW22" s="71">
        <v>-2556848.96</v>
      </c>
      <c r="DX22" s="71">
        <v>928998.25999999791</v>
      </c>
      <c r="DY22" s="71">
        <v>4361620.709999999</v>
      </c>
      <c r="DZ22" s="71">
        <v>-457.14</v>
      </c>
      <c r="EA22" s="71">
        <v>-405.64000000000004</v>
      </c>
      <c r="EB22" s="71">
        <v>0</v>
      </c>
    </row>
    <row r="23" spans="1:132" s="71" customFormat="1">
      <c r="A23" s="77" t="s">
        <v>49</v>
      </c>
      <c r="B23" s="79">
        <v>2397472.2999999998</v>
      </c>
      <c r="C23" s="80">
        <v>2146570.63</v>
      </c>
      <c r="D23" s="80">
        <v>50901.64</v>
      </c>
      <c r="E23" s="80">
        <v>200000.03</v>
      </c>
      <c r="F23" s="80"/>
      <c r="G23" s="81"/>
      <c r="H23" s="82">
        <v>0</v>
      </c>
      <c r="I23" s="81">
        <v>1520282.59</v>
      </c>
      <c r="J23" s="81">
        <v>0</v>
      </c>
      <c r="K23" s="81">
        <v>0</v>
      </c>
      <c r="L23" s="81">
        <v>0</v>
      </c>
      <c r="M23" s="79">
        <v>20000</v>
      </c>
      <c r="N23" s="81">
        <v>200</v>
      </c>
      <c r="O23" s="81">
        <v>317982.48</v>
      </c>
      <c r="P23" s="81">
        <v>0</v>
      </c>
      <c r="Q23" s="81">
        <v>0</v>
      </c>
      <c r="R23" s="81">
        <v>288105.56</v>
      </c>
      <c r="S23" s="81">
        <v>0</v>
      </c>
      <c r="T23" s="81">
        <v>0</v>
      </c>
      <c r="U23" s="81">
        <v>0</v>
      </c>
      <c r="V23" s="81">
        <v>0</v>
      </c>
      <c r="W23" s="81">
        <v>0</v>
      </c>
      <c r="X23" s="81">
        <v>0</v>
      </c>
      <c r="Y23" s="81">
        <v>0</v>
      </c>
      <c r="Z23" s="81">
        <v>0</v>
      </c>
      <c r="AA23" s="81">
        <v>20000</v>
      </c>
      <c r="AB23" s="81">
        <v>0</v>
      </c>
      <c r="AC23" s="81">
        <v>0</v>
      </c>
      <c r="AD23" s="81">
        <v>0</v>
      </c>
      <c r="AE23" s="81">
        <v>0</v>
      </c>
      <c r="AF23" s="81">
        <v>0</v>
      </c>
      <c r="AG23" s="81">
        <v>0</v>
      </c>
      <c r="AH23" s="81">
        <v>0</v>
      </c>
      <c r="AI23" s="81">
        <v>200</v>
      </c>
      <c r="AJ23" s="81">
        <v>0</v>
      </c>
      <c r="AK23" s="81">
        <v>0</v>
      </c>
      <c r="AL23" s="81">
        <v>317982.48</v>
      </c>
      <c r="AM23" s="81">
        <v>0</v>
      </c>
      <c r="AN23" s="81">
        <v>0</v>
      </c>
      <c r="AO23" s="81">
        <v>0</v>
      </c>
      <c r="AP23" s="81">
        <v>0</v>
      </c>
      <c r="AQ23" s="81">
        <v>0</v>
      </c>
      <c r="AR23" s="81">
        <v>0</v>
      </c>
      <c r="AS23" s="81">
        <v>1.24</v>
      </c>
      <c r="AT23" s="81">
        <v>288104.32000000001</v>
      </c>
      <c r="AU23" s="81">
        <v>0.02</v>
      </c>
      <c r="AV23" s="81">
        <v>0</v>
      </c>
      <c r="AW23" s="81">
        <v>1.1399999999999999</v>
      </c>
      <c r="AX23" s="81">
        <v>0</v>
      </c>
      <c r="AY23" s="81">
        <v>0</v>
      </c>
      <c r="AZ23" s="81">
        <v>3812</v>
      </c>
      <c r="BA23" s="81">
        <v>0</v>
      </c>
      <c r="BB23" s="81">
        <v>0</v>
      </c>
      <c r="BC23" s="81">
        <v>6717.26</v>
      </c>
      <c r="BD23" s="81">
        <v>4160.8</v>
      </c>
      <c r="BE23" s="81">
        <v>0.09</v>
      </c>
      <c r="BF23" s="81">
        <v>39229.83</v>
      </c>
      <c r="BG23" s="81">
        <v>1998.13</v>
      </c>
      <c r="BH23" s="81">
        <v>0</v>
      </c>
      <c r="BI23" s="81">
        <v>57949.3</v>
      </c>
      <c r="BJ23" s="81">
        <v>0</v>
      </c>
      <c r="BK23" s="81">
        <v>1406.3</v>
      </c>
      <c r="BL23" s="81">
        <v>7494.52</v>
      </c>
      <c r="BM23" s="81">
        <v>0</v>
      </c>
      <c r="BN23" s="81">
        <v>3090.88</v>
      </c>
      <c r="BO23" s="81">
        <v>42724.01</v>
      </c>
      <c r="BP23" s="81">
        <v>0.95</v>
      </c>
      <c r="BQ23" s="81">
        <v>0</v>
      </c>
      <c r="BR23" s="81">
        <v>0</v>
      </c>
      <c r="BS23" s="81">
        <v>1007.01</v>
      </c>
      <c r="BT23" s="81">
        <v>0</v>
      </c>
      <c r="BU23" s="81">
        <v>760.13</v>
      </c>
      <c r="BV23" s="81">
        <v>18060</v>
      </c>
      <c r="BW23" s="81">
        <v>0</v>
      </c>
      <c r="BX23" s="81">
        <v>0</v>
      </c>
      <c r="BY23" s="81">
        <v>0</v>
      </c>
      <c r="BZ23" s="81">
        <v>0</v>
      </c>
      <c r="CA23" s="81">
        <v>0</v>
      </c>
      <c r="CB23" s="81">
        <v>0</v>
      </c>
      <c r="CC23" s="81">
        <v>0</v>
      </c>
      <c r="CD23" s="81">
        <v>13530.82</v>
      </c>
      <c r="CE23" s="81">
        <v>3512.61</v>
      </c>
      <c r="CF23" s="81">
        <v>0</v>
      </c>
      <c r="CG23" s="81">
        <v>183.63</v>
      </c>
      <c r="CH23" s="81">
        <v>7.0000000000000007E-2</v>
      </c>
      <c r="CI23" s="81">
        <v>0</v>
      </c>
      <c r="CJ23" s="81">
        <v>0</v>
      </c>
      <c r="CK23" s="81">
        <v>195.84</v>
      </c>
      <c r="CL23" s="81">
        <v>0</v>
      </c>
      <c r="CM23" s="81">
        <v>0</v>
      </c>
      <c r="CN23" s="81">
        <v>0</v>
      </c>
      <c r="CO23" s="81">
        <v>0</v>
      </c>
      <c r="CP23" s="81">
        <v>0</v>
      </c>
      <c r="CQ23" s="81">
        <v>794.95</v>
      </c>
      <c r="CR23" s="81">
        <v>0</v>
      </c>
      <c r="CS23" s="81">
        <v>0</v>
      </c>
      <c r="CT23" s="81">
        <v>0</v>
      </c>
      <c r="CU23" s="81">
        <v>0</v>
      </c>
      <c r="CV23" s="81">
        <v>0</v>
      </c>
      <c r="CW23" s="81">
        <v>0</v>
      </c>
      <c r="CX23" s="81">
        <v>0</v>
      </c>
      <c r="CY23" s="81">
        <v>0</v>
      </c>
      <c r="CZ23" s="81">
        <v>0</v>
      </c>
      <c r="DA23" s="81">
        <v>0</v>
      </c>
      <c r="DB23" s="81">
        <v>0</v>
      </c>
      <c r="DC23" s="81">
        <v>0</v>
      </c>
      <c r="DD23" s="81">
        <v>7216.46</v>
      </c>
      <c r="DE23" s="81">
        <v>0</v>
      </c>
      <c r="DF23" s="81">
        <v>0</v>
      </c>
      <c r="DG23" s="81">
        <v>0</v>
      </c>
      <c r="DH23" s="81">
        <v>74257.570000000007</v>
      </c>
      <c r="DI23" s="81">
        <v>0</v>
      </c>
      <c r="DJ23" s="81">
        <v>0</v>
      </c>
      <c r="DK23" s="81">
        <v>0</v>
      </c>
      <c r="DL23" s="81">
        <v>0</v>
      </c>
      <c r="DM23" s="71">
        <v>0</v>
      </c>
      <c r="DN23" s="71">
        <v>0</v>
      </c>
      <c r="DO23" s="71">
        <v>0</v>
      </c>
      <c r="DP23" s="71">
        <v>0</v>
      </c>
      <c r="DQ23" s="71">
        <v>0</v>
      </c>
      <c r="DR23" s="71">
        <v>0</v>
      </c>
      <c r="DS23" s="71">
        <v>50901.64</v>
      </c>
      <c r="DX23" s="71">
        <v>0</v>
      </c>
      <c r="DZ23" s="71">
        <v>4652.34</v>
      </c>
      <c r="EA23" s="71">
        <v>2215.86</v>
      </c>
      <c r="EB23" s="71">
        <v>-6868.2000000000007</v>
      </c>
    </row>
    <row r="24" spans="1:132" s="71" customFormat="1">
      <c r="A24" s="77" t="s">
        <v>50</v>
      </c>
      <c r="B24" s="79">
        <v>3530342.76</v>
      </c>
      <c r="C24" s="80">
        <v>2605905.04</v>
      </c>
      <c r="D24" s="80">
        <v>137045.75</v>
      </c>
      <c r="E24" s="80">
        <v>787391.97</v>
      </c>
      <c r="F24" s="80"/>
      <c r="G24" s="81">
        <v>0</v>
      </c>
      <c r="H24" s="82">
        <v>0</v>
      </c>
      <c r="I24" s="81">
        <v>1752559.61</v>
      </c>
      <c r="J24" s="81">
        <v>0</v>
      </c>
      <c r="K24" s="81">
        <v>0</v>
      </c>
      <c r="L24" s="81">
        <v>1700</v>
      </c>
      <c r="M24" s="79">
        <v>778.78</v>
      </c>
      <c r="N24" s="81">
        <v>225</v>
      </c>
      <c r="O24" s="81">
        <v>68077.679999999993</v>
      </c>
      <c r="P24" s="81">
        <v>0</v>
      </c>
      <c r="Q24" s="81">
        <v>0</v>
      </c>
      <c r="R24" s="81">
        <v>782563.97</v>
      </c>
      <c r="S24" s="81">
        <v>450</v>
      </c>
      <c r="T24" s="81">
        <v>0</v>
      </c>
      <c r="U24" s="81">
        <v>0</v>
      </c>
      <c r="V24" s="81">
        <v>1250</v>
      </c>
      <c r="W24" s="81">
        <v>0</v>
      </c>
      <c r="X24" s="81">
        <v>0</v>
      </c>
      <c r="Y24" s="81">
        <v>0</v>
      </c>
      <c r="Z24" s="81">
        <v>0</v>
      </c>
      <c r="AA24" s="81">
        <v>778.78</v>
      </c>
      <c r="AB24" s="81">
        <v>0</v>
      </c>
      <c r="AC24" s="81">
        <v>0</v>
      </c>
      <c r="AD24" s="81">
        <v>0</v>
      </c>
      <c r="AE24" s="81">
        <v>0</v>
      </c>
      <c r="AF24" s="81">
        <v>0</v>
      </c>
      <c r="AG24" s="81">
        <v>0</v>
      </c>
      <c r="AH24" s="81">
        <v>225</v>
      </c>
      <c r="AI24" s="81">
        <v>0</v>
      </c>
      <c r="AJ24" s="81">
        <v>0</v>
      </c>
      <c r="AK24" s="81">
        <v>0</v>
      </c>
      <c r="AL24" s="81">
        <v>68077.679999999993</v>
      </c>
      <c r="AM24" s="81">
        <v>0</v>
      </c>
      <c r="AN24" s="81">
        <v>0</v>
      </c>
      <c r="AO24" s="81">
        <v>0</v>
      </c>
      <c r="AP24" s="81">
        <v>0</v>
      </c>
      <c r="AQ24" s="81">
        <v>0</v>
      </c>
      <c r="AR24" s="81">
        <v>0</v>
      </c>
      <c r="AS24" s="81">
        <v>0</v>
      </c>
      <c r="AT24" s="81">
        <v>782563.97</v>
      </c>
      <c r="AU24" s="81">
        <v>875.5</v>
      </c>
      <c r="AV24" s="81">
        <v>0</v>
      </c>
      <c r="AW24" s="81">
        <v>0</v>
      </c>
      <c r="AX24" s="81">
        <v>0</v>
      </c>
      <c r="AY24" s="81">
        <v>0</v>
      </c>
      <c r="AZ24" s="81">
        <v>8226.5</v>
      </c>
      <c r="BA24" s="81">
        <v>0</v>
      </c>
      <c r="BB24" s="81">
        <v>0</v>
      </c>
      <c r="BC24" s="81">
        <v>6717.26</v>
      </c>
      <c r="BD24" s="81">
        <v>5894.8</v>
      </c>
      <c r="BE24" s="81">
        <v>306726.17</v>
      </c>
      <c r="BF24" s="81">
        <v>39229.83</v>
      </c>
      <c r="BG24" s="81">
        <v>4297.6499999999996</v>
      </c>
      <c r="BH24" s="81">
        <v>42958.879999999997</v>
      </c>
      <c r="BI24" s="81">
        <v>0</v>
      </c>
      <c r="BJ24" s="81">
        <v>25913.55</v>
      </c>
      <c r="BK24" s="81">
        <v>1406.3</v>
      </c>
      <c r="BL24" s="81">
        <v>145190.95000000001</v>
      </c>
      <c r="BM24" s="81">
        <v>9816.85</v>
      </c>
      <c r="BN24" s="81">
        <v>3090.88</v>
      </c>
      <c r="BO24" s="81">
        <v>6213.26</v>
      </c>
      <c r="BP24" s="81">
        <v>0</v>
      </c>
      <c r="BQ24" s="81">
        <v>5792.92</v>
      </c>
      <c r="BR24" s="81">
        <v>238.5</v>
      </c>
      <c r="BS24" s="81">
        <v>1357.01</v>
      </c>
      <c r="BT24" s="81">
        <v>0</v>
      </c>
      <c r="BU24" s="81">
        <v>4805.13</v>
      </c>
      <c r="BV24" s="81">
        <v>18060</v>
      </c>
      <c r="BW24" s="81">
        <v>0</v>
      </c>
      <c r="BX24" s="81">
        <v>0</v>
      </c>
      <c r="BY24" s="81">
        <v>0</v>
      </c>
      <c r="BZ24" s="81">
        <v>4287.76</v>
      </c>
      <c r="CA24" s="81">
        <v>0</v>
      </c>
      <c r="CB24" s="81">
        <v>156.02000000000001</v>
      </c>
      <c r="CC24" s="81">
        <v>0</v>
      </c>
      <c r="CD24" s="81">
        <v>10330.82</v>
      </c>
      <c r="CE24" s="81">
        <v>3512.61</v>
      </c>
      <c r="CF24" s="81">
        <v>0</v>
      </c>
      <c r="CG24" s="81">
        <v>0</v>
      </c>
      <c r="CH24" s="81">
        <v>0</v>
      </c>
      <c r="CI24" s="81">
        <v>0</v>
      </c>
      <c r="CJ24" s="81">
        <v>0</v>
      </c>
      <c r="CK24" s="81">
        <v>195.84</v>
      </c>
      <c r="CL24" s="81">
        <v>0</v>
      </c>
      <c r="CM24" s="81">
        <v>0</v>
      </c>
      <c r="CN24" s="81">
        <v>0</v>
      </c>
      <c r="CO24" s="81">
        <v>0</v>
      </c>
      <c r="CP24" s="81">
        <v>20000</v>
      </c>
      <c r="CQ24" s="81">
        <v>794.95</v>
      </c>
      <c r="CR24" s="81">
        <v>0</v>
      </c>
      <c r="CS24" s="81">
        <v>0</v>
      </c>
      <c r="CT24" s="81">
        <v>0</v>
      </c>
      <c r="CU24" s="81">
        <v>0</v>
      </c>
      <c r="CV24" s="81">
        <v>0</v>
      </c>
      <c r="CW24" s="81">
        <v>0</v>
      </c>
      <c r="CX24" s="81">
        <v>0</v>
      </c>
      <c r="CY24" s="81">
        <v>0</v>
      </c>
      <c r="CZ24" s="81">
        <v>0</v>
      </c>
      <c r="DA24" s="81">
        <v>0</v>
      </c>
      <c r="DB24" s="81">
        <v>0</v>
      </c>
      <c r="DC24" s="81">
        <v>0</v>
      </c>
      <c r="DD24" s="81">
        <v>7216.46</v>
      </c>
      <c r="DE24" s="81">
        <v>0</v>
      </c>
      <c r="DF24" s="81">
        <v>0</v>
      </c>
      <c r="DG24" s="81">
        <v>25000</v>
      </c>
      <c r="DH24" s="81">
        <v>74257.570000000007</v>
      </c>
      <c r="DI24" s="81">
        <v>0</v>
      </c>
      <c r="DJ24" s="81">
        <v>0</v>
      </c>
      <c r="DK24" s="81">
        <v>0</v>
      </c>
      <c r="DL24" s="81">
        <v>0</v>
      </c>
      <c r="DM24" s="71">
        <v>0</v>
      </c>
      <c r="DN24" s="71">
        <v>0</v>
      </c>
      <c r="DO24" s="71">
        <v>0</v>
      </c>
      <c r="DP24" s="71">
        <v>0</v>
      </c>
      <c r="DQ24" s="71">
        <v>0</v>
      </c>
      <c r="DR24" s="71">
        <v>0</v>
      </c>
      <c r="DS24" s="71">
        <v>137045.75</v>
      </c>
      <c r="DX24" s="71">
        <v>0</v>
      </c>
      <c r="DY24" s="71">
        <v>6868.2</v>
      </c>
      <c r="EB24" s="71">
        <v>-6868.2000000000007</v>
      </c>
    </row>
    <row r="25" spans="1:132" s="71" customFormat="1">
      <c r="A25" s="78" t="s">
        <v>884</v>
      </c>
      <c r="B25" s="79">
        <v>-177837419.96940023</v>
      </c>
      <c r="C25" s="79">
        <v>-371902828.94999999</v>
      </c>
      <c r="D25" s="79">
        <v>-8335657.5300000096</v>
      </c>
      <c r="E25" s="79">
        <v>20787931.450000003</v>
      </c>
      <c r="F25" s="79">
        <v>5099741.92</v>
      </c>
      <c r="G25" s="79">
        <v>-218592222.00000003</v>
      </c>
      <c r="H25" s="79">
        <v>395105615.14059997</v>
      </c>
      <c r="I25" s="79">
        <v>-385426712.77000004</v>
      </c>
      <c r="J25" s="79">
        <v>2616446.5299999998</v>
      </c>
      <c r="K25" s="79">
        <v>0</v>
      </c>
      <c r="L25" s="79">
        <v>-67929892.930000007</v>
      </c>
      <c r="M25" s="79">
        <v>52491342.989999995</v>
      </c>
      <c r="N25" s="79">
        <v>-442297507.78999996</v>
      </c>
      <c r="O25" s="79">
        <v>-4150636.0999999996</v>
      </c>
      <c r="P25" s="79">
        <v>-3467879.5900000003</v>
      </c>
      <c r="Q25" s="79">
        <v>-0.11</v>
      </c>
      <c r="R25" s="79">
        <v>476262010.82000023</v>
      </c>
      <c r="S25" s="79">
        <v>-14146210.76</v>
      </c>
      <c r="T25" s="79">
        <v>99125549.5</v>
      </c>
      <c r="U25" s="79">
        <v>73982538.730000004</v>
      </c>
      <c r="V25" s="79">
        <v>-92974071.680000007</v>
      </c>
      <c r="W25" s="79">
        <v>-9016204.8399999999</v>
      </c>
      <c r="X25" s="79">
        <v>-124953564.63</v>
      </c>
      <c r="Y25" s="79">
        <v>52070.75</v>
      </c>
      <c r="Z25" s="79">
        <v>-6697616.3300000001</v>
      </c>
      <c r="AA25" s="79">
        <v>66316609.159999996</v>
      </c>
      <c r="AB25" s="79">
        <v>-8033787.4600000009</v>
      </c>
      <c r="AC25" s="79">
        <v>1159123.3999999994</v>
      </c>
      <c r="AD25" s="79">
        <v>-1518579.7299999997</v>
      </c>
      <c r="AE25" s="79">
        <v>-889510.79999999981</v>
      </c>
      <c r="AF25" s="79">
        <v>2155104.7499999991</v>
      </c>
      <c r="AG25" s="79">
        <v>0</v>
      </c>
      <c r="AH25" s="79">
        <v>-6996860.7699999996</v>
      </c>
      <c r="AI25" s="79">
        <v>3026771.4099999992</v>
      </c>
      <c r="AJ25" s="79">
        <v>-475379222.45999998</v>
      </c>
      <c r="AK25" s="79">
        <v>37051804.030000009</v>
      </c>
      <c r="AL25" s="79">
        <v>-3670499.75</v>
      </c>
      <c r="AM25" s="79">
        <v>-480136.35</v>
      </c>
      <c r="AN25" s="79">
        <v>-54728618.160000004</v>
      </c>
      <c r="AO25" s="79">
        <v>-2934541.56</v>
      </c>
      <c r="AP25" s="79">
        <v>333178312.99000001</v>
      </c>
      <c r="AQ25" s="79">
        <v>-4038852.31</v>
      </c>
      <c r="AR25" s="79">
        <v>-10358773.199999999</v>
      </c>
      <c r="AS25" s="79">
        <v>-14990186.41</v>
      </c>
      <c r="AT25" s="79">
        <v>230134669.47000009</v>
      </c>
      <c r="AU25" s="79">
        <v>7760697.8299999954</v>
      </c>
      <c r="AV25" s="79">
        <v>7244105.2300000004</v>
      </c>
      <c r="AW25" s="79">
        <v>8415827.4600000046</v>
      </c>
      <c r="AX25" s="79">
        <v>6401126.3999999994</v>
      </c>
      <c r="AY25" s="79">
        <v>11450658.409999996</v>
      </c>
      <c r="AZ25" s="79">
        <v>8955817.7400000002</v>
      </c>
      <c r="BA25" s="79">
        <v>2657146.8699999982</v>
      </c>
      <c r="BB25" s="79">
        <v>11241305.9</v>
      </c>
      <c r="BC25" s="79">
        <v>2922396.8899999997</v>
      </c>
      <c r="BD25" s="79">
        <v>1325277.7700000014</v>
      </c>
      <c r="BE25" s="79">
        <v>7461586.3200000003</v>
      </c>
      <c r="BF25" s="79">
        <v>52502938.029999994</v>
      </c>
      <c r="BG25" s="79">
        <v>1189863.69</v>
      </c>
      <c r="BH25" s="79">
        <v>2831754.89</v>
      </c>
      <c r="BI25" s="79">
        <v>1940196.6300000001</v>
      </c>
      <c r="BJ25" s="79">
        <v>1920749.5399999993</v>
      </c>
      <c r="BK25" s="79">
        <v>2057523.7599999993</v>
      </c>
      <c r="BL25" s="79">
        <v>1509301.3599999992</v>
      </c>
      <c r="BM25" s="79">
        <v>2218797.6700000004</v>
      </c>
      <c r="BN25" s="79">
        <v>961466.71999999974</v>
      </c>
      <c r="BO25" s="79">
        <v>1307968.8599999999</v>
      </c>
      <c r="BP25" s="79">
        <v>1908505.2999999996</v>
      </c>
      <c r="BQ25" s="79">
        <v>-310189.63000000018</v>
      </c>
      <c r="BR25" s="79">
        <v>497353.66999999993</v>
      </c>
      <c r="BS25" s="79">
        <v>-144063.95999999996</v>
      </c>
      <c r="BT25" s="79">
        <v>-267671.39000000013</v>
      </c>
      <c r="BU25" s="79">
        <v>-305500.28000000003</v>
      </c>
      <c r="BV25" s="79">
        <v>669417.21999999927</v>
      </c>
      <c r="BW25" s="79">
        <v>141571.70000000019</v>
      </c>
      <c r="BX25" s="79">
        <v>-2564133.5500000003</v>
      </c>
      <c r="BY25" s="79">
        <v>-638429.31000000017</v>
      </c>
      <c r="BZ25" s="79">
        <v>-725750.05</v>
      </c>
      <c r="CA25" s="79">
        <v>188180.81000000006</v>
      </c>
      <c r="CB25" s="79">
        <v>-74328.050000000032</v>
      </c>
      <c r="CC25" s="79">
        <v>627860.6099999994</v>
      </c>
      <c r="CD25" s="79">
        <v>63764.899999999914</v>
      </c>
      <c r="CE25" s="79">
        <v>101992053.19</v>
      </c>
      <c r="CF25" s="79">
        <v>-324808.69999999995</v>
      </c>
      <c r="CG25" s="79">
        <v>-735879.13</v>
      </c>
      <c r="CH25" s="79">
        <v>-362769.30000000005</v>
      </c>
      <c r="CI25" s="79">
        <v>-297972.67000000016</v>
      </c>
      <c r="CJ25" s="79">
        <v>991780.29000000015</v>
      </c>
      <c r="CK25" s="79">
        <v>-459557.46999999986</v>
      </c>
      <c r="CL25" s="79">
        <v>204240.64999999991</v>
      </c>
      <c r="CM25" s="79">
        <v>-1221118.5900000001</v>
      </c>
      <c r="CN25" s="79">
        <v>-893204.0199999999</v>
      </c>
      <c r="CO25" s="79">
        <v>-471814.88999999966</v>
      </c>
      <c r="CP25" s="79">
        <v>-978152.75</v>
      </c>
      <c r="CQ25" s="79">
        <v>-598168.92999999959</v>
      </c>
      <c r="CR25" s="79">
        <v>-503928.72000000009</v>
      </c>
      <c r="CS25" s="79">
        <v>-1134445.01</v>
      </c>
      <c r="CT25" s="79">
        <v>-1129979.0900000003</v>
      </c>
      <c r="CU25" s="79">
        <v>-666185.38</v>
      </c>
      <c r="CV25" s="79">
        <v>-810885.18000000017</v>
      </c>
      <c r="CW25" s="79">
        <v>-781117.16</v>
      </c>
      <c r="CX25" s="79">
        <v>-755416.66999999993</v>
      </c>
      <c r="CY25" s="79">
        <v>-1264893.33</v>
      </c>
      <c r="CZ25" s="79">
        <v>-710420.27</v>
      </c>
      <c r="DA25" s="79">
        <v>-845775.55999999982</v>
      </c>
      <c r="DB25" s="79">
        <v>-309955.87999999989</v>
      </c>
      <c r="DC25" s="79">
        <v>-677208.27999999793</v>
      </c>
      <c r="DD25" s="79">
        <v>-466480.78000000026</v>
      </c>
      <c r="DE25" s="79">
        <v>-1402482.8599999999</v>
      </c>
      <c r="DF25" s="79">
        <v>-545281.51</v>
      </c>
      <c r="DG25" s="79">
        <v>5127236.16</v>
      </c>
      <c r="DH25" s="79">
        <v>-668618.31000000029</v>
      </c>
      <c r="DI25" s="79">
        <v>-620893.71000000008</v>
      </c>
      <c r="DJ25" s="79">
        <v>-403666.15</v>
      </c>
      <c r="DK25" s="79">
        <v>-714164.46</v>
      </c>
      <c r="DL25" s="79">
        <v>-644339.02</v>
      </c>
      <c r="DM25" s="71">
        <v>-991</v>
      </c>
      <c r="DN25" s="71">
        <v>0</v>
      </c>
      <c r="DO25" s="71">
        <v>-76212.5</v>
      </c>
      <c r="DP25" s="71">
        <v>-1537.7</v>
      </c>
      <c r="DQ25" s="71">
        <v>-31744.04</v>
      </c>
      <c r="DR25" s="71">
        <v>-13667.76</v>
      </c>
      <c r="DS25" s="71">
        <v>-5479929.5900000045</v>
      </c>
      <c r="DT25" s="71">
        <v>163957.9</v>
      </c>
      <c r="DU25" s="71">
        <v>-911478.28</v>
      </c>
      <c r="DV25" s="71">
        <v>-480356.86</v>
      </c>
      <c r="DW25" s="71">
        <v>-2556848.96</v>
      </c>
      <c r="DX25" s="71">
        <v>928998.25999999791</v>
      </c>
      <c r="DY25" s="71">
        <v>4354752.5099999988</v>
      </c>
      <c r="DZ25" s="71">
        <v>4195.2</v>
      </c>
      <c r="EA25" s="71">
        <v>1810.22</v>
      </c>
      <c r="EB25" s="71">
        <v>0</v>
      </c>
    </row>
    <row r="26" spans="1:132" s="71" customFormat="1">
      <c r="A26" s="77" t="s">
        <v>52</v>
      </c>
      <c r="B26" s="79">
        <v>-36898377.839399956</v>
      </c>
      <c r="C26" s="81">
        <v>-81607576.180000007</v>
      </c>
      <c r="D26" s="81">
        <v>-1997376.15</v>
      </c>
      <c r="E26" s="81">
        <v>810084.03</v>
      </c>
      <c r="F26" s="81">
        <v>1274823.05</v>
      </c>
      <c r="G26" s="81"/>
      <c r="H26" s="82">
        <v>44621667.410600059</v>
      </c>
      <c r="I26" s="81">
        <v>-81607576.180000007</v>
      </c>
      <c r="J26" s="81">
        <v>0</v>
      </c>
      <c r="K26" s="81">
        <v>0</v>
      </c>
      <c r="L26" s="81">
        <v>0</v>
      </c>
      <c r="M26" s="79">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0</v>
      </c>
      <c r="AU26" s="81">
        <v>0</v>
      </c>
      <c r="AV26" s="81">
        <v>0</v>
      </c>
      <c r="AW26" s="81">
        <v>0</v>
      </c>
      <c r="AX26" s="81">
        <v>0</v>
      </c>
      <c r="AY26" s="81">
        <v>0</v>
      </c>
      <c r="AZ26" s="81">
        <v>0</v>
      </c>
      <c r="BA26" s="81">
        <v>0</v>
      </c>
      <c r="BB26" s="81">
        <v>0</v>
      </c>
      <c r="BC26" s="81">
        <v>0</v>
      </c>
      <c r="BD26" s="81">
        <v>0</v>
      </c>
      <c r="BE26" s="81">
        <v>0</v>
      </c>
      <c r="BF26" s="81">
        <v>0</v>
      </c>
      <c r="BG26" s="81">
        <v>0</v>
      </c>
      <c r="BH26" s="81">
        <v>0</v>
      </c>
      <c r="BI26" s="81">
        <v>0</v>
      </c>
      <c r="BJ26" s="81">
        <v>0</v>
      </c>
      <c r="BK26" s="81">
        <v>0</v>
      </c>
      <c r="BL26" s="81">
        <v>0</v>
      </c>
      <c r="BM26" s="81">
        <v>0</v>
      </c>
      <c r="BN26" s="81">
        <v>0</v>
      </c>
      <c r="BO26" s="81">
        <v>0</v>
      </c>
      <c r="BP26" s="81">
        <v>0</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81">
        <v>0</v>
      </c>
      <c r="CR26" s="81">
        <v>0</v>
      </c>
      <c r="CS26" s="81">
        <v>0</v>
      </c>
      <c r="CT26" s="81">
        <v>0</v>
      </c>
      <c r="CU26" s="81">
        <v>0</v>
      </c>
      <c r="CV26" s="81">
        <v>0</v>
      </c>
      <c r="CW26" s="81">
        <v>0</v>
      </c>
      <c r="CX26" s="81">
        <v>0</v>
      </c>
      <c r="CY26" s="81">
        <v>0</v>
      </c>
      <c r="CZ26" s="81">
        <v>0</v>
      </c>
      <c r="DA26" s="81">
        <v>0</v>
      </c>
      <c r="DB26" s="81">
        <v>0</v>
      </c>
      <c r="DC26" s="81">
        <v>0</v>
      </c>
      <c r="DD26" s="81">
        <v>0</v>
      </c>
      <c r="DE26" s="81">
        <v>0</v>
      </c>
      <c r="DF26" s="81">
        <v>0</v>
      </c>
      <c r="DG26" s="81">
        <v>0</v>
      </c>
      <c r="DH26" s="81">
        <v>0</v>
      </c>
      <c r="DI26" s="81">
        <v>0</v>
      </c>
      <c r="DJ26" s="81">
        <v>0</v>
      </c>
      <c r="DK26" s="81">
        <v>0</v>
      </c>
      <c r="DL26" s="81">
        <v>0</v>
      </c>
      <c r="DM26" s="71">
        <v>0</v>
      </c>
      <c r="DN26" s="71">
        <v>0</v>
      </c>
      <c r="DO26" s="71">
        <v>0</v>
      </c>
      <c r="DP26" s="71">
        <v>0</v>
      </c>
      <c r="DQ26" s="71">
        <v>0</v>
      </c>
      <c r="DR26" s="71">
        <v>0</v>
      </c>
      <c r="DS26" s="71">
        <v>-1309909.8899999999</v>
      </c>
      <c r="DX26" s="71">
        <v>-687466.26</v>
      </c>
      <c r="DY26" s="71">
        <v>1090077.06</v>
      </c>
      <c r="EB26" s="71">
        <v>0</v>
      </c>
    </row>
    <row r="27" spans="1:132" s="71" customFormat="1">
      <c r="A27" s="78" t="s">
        <v>96</v>
      </c>
      <c r="B27" s="79">
        <v>-140939042.13000026</v>
      </c>
      <c r="C27" s="79">
        <v>-290295252.76999998</v>
      </c>
      <c r="D27" s="79">
        <v>-6338281.3800000101</v>
      </c>
      <c r="E27" s="79">
        <v>19977847.420000002</v>
      </c>
      <c r="F27" s="79">
        <v>3824918.87</v>
      </c>
      <c r="G27" s="79">
        <v>-218592222.00000003</v>
      </c>
      <c r="H27" s="79">
        <v>350483947.7299999</v>
      </c>
      <c r="I27" s="79">
        <v>-303819136.59000003</v>
      </c>
      <c r="J27" s="79">
        <v>2616446.5299999998</v>
      </c>
      <c r="K27" s="79">
        <v>0</v>
      </c>
      <c r="L27" s="79">
        <v>-67929892.930000007</v>
      </c>
      <c r="M27" s="79">
        <v>52491342.989999995</v>
      </c>
      <c r="N27" s="79">
        <v>-442297507.78999996</v>
      </c>
      <c r="O27" s="79">
        <v>-4150636.0999999996</v>
      </c>
      <c r="P27" s="79">
        <v>-3467879.5900000003</v>
      </c>
      <c r="Q27" s="79">
        <v>-0.11</v>
      </c>
      <c r="R27" s="79">
        <v>476262010.82000023</v>
      </c>
      <c r="S27" s="79">
        <v>-14146210.76</v>
      </c>
      <c r="T27" s="79">
        <v>99125549.5</v>
      </c>
      <c r="U27" s="79">
        <v>73982538.730000004</v>
      </c>
      <c r="V27" s="79">
        <v>-92974071.680000007</v>
      </c>
      <c r="W27" s="79">
        <v>-9016204.8399999999</v>
      </c>
      <c r="X27" s="79">
        <v>-124953564.63</v>
      </c>
      <c r="Y27" s="79">
        <v>52070.75</v>
      </c>
      <c r="Z27" s="79">
        <v>-6697616.3300000001</v>
      </c>
      <c r="AA27" s="79">
        <v>66316609.159999996</v>
      </c>
      <c r="AB27" s="79">
        <v>-8033787.4600000009</v>
      </c>
      <c r="AC27" s="79">
        <v>1159123.3999999994</v>
      </c>
      <c r="AD27" s="79">
        <v>-1518579.7299999997</v>
      </c>
      <c r="AE27" s="79">
        <v>-889510.79999999981</v>
      </c>
      <c r="AF27" s="79">
        <v>2155104.7499999991</v>
      </c>
      <c r="AG27" s="79">
        <v>0</v>
      </c>
      <c r="AH27" s="79">
        <v>-6996860.7699999996</v>
      </c>
      <c r="AI27" s="79">
        <v>3026771.4099999992</v>
      </c>
      <c r="AJ27" s="79">
        <v>-475379222.45999998</v>
      </c>
      <c r="AK27" s="79">
        <v>37051804.030000009</v>
      </c>
      <c r="AL27" s="79">
        <v>-3670499.75</v>
      </c>
      <c r="AM27" s="79">
        <v>-480136.35</v>
      </c>
      <c r="AN27" s="79">
        <v>-54728618.160000004</v>
      </c>
      <c r="AO27" s="79">
        <v>-2934541.56</v>
      </c>
      <c r="AP27" s="79">
        <v>333178312.99000001</v>
      </c>
      <c r="AQ27" s="79">
        <v>-4038852.31</v>
      </c>
      <c r="AR27" s="79">
        <v>-10358773.199999999</v>
      </c>
      <c r="AS27" s="79">
        <v>-14990186.41</v>
      </c>
      <c r="AT27" s="79">
        <v>230134669.47000009</v>
      </c>
      <c r="AU27" s="79">
        <v>7760697.8299999954</v>
      </c>
      <c r="AV27" s="79">
        <v>7244105.2300000004</v>
      </c>
      <c r="AW27" s="79">
        <v>8415827.4600000046</v>
      </c>
      <c r="AX27" s="79">
        <v>6401126.3999999994</v>
      </c>
      <c r="AY27" s="79">
        <v>11450658.409999996</v>
      </c>
      <c r="AZ27" s="79">
        <v>8955817.7400000002</v>
      </c>
      <c r="BA27" s="79">
        <v>2657146.8699999982</v>
      </c>
      <c r="BB27" s="79">
        <v>11241305.9</v>
      </c>
      <c r="BC27" s="79">
        <v>2922396.8899999997</v>
      </c>
      <c r="BD27" s="79">
        <v>1325277.7700000014</v>
      </c>
      <c r="BE27" s="79">
        <v>7461586.3200000003</v>
      </c>
      <c r="BF27" s="79">
        <v>52502938.029999994</v>
      </c>
      <c r="BG27" s="79">
        <v>1189863.69</v>
      </c>
      <c r="BH27" s="79">
        <v>2831754.89</v>
      </c>
      <c r="BI27" s="79">
        <v>1940196.6300000001</v>
      </c>
      <c r="BJ27" s="79">
        <v>1920749.5399999993</v>
      </c>
      <c r="BK27" s="79">
        <v>2057523.7599999993</v>
      </c>
      <c r="BL27" s="79">
        <v>1509301.3599999992</v>
      </c>
      <c r="BM27" s="79">
        <v>2218797.6700000004</v>
      </c>
      <c r="BN27" s="79">
        <v>961466.71999999974</v>
      </c>
      <c r="BO27" s="79">
        <v>1307968.8599999999</v>
      </c>
      <c r="BP27" s="79">
        <v>1908505.2999999996</v>
      </c>
      <c r="BQ27" s="79">
        <v>-310189.63000000018</v>
      </c>
      <c r="BR27" s="79">
        <v>497353.66999999993</v>
      </c>
      <c r="BS27" s="79">
        <v>-144063.95999999996</v>
      </c>
      <c r="BT27" s="79">
        <v>-267671.39000000013</v>
      </c>
      <c r="BU27" s="79">
        <v>-305500.28000000003</v>
      </c>
      <c r="BV27" s="79">
        <v>669417.21999999927</v>
      </c>
      <c r="BW27" s="79">
        <v>141571.70000000019</v>
      </c>
      <c r="BX27" s="79">
        <v>-2564133.5500000003</v>
      </c>
      <c r="BY27" s="79">
        <v>-638429.31000000017</v>
      </c>
      <c r="BZ27" s="79">
        <v>-725750.05</v>
      </c>
      <c r="CA27" s="79">
        <v>188180.81000000006</v>
      </c>
      <c r="CB27" s="79">
        <v>-74328.050000000032</v>
      </c>
      <c r="CC27" s="79">
        <v>627860.6099999994</v>
      </c>
      <c r="CD27" s="79">
        <v>63764.899999999914</v>
      </c>
      <c r="CE27" s="79">
        <v>101992053.19</v>
      </c>
      <c r="CF27" s="79">
        <v>-324808.69999999995</v>
      </c>
      <c r="CG27" s="79">
        <v>-735879.13</v>
      </c>
      <c r="CH27" s="79">
        <v>-362769.30000000005</v>
      </c>
      <c r="CI27" s="79">
        <v>-297972.67000000016</v>
      </c>
      <c r="CJ27" s="79">
        <v>991780.29000000015</v>
      </c>
      <c r="CK27" s="79">
        <v>-459557.46999999986</v>
      </c>
      <c r="CL27" s="79">
        <v>204240.64999999991</v>
      </c>
      <c r="CM27" s="79">
        <v>-1221118.5900000001</v>
      </c>
      <c r="CN27" s="79">
        <v>-893204.0199999999</v>
      </c>
      <c r="CO27" s="79">
        <v>-471814.88999999966</v>
      </c>
      <c r="CP27" s="79">
        <v>-978152.75</v>
      </c>
      <c r="CQ27" s="79">
        <v>-598168.92999999959</v>
      </c>
      <c r="CR27" s="79">
        <v>-503928.72000000009</v>
      </c>
      <c r="CS27" s="79">
        <v>-1134445.01</v>
      </c>
      <c r="CT27" s="79">
        <v>-1129979.0900000003</v>
      </c>
      <c r="CU27" s="79">
        <v>-666185.38</v>
      </c>
      <c r="CV27" s="79">
        <v>-810885.18000000017</v>
      </c>
      <c r="CW27" s="79">
        <v>-781117.16</v>
      </c>
      <c r="CX27" s="79">
        <v>-755416.66999999993</v>
      </c>
      <c r="CY27" s="79">
        <v>-1264893.33</v>
      </c>
      <c r="CZ27" s="79">
        <v>-710420.27</v>
      </c>
      <c r="DA27" s="79">
        <v>-845775.55999999982</v>
      </c>
      <c r="DB27" s="79">
        <v>-309955.87999999989</v>
      </c>
      <c r="DC27" s="79">
        <v>-677208.27999999793</v>
      </c>
      <c r="DD27" s="79">
        <v>-466480.78000000026</v>
      </c>
      <c r="DE27" s="79">
        <v>-1402482.8599999999</v>
      </c>
      <c r="DF27" s="79">
        <v>-545281.51</v>
      </c>
      <c r="DG27" s="79">
        <v>5127236.16</v>
      </c>
      <c r="DH27" s="79">
        <v>-668618.31000000029</v>
      </c>
      <c r="DI27" s="79">
        <v>-620893.71000000008</v>
      </c>
      <c r="DJ27" s="79">
        <v>-403666.15</v>
      </c>
      <c r="DK27" s="79">
        <v>-714164.46</v>
      </c>
      <c r="DL27" s="79">
        <v>-644339.02</v>
      </c>
      <c r="DM27" s="71">
        <v>-991</v>
      </c>
      <c r="DN27" s="71">
        <v>0</v>
      </c>
      <c r="DO27" s="71">
        <v>-76212.5</v>
      </c>
      <c r="DP27" s="71">
        <v>-1537.7</v>
      </c>
      <c r="DQ27" s="71">
        <v>-31744.04</v>
      </c>
      <c r="DR27" s="71">
        <v>-13667.76</v>
      </c>
      <c r="DS27" s="71">
        <v>-4170019.7000000048</v>
      </c>
      <c r="DT27" s="71">
        <v>163957.9</v>
      </c>
      <c r="DU27" s="71">
        <v>-911478.28</v>
      </c>
      <c r="DV27" s="71">
        <v>-480356.86</v>
      </c>
      <c r="DW27" s="71">
        <v>-2556848.96</v>
      </c>
      <c r="DX27" s="71">
        <v>1616464.5199999979</v>
      </c>
      <c r="DY27" s="71">
        <v>3264675.4499999988</v>
      </c>
      <c r="DZ27" s="71">
        <v>4195.2</v>
      </c>
      <c r="EA27" s="71">
        <v>1810.22</v>
      </c>
      <c r="EB27" s="71">
        <v>0</v>
      </c>
    </row>
    <row r="28" spans="1:132" s="71" customFormat="1">
      <c r="A28" s="78" t="s">
        <v>885</v>
      </c>
      <c r="B28" s="79"/>
      <c r="C28" s="79">
        <v>0</v>
      </c>
      <c r="D28" s="79">
        <v>0</v>
      </c>
      <c r="E28" s="79"/>
      <c r="F28" s="79"/>
      <c r="G28" s="79"/>
      <c r="H28" s="79">
        <v>0</v>
      </c>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X28" s="71">
        <v>0</v>
      </c>
    </row>
    <row r="29" spans="1:132" s="71" customFormat="1">
      <c r="A29" s="77" t="s">
        <v>579</v>
      </c>
      <c r="B29" s="83"/>
      <c r="C29" s="81">
        <v>0</v>
      </c>
      <c r="D29" s="81">
        <v>0</v>
      </c>
      <c r="E29" s="81">
        <v>0</v>
      </c>
      <c r="F29" s="81">
        <v>0</v>
      </c>
      <c r="G29" s="81">
        <v>0</v>
      </c>
      <c r="H29" s="82">
        <v>0</v>
      </c>
      <c r="I29" s="81"/>
      <c r="J29" s="81"/>
      <c r="K29" s="81"/>
      <c r="L29" s="81"/>
      <c r="M29" s="79"/>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X29" s="71">
        <v>0</v>
      </c>
    </row>
    <row r="30" spans="1:132" s="71" customFormat="1">
      <c r="A30" s="78" t="s">
        <v>886</v>
      </c>
      <c r="B30" s="83">
        <v>-140939042.13000026</v>
      </c>
      <c r="C30" s="83">
        <v>-290295252.76999998</v>
      </c>
      <c r="D30" s="83">
        <v>-6338281.3800000101</v>
      </c>
      <c r="E30" s="83">
        <v>19977847.420000002</v>
      </c>
      <c r="F30" s="83">
        <v>3824918.87</v>
      </c>
      <c r="G30" s="83">
        <v>-218592222.00000003</v>
      </c>
      <c r="H30" s="83">
        <v>350483947.7299999</v>
      </c>
      <c r="I30" s="83">
        <v>-303819136.59000003</v>
      </c>
      <c r="J30" s="83">
        <v>2616446.5299999998</v>
      </c>
      <c r="K30" s="83">
        <v>0</v>
      </c>
      <c r="L30" s="83">
        <v>-67929892.930000007</v>
      </c>
      <c r="M30" s="83">
        <v>52491342.989999995</v>
      </c>
      <c r="N30" s="83">
        <v>-442297507.78999996</v>
      </c>
      <c r="O30" s="83">
        <v>-4150636.0999999996</v>
      </c>
      <c r="P30" s="83">
        <v>-3467879.5900000003</v>
      </c>
      <c r="Q30" s="83">
        <v>-0.11</v>
      </c>
      <c r="R30" s="83">
        <v>476262010.82000023</v>
      </c>
      <c r="S30" s="83">
        <v>-14146210.76</v>
      </c>
      <c r="T30" s="83">
        <v>99125549.5</v>
      </c>
      <c r="U30" s="83">
        <v>73982538.730000004</v>
      </c>
      <c r="V30" s="83">
        <v>-92974071.680000007</v>
      </c>
      <c r="W30" s="83">
        <v>-9016204.8399999999</v>
      </c>
      <c r="X30" s="83">
        <v>-124953564.63</v>
      </c>
      <c r="Y30" s="83">
        <v>52070.75</v>
      </c>
      <c r="Z30" s="83">
        <v>-6697616.3300000001</v>
      </c>
      <c r="AA30" s="83">
        <v>66316609.159999996</v>
      </c>
      <c r="AB30" s="83">
        <v>-8033787.4600000009</v>
      </c>
      <c r="AC30" s="83">
        <v>1159123.3999999994</v>
      </c>
      <c r="AD30" s="83">
        <v>-1518579.7299999997</v>
      </c>
      <c r="AE30" s="83">
        <v>-889510.79999999981</v>
      </c>
      <c r="AF30" s="83">
        <v>2155104.7499999991</v>
      </c>
      <c r="AG30" s="83">
        <v>0</v>
      </c>
      <c r="AH30" s="83">
        <v>-6996860.7699999996</v>
      </c>
      <c r="AI30" s="83">
        <v>3026771.4099999992</v>
      </c>
      <c r="AJ30" s="83">
        <v>-475379222.45999998</v>
      </c>
      <c r="AK30" s="83">
        <v>37051804.030000009</v>
      </c>
      <c r="AL30" s="83">
        <v>-3670499.75</v>
      </c>
      <c r="AM30" s="83">
        <v>-480136.35</v>
      </c>
      <c r="AN30" s="83">
        <v>-54728618.160000004</v>
      </c>
      <c r="AO30" s="83">
        <v>-2934541.56</v>
      </c>
      <c r="AP30" s="83">
        <v>333178312.99000001</v>
      </c>
      <c r="AQ30" s="83">
        <v>-4038852.31</v>
      </c>
      <c r="AR30" s="83">
        <v>-10358773.199999999</v>
      </c>
      <c r="AS30" s="83">
        <v>-14990186.41</v>
      </c>
      <c r="AT30" s="83">
        <v>230134669.47000009</v>
      </c>
      <c r="AU30" s="83">
        <v>7760697.8299999954</v>
      </c>
      <c r="AV30" s="83">
        <v>7244105.2300000004</v>
      </c>
      <c r="AW30" s="83">
        <v>8415827.4600000046</v>
      </c>
      <c r="AX30" s="83">
        <v>6401126.3999999994</v>
      </c>
      <c r="AY30" s="83">
        <v>11450658.409999996</v>
      </c>
      <c r="AZ30" s="83">
        <v>8955817.7400000002</v>
      </c>
      <c r="BA30" s="83">
        <v>2657146.8699999982</v>
      </c>
      <c r="BB30" s="83">
        <v>11241305.9</v>
      </c>
      <c r="BC30" s="83">
        <v>2922396.8899999997</v>
      </c>
      <c r="BD30" s="83">
        <v>1325277.7700000014</v>
      </c>
      <c r="BE30" s="83">
        <v>7461586.3200000003</v>
      </c>
      <c r="BF30" s="83">
        <v>52502938.029999994</v>
      </c>
      <c r="BG30" s="83">
        <v>1189863.69</v>
      </c>
      <c r="BH30" s="83">
        <v>2831754.89</v>
      </c>
      <c r="BI30" s="83">
        <v>1940196.6300000001</v>
      </c>
      <c r="BJ30" s="83">
        <v>1920749.5399999993</v>
      </c>
      <c r="BK30" s="83">
        <v>2057523.7599999993</v>
      </c>
      <c r="BL30" s="83">
        <v>1509301.3599999992</v>
      </c>
      <c r="BM30" s="83">
        <v>2218797.6700000004</v>
      </c>
      <c r="BN30" s="83">
        <v>961466.71999999974</v>
      </c>
      <c r="BO30" s="83">
        <v>1307968.8599999999</v>
      </c>
      <c r="BP30" s="83">
        <v>1908505.2999999996</v>
      </c>
      <c r="BQ30" s="83">
        <v>-310189.63000000018</v>
      </c>
      <c r="BR30" s="83">
        <v>497353.66999999993</v>
      </c>
      <c r="BS30" s="83">
        <v>-144063.95999999996</v>
      </c>
      <c r="BT30" s="83">
        <v>-267671.39000000013</v>
      </c>
      <c r="BU30" s="83">
        <v>-305500.28000000003</v>
      </c>
      <c r="BV30" s="83">
        <v>669417.21999999927</v>
      </c>
      <c r="BW30" s="83">
        <v>141571.70000000019</v>
      </c>
      <c r="BX30" s="83">
        <v>-2564133.5500000003</v>
      </c>
      <c r="BY30" s="83">
        <v>-638429.31000000017</v>
      </c>
      <c r="BZ30" s="83">
        <v>-725750.05</v>
      </c>
      <c r="CA30" s="83">
        <v>188180.81000000006</v>
      </c>
      <c r="CB30" s="83">
        <v>-74328.050000000032</v>
      </c>
      <c r="CC30" s="83">
        <v>627860.6099999994</v>
      </c>
      <c r="CD30" s="83">
        <v>63764.899999999914</v>
      </c>
      <c r="CE30" s="83">
        <v>101992053.19</v>
      </c>
      <c r="CF30" s="83">
        <v>-324808.69999999995</v>
      </c>
      <c r="CG30" s="83">
        <v>-735879.13</v>
      </c>
      <c r="CH30" s="83">
        <v>-362769.30000000005</v>
      </c>
      <c r="CI30" s="83">
        <v>-297972.67000000016</v>
      </c>
      <c r="CJ30" s="83">
        <v>991780.29000000015</v>
      </c>
      <c r="CK30" s="83">
        <v>-459557.46999999986</v>
      </c>
      <c r="CL30" s="83">
        <v>204240.64999999991</v>
      </c>
      <c r="CM30" s="83">
        <v>-1221118.5900000001</v>
      </c>
      <c r="CN30" s="83">
        <v>-893204.0199999999</v>
      </c>
      <c r="CO30" s="83">
        <v>-471814.88999999966</v>
      </c>
      <c r="CP30" s="83">
        <v>-978152.75</v>
      </c>
      <c r="CQ30" s="83">
        <v>-598168.92999999959</v>
      </c>
      <c r="CR30" s="83">
        <v>-503928.72000000009</v>
      </c>
      <c r="CS30" s="83">
        <v>-1134445.01</v>
      </c>
      <c r="CT30" s="83">
        <v>-1129979.0900000003</v>
      </c>
      <c r="CU30" s="83">
        <v>-666185.38</v>
      </c>
      <c r="CV30" s="83">
        <v>-810885.18000000017</v>
      </c>
      <c r="CW30" s="83">
        <v>-781117.16</v>
      </c>
      <c r="CX30" s="83">
        <v>-755416.66999999993</v>
      </c>
      <c r="CY30" s="83">
        <v>-1264893.33</v>
      </c>
      <c r="CZ30" s="83">
        <v>-710420.27</v>
      </c>
      <c r="DA30" s="83">
        <v>-845775.55999999982</v>
      </c>
      <c r="DB30" s="83">
        <v>-309955.87999999989</v>
      </c>
      <c r="DC30" s="83">
        <v>-677208.27999999793</v>
      </c>
      <c r="DD30" s="83">
        <v>-466480.78000000026</v>
      </c>
      <c r="DE30" s="83">
        <v>-1402482.8599999999</v>
      </c>
      <c r="DF30" s="83">
        <v>-545281.51</v>
      </c>
      <c r="DG30" s="83">
        <v>5127236.16</v>
      </c>
      <c r="DH30" s="83">
        <v>-668618.31000000029</v>
      </c>
      <c r="DI30" s="83">
        <v>-620893.71000000008</v>
      </c>
      <c r="DJ30" s="83">
        <v>-403666.15</v>
      </c>
      <c r="DK30" s="83">
        <v>-714164.46</v>
      </c>
      <c r="DL30" s="83">
        <v>-644339.02</v>
      </c>
      <c r="DM30" s="71">
        <v>-991</v>
      </c>
      <c r="DN30" s="71">
        <v>0</v>
      </c>
      <c r="DO30" s="71">
        <v>-76212.5</v>
      </c>
      <c r="DP30" s="71">
        <v>-1537.7</v>
      </c>
      <c r="DQ30" s="71">
        <v>-31744.04</v>
      </c>
      <c r="DR30" s="71">
        <v>-13667.76</v>
      </c>
      <c r="DS30" s="71">
        <v>-4170019.7000000048</v>
      </c>
      <c r="DT30" s="71">
        <v>163957.9</v>
      </c>
      <c r="DU30" s="71">
        <v>-911478.28</v>
      </c>
      <c r="DV30" s="71">
        <v>-480356.86</v>
      </c>
      <c r="DW30" s="71">
        <v>-2556848.96</v>
      </c>
      <c r="DX30" s="71">
        <v>1616464.52</v>
      </c>
      <c r="DY30" s="71">
        <v>3264675.4499999988</v>
      </c>
      <c r="DZ30" s="71">
        <v>4195.2</v>
      </c>
      <c r="EA30" s="71">
        <v>1810.22</v>
      </c>
      <c r="EB30" s="71">
        <v>0</v>
      </c>
    </row>
    <row r="31" spans="1:132" s="71" customFormat="1">
      <c r="A31" s="78" t="s">
        <v>887</v>
      </c>
      <c r="B31" s="79">
        <v>0</v>
      </c>
      <c r="C31" s="79">
        <v>0</v>
      </c>
      <c r="D31" s="79">
        <v>0</v>
      </c>
      <c r="E31" s="79"/>
      <c r="F31" s="79">
        <v>0</v>
      </c>
      <c r="G31" s="79"/>
      <c r="H31" s="79">
        <v>0</v>
      </c>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X31" s="71">
        <v>0</v>
      </c>
    </row>
    <row r="32" spans="1:132" s="71" customFormat="1">
      <c r="A32" s="77" t="s">
        <v>582</v>
      </c>
      <c r="B32" s="83">
        <v>-140939042.13000026</v>
      </c>
      <c r="C32" s="81">
        <v>-290295252.76999998</v>
      </c>
      <c r="D32" s="81">
        <v>-6338281.3800000101</v>
      </c>
      <c r="E32" s="81">
        <v>19977847.420000002</v>
      </c>
      <c r="F32" s="81">
        <v>3824918.87</v>
      </c>
      <c r="G32" s="81">
        <v>-218592222.00000003</v>
      </c>
      <c r="H32" s="81">
        <v>350483947.7299999</v>
      </c>
      <c r="I32" s="81"/>
      <c r="J32" s="81"/>
      <c r="K32" s="81"/>
      <c r="L32" s="81"/>
      <c r="M32" s="79"/>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X32" s="71">
        <v>0</v>
      </c>
    </row>
    <row r="33" spans="1:132" s="71" customFormat="1">
      <c r="A33" s="78" t="s">
        <v>888</v>
      </c>
      <c r="B33" s="79">
        <v>4204.37</v>
      </c>
      <c r="C33" s="79">
        <v>0</v>
      </c>
      <c r="D33" s="79">
        <v>0</v>
      </c>
      <c r="E33" s="79">
        <v>-62.16</v>
      </c>
      <c r="F33" s="79">
        <v>4519</v>
      </c>
      <c r="G33" s="79"/>
      <c r="H33" s="82">
        <v>-252.47</v>
      </c>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X33" s="71">
        <v>0</v>
      </c>
      <c r="EB33" s="71">
        <v>4519</v>
      </c>
    </row>
    <row r="34" spans="1:132" s="71" customFormat="1">
      <c r="A34" s="77" t="s">
        <v>889</v>
      </c>
      <c r="B34" s="84">
        <v>-140943246.50000027</v>
      </c>
      <c r="C34" s="84">
        <v>-290295252.76999998</v>
      </c>
      <c r="D34" s="84">
        <v>-6338281.3800000101</v>
      </c>
      <c r="E34" s="84">
        <v>19977909.580000002</v>
      </c>
      <c r="F34" s="84">
        <v>3820399.87</v>
      </c>
      <c r="G34" s="84">
        <v>-218592222.00000003</v>
      </c>
      <c r="H34" s="84">
        <v>350484200.19999993</v>
      </c>
      <c r="I34" s="84">
        <v>-303819136.59000003</v>
      </c>
      <c r="J34" s="84">
        <v>2616446.5299999998</v>
      </c>
      <c r="K34" s="84">
        <v>0</v>
      </c>
      <c r="L34" s="84">
        <v>-67929892.930000007</v>
      </c>
      <c r="M34" s="84">
        <v>52491342.989999995</v>
      </c>
      <c r="N34" s="84">
        <v>-442297507.78999996</v>
      </c>
      <c r="O34" s="84">
        <v>-4150636.0999999996</v>
      </c>
      <c r="P34" s="84">
        <v>-3467879.5900000003</v>
      </c>
      <c r="Q34" s="84">
        <v>-0.11</v>
      </c>
      <c r="R34" s="84">
        <v>476262010.82000023</v>
      </c>
      <c r="S34" s="84">
        <v>-14146210.76</v>
      </c>
      <c r="T34" s="84">
        <v>99125549.5</v>
      </c>
      <c r="U34" s="84">
        <v>73982538.730000004</v>
      </c>
      <c r="V34" s="84">
        <v>-92974071.680000007</v>
      </c>
      <c r="W34" s="84">
        <v>-9016204.8399999999</v>
      </c>
      <c r="X34" s="84">
        <v>-124953564.63</v>
      </c>
      <c r="Y34" s="84">
        <v>52070.75</v>
      </c>
      <c r="Z34" s="84">
        <v>-6697616.3300000001</v>
      </c>
      <c r="AA34" s="84">
        <v>66316609.159999996</v>
      </c>
      <c r="AB34" s="84">
        <v>-8033787.4600000009</v>
      </c>
      <c r="AC34" s="84">
        <v>1159123.3999999994</v>
      </c>
      <c r="AD34" s="84">
        <v>-1518579.7299999997</v>
      </c>
      <c r="AE34" s="84">
        <v>-889510.79999999981</v>
      </c>
      <c r="AF34" s="84">
        <v>2155104.7499999991</v>
      </c>
      <c r="AG34" s="84">
        <v>0</v>
      </c>
      <c r="AH34" s="84">
        <v>-6996860.7699999996</v>
      </c>
      <c r="AI34" s="84">
        <v>3026771.4099999992</v>
      </c>
      <c r="AJ34" s="84">
        <v>-475379222.45999998</v>
      </c>
      <c r="AK34" s="84">
        <v>37051804.030000009</v>
      </c>
      <c r="AL34" s="84">
        <v>-3670499.75</v>
      </c>
      <c r="AM34" s="84">
        <v>-480136.35</v>
      </c>
      <c r="AN34" s="84">
        <v>-54728618.160000004</v>
      </c>
      <c r="AO34" s="84">
        <v>-2934541.56</v>
      </c>
      <c r="AP34" s="84">
        <v>333178312.99000001</v>
      </c>
      <c r="AQ34" s="84">
        <v>-4038852.31</v>
      </c>
      <c r="AR34" s="84">
        <v>-10358773.199999999</v>
      </c>
      <c r="AS34" s="84">
        <v>-14990186.41</v>
      </c>
      <c r="AT34" s="84">
        <v>230134669.47000009</v>
      </c>
      <c r="AU34" s="84">
        <v>7760697.8299999954</v>
      </c>
      <c r="AV34" s="84">
        <v>7244105.2300000004</v>
      </c>
      <c r="AW34" s="84">
        <v>8415827.4600000046</v>
      </c>
      <c r="AX34" s="84">
        <v>6401126.3999999994</v>
      </c>
      <c r="AY34" s="84">
        <v>11450658.409999996</v>
      </c>
      <c r="AZ34" s="84">
        <v>8955817.7400000002</v>
      </c>
      <c r="BA34" s="84">
        <v>2657146.8699999982</v>
      </c>
      <c r="BB34" s="84">
        <v>11241305.9</v>
      </c>
      <c r="BC34" s="84">
        <v>2922396.8899999997</v>
      </c>
      <c r="BD34" s="84">
        <v>1325277.7700000014</v>
      </c>
      <c r="BE34" s="84">
        <v>7461586.3200000003</v>
      </c>
      <c r="BF34" s="84">
        <v>52502938.029999994</v>
      </c>
      <c r="BG34" s="84">
        <v>1189863.69</v>
      </c>
      <c r="BH34" s="84">
        <v>2831754.89</v>
      </c>
      <c r="BI34" s="84">
        <v>1940196.6300000001</v>
      </c>
      <c r="BJ34" s="84">
        <v>1920749.5399999993</v>
      </c>
      <c r="BK34" s="84">
        <v>2057523.7599999993</v>
      </c>
      <c r="BL34" s="84">
        <v>1509301.3599999992</v>
      </c>
      <c r="BM34" s="84">
        <v>2218797.6700000004</v>
      </c>
      <c r="BN34" s="84">
        <v>961466.71999999974</v>
      </c>
      <c r="BO34" s="84">
        <v>1307968.8599999999</v>
      </c>
      <c r="BP34" s="84">
        <v>1908505.2999999996</v>
      </c>
      <c r="BQ34" s="84">
        <v>-310189.63000000018</v>
      </c>
      <c r="BR34" s="84">
        <v>497353.66999999993</v>
      </c>
      <c r="BS34" s="84">
        <v>-144063.95999999996</v>
      </c>
      <c r="BT34" s="84">
        <v>-267671.39000000013</v>
      </c>
      <c r="BU34" s="84">
        <v>-305500.28000000003</v>
      </c>
      <c r="BV34" s="84">
        <v>669417.21999999927</v>
      </c>
      <c r="BW34" s="84">
        <v>141571.70000000019</v>
      </c>
      <c r="BX34" s="84">
        <v>-2564133.5500000003</v>
      </c>
      <c r="BY34" s="84">
        <v>-638429.31000000017</v>
      </c>
      <c r="BZ34" s="84">
        <v>-725750.05</v>
      </c>
      <c r="CA34" s="84">
        <v>188180.81000000006</v>
      </c>
      <c r="CB34" s="84">
        <v>-74328.050000000032</v>
      </c>
      <c r="CC34" s="84">
        <v>627860.6099999994</v>
      </c>
      <c r="CD34" s="84">
        <v>63764.899999999914</v>
      </c>
      <c r="CE34" s="84">
        <v>101992053.19</v>
      </c>
      <c r="CF34" s="84">
        <v>-324808.69999999995</v>
      </c>
      <c r="CG34" s="84">
        <v>-735879.13</v>
      </c>
      <c r="CH34" s="84">
        <v>-362769.30000000005</v>
      </c>
      <c r="CI34" s="84">
        <v>-297972.67000000016</v>
      </c>
      <c r="CJ34" s="84">
        <v>991780.29000000015</v>
      </c>
      <c r="CK34" s="84">
        <v>-459557.46999999986</v>
      </c>
      <c r="CL34" s="84">
        <v>204240.64999999991</v>
      </c>
      <c r="CM34" s="84">
        <v>-1221118.5900000001</v>
      </c>
      <c r="CN34" s="84">
        <v>-893204.0199999999</v>
      </c>
      <c r="CO34" s="84">
        <v>-471814.88999999966</v>
      </c>
      <c r="CP34" s="84">
        <v>-978152.75</v>
      </c>
      <c r="CQ34" s="84">
        <v>-598168.92999999959</v>
      </c>
      <c r="CR34" s="84">
        <v>-503928.72000000009</v>
      </c>
      <c r="CS34" s="84">
        <v>-1134445.01</v>
      </c>
      <c r="CT34" s="84">
        <v>-1129979.0900000003</v>
      </c>
      <c r="CU34" s="84">
        <v>-666185.38</v>
      </c>
      <c r="CV34" s="84">
        <v>-810885.18000000017</v>
      </c>
      <c r="CW34" s="84">
        <v>-781117.16</v>
      </c>
      <c r="CX34" s="84">
        <v>-755416.66999999993</v>
      </c>
      <c r="CY34" s="84">
        <v>-1264893.33</v>
      </c>
      <c r="CZ34" s="84">
        <v>-710420.27</v>
      </c>
      <c r="DA34" s="84">
        <v>-845775.55999999982</v>
      </c>
      <c r="DB34" s="84">
        <v>-309955.87999999989</v>
      </c>
      <c r="DC34" s="84">
        <v>-677208.27999999793</v>
      </c>
      <c r="DD34" s="84">
        <v>-466480.78000000026</v>
      </c>
      <c r="DE34" s="84">
        <v>-1402482.8599999999</v>
      </c>
      <c r="DF34" s="84">
        <v>-545281.51</v>
      </c>
      <c r="DG34" s="84">
        <v>5127236.16</v>
      </c>
      <c r="DH34" s="84">
        <v>-668618.31000000029</v>
      </c>
      <c r="DI34" s="84">
        <v>-620893.71000000008</v>
      </c>
      <c r="DJ34" s="84">
        <v>-403666.15</v>
      </c>
      <c r="DK34" s="84">
        <v>-714164.46</v>
      </c>
      <c r="DL34" s="84">
        <v>-644339.02</v>
      </c>
      <c r="DM34" s="71">
        <v>-991</v>
      </c>
      <c r="DN34" s="71">
        <v>0</v>
      </c>
      <c r="DO34" s="71">
        <v>-76212.5</v>
      </c>
      <c r="DP34" s="71">
        <v>-1537.7</v>
      </c>
      <c r="DQ34" s="71">
        <v>-31744.04</v>
      </c>
      <c r="DR34" s="71">
        <v>-13667.76</v>
      </c>
      <c r="DS34" s="71">
        <v>-4170019.7000000048</v>
      </c>
      <c r="DT34" s="71">
        <v>163957.9</v>
      </c>
      <c r="DU34" s="71">
        <v>-911478.28</v>
      </c>
      <c r="DV34" s="71">
        <v>-480356.86</v>
      </c>
      <c r="DW34" s="71">
        <v>-2556848.96</v>
      </c>
      <c r="DX34" s="71">
        <v>1616464.52</v>
      </c>
      <c r="DY34" s="71">
        <v>3264675.4499999988</v>
      </c>
      <c r="DZ34" s="71">
        <v>4195.2</v>
      </c>
      <c r="EA34" s="71">
        <v>1810.22</v>
      </c>
      <c r="EB34" s="71">
        <v>-4519</v>
      </c>
    </row>
    <row r="35" spans="1:132" s="72" customFormat="1" ht="18.75" customHeight="1" thickBot="1">
      <c r="A35" s="77" t="s">
        <v>890</v>
      </c>
      <c r="B35" s="85">
        <v>-826918.89000005124</v>
      </c>
      <c r="C35" s="85">
        <v>167250400.56999999</v>
      </c>
      <c r="D35" s="85">
        <v>-4837067.93</v>
      </c>
      <c r="E35" s="85">
        <v>-28985249.32</v>
      </c>
      <c r="F35" s="85">
        <v>0</v>
      </c>
      <c r="G35" s="85">
        <v>0</v>
      </c>
      <c r="H35" s="85">
        <v>-134255002.21000004</v>
      </c>
      <c r="I35" s="85">
        <v>0</v>
      </c>
      <c r="J35" s="85">
        <v>0</v>
      </c>
      <c r="K35" s="85">
        <v>0</v>
      </c>
      <c r="L35" s="85">
        <v>15509425.17</v>
      </c>
      <c r="M35" s="85">
        <v>0</v>
      </c>
      <c r="N35" s="85">
        <v>153254775.40000001</v>
      </c>
      <c r="O35" s="85">
        <v>0</v>
      </c>
      <c r="P35" s="85">
        <v>0</v>
      </c>
      <c r="Q35" s="85">
        <v>0</v>
      </c>
      <c r="R35" s="85">
        <v>-1513800</v>
      </c>
      <c r="S35" s="85">
        <v>0</v>
      </c>
      <c r="T35" s="85">
        <v>22504638.960000001</v>
      </c>
      <c r="U35" s="85">
        <v>0</v>
      </c>
      <c r="V35" s="85">
        <v>-6995213.79</v>
      </c>
      <c r="W35" s="85">
        <v>0</v>
      </c>
      <c r="X35" s="85">
        <v>0</v>
      </c>
      <c r="Y35" s="85">
        <v>0</v>
      </c>
      <c r="Z35" s="85">
        <v>0</v>
      </c>
      <c r="AA35" s="85">
        <v>0</v>
      </c>
      <c r="AB35" s="85">
        <v>0</v>
      </c>
      <c r="AC35" s="85">
        <v>0</v>
      </c>
      <c r="AD35" s="85">
        <v>0</v>
      </c>
      <c r="AE35" s="85">
        <v>0</v>
      </c>
      <c r="AF35" s="85">
        <v>0</v>
      </c>
      <c r="AG35" s="85">
        <v>0</v>
      </c>
      <c r="AH35" s="85">
        <v>3027456.34</v>
      </c>
      <c r="AI35" s="85">
        <v>-33614.89</v>
      </c>
      <c r="AJ35" s="85">
        <v>149742032.02000001</v>
      </c>
      <c r="AK35" s="85">
        <v>518901.93</v>
      </c>
      <c r="AL35" s="85">
        <v>0</v>
      </c>
      <c r="AM35" s="85">
        <v>0</v>
      </c>
      <c r="AN35" s="85">
        <v>0</v>
      </c>
      <c r="AO35" s="85">
        <v>0</v>
      </c>
      <c r="AP35" s="85">
        <v>-1513800</v>
      </c>
      <c r="AQ35" s="85">
        <v>0</v>
      </c>
      <c r="AR35" s="85">
        <v>0</v>
      </c>
      <c r="AS35" s="85">
        <v>0</v>
      </c>
      <c r="AT35" s="85">
        <v>0</v>
      </c>
      <c r="AU35" s="85">
        <v>0</v>
      </c>
      <c r="AV35" s="85">
        <v>0</v>
      </c>
      <c r="AW35" s="85">
        <v>0</v>
      </c>
      <c r="AX35" s="85">
        <v>0</v>
      </c>
      <c r="AY35" s="85">
        <v>0</v>
      </c>
      <c r="AZ35" s="85">
        <v>0</v>
      </c>
      <c r="BA35" s="85">
        <v>0</v>
      </c>
      <c r="BB35" s="85">
        <v>0</v>
      </c>
      <c r="BC35" s="85">
        <v>0</v>
      </c>
      <c r="BD35" s="85">
        <v>0</v>
      </c>
      <c r="BE35" s="85">
        <v>0</v>
      </c>
      <c r="BF35" s="85">
        <v>0</v>
      </c>
      <c r="BG35" s="85">
        <v>0</v>
      </c>
      <c r="BH35" s="85">
        <v>0</v>
      </c>
      <c r="BI35" s="85">
        <v>0</v>
      </c>
      <c r="BJ35" s="85">
        <v>0</v>
      </c>
      <c r="BK35" s="85">
        <v>0</v>
      </c>
      <c r="BL35" s="85">
        <v>0</v>
      </c>
      <c r="BM35" s="85">
        <v>0</v>
      </c>
      <c r="BN35" s="85">
        <v>0</v>
      </c>
      <c r="BO35" s="85">
        <v>0</v>
      </c>
      <c r="BP35" s="85">
        <v>0</v>
      </c>
      <c r="BQ35" s="85">
        <v>0</v>
      </c>
      <c r="BR35" s="85">
        <v>0</v>
      </c>
      <c r="BS35" s="85">
        <v>0</v>
      </c>
      <c r="BT35" s="85">
        <v>0</v>
      </c>
      <c r="BU35" s="85">
        <v>0</v>
      </c>
      <c r="BV35" s="85">
        <v>0</v>
      </c>
      <c r="BW35" s="85">
        <v>0</v>
      </c>
      <c r="BX35" s="85">
        <v>0</v>
      </c>
      <c r="BY35" s="85">
        <v>0</v>
      </c>
      <c r="BZ35" s="85">
        <v>0</v>
      </c>
      <c r="CA35" s="85">
        <v>0</v>
      </c>
      <c r="CB35" s="85">
        <v>0</v>
      </c>
      <c r="CC35" s="85">
        <v>0</v>
      </c>
      <c r="CD35" s="85">
        <v>0</v>
      </c>
      <c r="CE35" s="85">
        <v>0</v>
      </c>
      <c r="CF35" s="85">
        <v>0</v>
      </c>
      <c r="CG35" s="85">
        <v>0</v>
      </c>
      <c r="CH35" s="85">
        <v>0</v>
      </c>
      <c r="CI35" s="85">
        <v>0</v>
      </c>
      <c r="CJ35" s="85">
        <v>0</v>
      </c>
      <c r="CK35" s="85">
        <v>0</v>
      </c>
      <c r="CL35" s="85">
        <v>0</v>
      </c>
      <c r="CM35" s="85">
        <v>0</v>
      </c>
      <c r="CN35" s="85">
        <v>0</v>
      </c>
      <c r="CO35" s="85">
        <v>0</v>
      </c>
      <c r="CP35" s="85">
        <v>0</v>
      </c>
      <c r="CQ35" s="85">
        <v>0</v>
      </c>
      <c r="CR35" s="85">
        <v>0</v>
      </c>
      <c r="CS35" s="85">
        <v>0</v>
      </c>
      <c r="CT35" s="85">
        <v>0</v>
      </c>
      <c r="CU35" s="85">
        <v>0</v>
      </c>
      <c r="CV35" s="85">
        <v>0</v>
      </c>
      <c r="CW35" s="85">
        <v>0</v>
      </c>
      <c r="CX35" s="85">
        <v>0</v>
      </c>
      <c r="CY35" s="85">
        <v>0</v>
      </c>
      <c r="CZ35" s="85">
        <v>0</v>
      </c>
      <c r="DA35" s="85">
        <v>0</v>
      </c>
      <c r="DB35" s="85">
        <v>0</v>
      </c>
      <c r="DC35" s="85">
        <v>0</v>
      </c>
      <c r="DD35" s="85">
        <v>0</v>
      </c>
      <c r="DE35" s="85">
        <v>0</v>
      </c>
      <c r="DF35" s="85">
        <v>0</v>
      </c>
      <c r="DG35" s="85">
        <v>0</v>
      </c>
      <c r="DH35" s="85">
        <v>0</v>
      </c>
      <c r="DI35" s="85">
        <v>0</v>
      </c>
      <c r="DJ35" s="85">
        <v>0</v>
      </c>
      <c r="DK35" s="85">
        <v>0</v>
      </c>
      <c r="DL35" s="85">
        <v>0</v>
      </c>
      <c r="DM35" s="72">
        <v>0</v>
      </c>
      <c r="DN35" s="72">
        <v>0</v>
      </c>
      <c r="DO35" s="72">
        <v>0</v>
      </c>
      <c r="DP35" s="72">
        <v>0</v>
      </c>
      <c r="DQ35" s="72">
        <v>0</v>
      </c>
      <c r="DR35" s="72">
        <v>0</v>
      </c>
      <c r="DS35" s="72">
        <v>-6850036.6299999999</v>
      </c>
      <c r="DT35" s="72">
        <v>0</v>
      </c>
      <c r="DU35" s="72">
        <v>0</v>
      </c>
      <c r="DV35" s="72">
        <v>0</v>
      </c>
      <c r="DW35" s="72">
        <v>0</v>
      </c>
      <c r="DX35" s="72">
        <v>2012968.7</v>
      </c>
      <c r="DY35" s="72">
        <v>0</v>
      </c>
      <c r="DZ35" s="72">
        <v>0</v>
      </c>
      <c r="EA35" s="72">
        <v>0</v>
      </c>
      <c r="EB35" s="72">
        <v>0</v>
      </c>
    </row>
    <row r="36" spans="1:132">
      <c r="A36" s="77" t="s">
        <v>891</v>
      </c>
      <c r="B36" s="85">
        <v>-826918.89000005124</v>
      </c>
      <c r="C36" s="85">
        <v>167250400.56999999</v>
      </c>
      <c r="D36" s="85">
        <v>-4837067.93</v>
      </c>
      <c r="E36" s="85">
        <v>-28985249.32</v>
      </c>
      <c r="F36" s="85">
        <v>0</v>
      </c>
      <c r="G36" s="85">
        <v>0</v>
      </c>
      <c r="H36" s="85">
        <v>-134255002.21000004</v>
      </c>
      <c r="I36" s="85">
        <v>0</v>
      </c>
      <c r="J36" s="85">
        <v>0</v>
      </c>
      <c r="K36" s="85">
        <v>0</v>
      </c>
      <c r="L36" s="85">
        <v>15509425.17</v>
      </c>
      <c r="M36" s="85">
        <v>0</v>
      </c>
      <c r="N36" s="85">
        <v>153254775.40000001</v>
      </c>
      <c r="O36" s="85">
        <v>0</v>
      </c>
      <c r="P36" s="85">
        <v>0</v>
      </c>
      <c r="Q36" s="85">
        <v>0</v>
      </c>
      <c r="R36" s="85">
        <v>-1513800</v>
      </c>
      <c r="S36" s="85">
        <v>0</v>
      </c>
      <c r="T36" s="85">
        <v>22504638.960000001</v>
      </c>
      <c r="U36" s="85">
        <v>0</v>
      </c>
      <c r="V36" s="85">
        <v>-6995213.79</v>
      </c>
      <c r="W36" s="85">
        <v>0</v>
      </c>
      <c r="X36" s="85">
        <v>0</v>
      </c>
      <c r="Y36" s="85">
        <v>0</v>
      </c>
      <c r="Z36" s="85">
        <v>0</v>
      </c>
      <c r="AA36" s="85">
        <v>0</v>
      </c>
      <c r="AB36" s="85">
        <v>0</v>
      </c>
      <c r="AC36" s="85">
        <v>0</v>
      </c>
      <c r="AD36" s="85">
        <v>0</v>
      </c>
      <c r="AE36" s="85">
        <v>0</v>
      </c>
      <c r="AF36" s="85">
        <v>0</v>
      </c>
      <c r="AG36" s="85">
        <v>0</v>
      </c>
      <c r="AH36" s="85">
        <v>3027456.34</v>
      </c>
      <c r="AI36" s="85">
        <v>-33614.89</v>
      </c>
      <c r="AJ36" s="85">
        <v>149742032.02000001</v>
      </c>
      <c r="AK36" s="85">
        <v>518901.93</v>
      </c>
      <c r="AL36" s="85">
        <v>0</v>
      </c>
      <c r="AM36" s="85">
        <v>0</v>
      </c>
      <c r="AN36" s="85">
        <v>0</v>
      </c>
      <c r="AO36" s="85">
        <v>0</v>
      </c>
      <c r="AP36" s="85">
        <v>-1513800</v>
      </c>
      <c r="AQ36" s="85">
        <v>0</v>
      </c>
      <c r="AR36" s="85">
        <v>0</v>
      </c>
      <c r="AS36" s="85">
        <v>0</v>
      </c>
      <c r="AT36" s="85">
        <v>0</v>
      </c>
      <c r="AU36" s="85">
        <v>0</v>
      </c>
      <c r="AV36" s="85">
        <v>0</v>
      </c>
      <c r="AW36" s="85">
        <v>0</v>
      </c>
      <c r="AX36" s="85">
        <v>0</v>
      </c>
      <c r="AY36" s="85">
        <v>0</v>
      </c>
      <c r="AZ36" s="85">
        <v>0</v>
      </c>
      <c r="BA36" s="85">
        <v>0</v>
      </c>
      <c r="BB36" s="85">
        <v>0</v>
      </c>
      <c r="BC36" s="85">
        <v>0</v>
      </c>
      <c r="BD36" s="85">
        <v>0</v>
      </c>
      <c r="BE36" s="85">
        <v>0</v>
      </c>
      <c r="BF36" s="85">
        <v>0</v>
      </c>
      <c r="BG36" s="85">
        <v>0</v>
      </c>
      <c r="BH36" s="85">
        <v>0</v>
      </c>
      <c r="BI36" s="85">
        <v>0</v>
      </c>
      <c r="BJ36" s="85">
        <v>0</v>
      </c>
      <c r="BK36" s="85">
        <v>0</v>
      </c>
      <c r="BL36" s="85">
        <v>0</v>
      </c>
      <c r="BM36" s="85">
        <v>0</v>
      </c>
      <c r="BN36" s="85">
        <v>0</v>
      </c>
      <c r="BO36" s="85">
        <v>0</v>
      </c>
      <c r="BP36" s="85">
        <v>0</v>
      </c>
      <c r="BQ36" s="85">
        <v>0</v>
      </c>
      <c r="BR36" s="85">
        <v>0</v>
      </c>
      <c r="BS36" s="85">
        <v>0</v>
      </c>
      <c r="BT36" s="85">
        <v>0</v>
      </c>
      <c r="BU36" s="85">
        <v>0</v>
      </c>
      <c r="BV36" s="85">
        <v>0</v>
      </c>
      <c r="BW36" s="85">
        <v>0</v>
      </c>
      <c r="BX36" s="85">
        <v>0</v>
      </c>
      <c r="BY36" s="85">
        <v>0</v>
      </c>
      <c r="BZ36" s="85">
        <v>0</v>
      </c>
      <c r="CA36" s="85">
        <v>0</v>
      </c>
      <c r="CB36" s="85">
        <v>0</v>
      </c>
      <c r="CC36" s="85">
        <v>0</v>
      </c>
      <c r="CD36" s="85">
        <v>0</v>
      </c>
      <c r="CE36" s="85">
        <v>0</v>
      </c>
      <c r="CF36" s="85">
        <v>0</v>
      </c>
      <c r="CG36" s="85">
        <v>0</v>
      </c>
      <c r="CH36" s="85">
        <v>0</v>
      </c>
      <c r="CI36" s="85">
        <v>0</v>
      </c>
      <c r="CJ36" s="85">
        <v>0</v>
      </c>
      <c r="CK36" s="85">
        <v>0</v>
      </c>
      <c r="CL36" s="85">
        <v>0</v>
      </c>
      <c r="CM36" s="85">
        <v>0</v>
      </c>
      <c r="CN36" s="85">
        <v>0</v>
      </c>
      <c r="CO36" s="85">
        <v>0</v>
      </c>
      <c r="CP36" s="85">
        <v>0</v>
      </c>
      <c r="CQ36" s="85">
        <v>0</v>
      </c>
      <c r="CR36" s="85">
        <v>0</v>
      </c>
      <c r="CS36" s="85">
        <v>0</v>
      </c>
      <c r="CT36" s="85">
        <v>0</v>
      </c>
      <c r="CU36" s="85">
        <v>0</v>
      </c>
      <c r="CV36" s="85">
        <v>0</v>
      </c>
      <c r="CW36" s="85">
        <v>0</v>
      </c>
      <c r="CX36" s="85">
        <v>0</v>
      </c>
      <c r="CY36" s="85">
        <v>0</v>
      </c>
      <c r="CZ36" s="85">
        <v>0</v>
      </c>
      <c r="DA36" s="85">
        <v>0</v>
      </c>
      <c r="DB36" s="85">
        <v>0</v>
      </c>
      <c r="DC36" s="85">
        <v>0</v>
      </c>
      <c r="DD36" s="85">
        <v>0</v>
      </c>
      <c r="DE36" s="85">
        <v>0</v>
      </c>
      <c r="DF36" s="85">
        <v>0</v>
      </c>
      <c r="DG36" s="85">
        <v>0</v>
      </c>
      <c r="DH36" s="85">
        <v>0</v>
      </c>
      <c r="DI36" s="85">
        <v>0</v>
      </c>
      <c r="DJ36" s="85">
        <v>0</v>
      </c>
      <c r="DK36" s="85">
        <v>0</v>
      </c>
      <c r="DL36" s="85">
        <v>0</v>
      </c>
      <c r="DM36" s="73">
        <v>0</v>
      </c>
      <c r="DN36" s="73">
        <v>0</v>
      </c>
      <c r="DO36" s="73">
        <v>0</v>
      </c>
      <c r="DP36" s="73">
        <v>0</v>
      </c>
      <c r="DQ36" s="73">
        <v>0</v>
      </c>
      <c r="DR36" s="73">
        <v>0</v>
      </c>
      <c r="DS36" s="73">
        <v>-6850036.6299999999</v>
      </c>
      <c r="DT36" s="73">
        <v>0</v>
      </c>
      <c r="DU36" s="73">
        <v>0</v>
      </c>
      <c r="DV36" s="73">
        <v>0</v>
      </c>
      <c r="DW36" s="73">
        <v>0</v>
      </c>
      <c r="DX36" s="73">
        <v>2012968.7</v>
      </c>
    </row>
    <row r="37" spans="1:132" ht="12.75" thickBot="1">
      <c r="A37" s="77" t="s">
        <v>892</v>
      </c>
      <c r="B37" s="85">
        <v>0</v>
      </c>
      <c r="C37" s="81">
        <v>0</v>
      </c>
      <c r="D37" s="81">
        <v>0</v>
      </c>
      <c r="E37" s="81">
        <v>0</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0</v>
      </c>
      <c r="AM37" s="81">
        <v>0</v>
      </c>
      <c r="AN37" s="81">
        <v>0</v>
      </c>
      <c r="AO37" s="81">
        <v>0</v>
      </c>
      <c r="AP37" s="81">
        <v>0</v>
      </c>
      <c r="AQ37" s="81">
        <v>0</v>
      </c>
      <c r="AR37" s="81">
        <v>0</v>
      </c>
      <c r="AS37" s="81">
        <v>0</v>
      </c>
      <c r="AT37" s="81">
        <v>0</v>
      </c>
      <c r="AU37" s="81">
        <v>0</v>
      </c>
      <c r="AV37" s="81">
        <v>0</v>
      </c>
      <c r="AW37" s="81">
        <v>0</v>
      </c>
      <c r="AX37" s="81">
        <v>0</v>
      </c>
      <c r="AY37" s="81">
        <v>0</v>
      </c>
      <c r="AZ37" s="81">
        <v>0</v>
      </c>
      <c r="BA37" s="81">
        <v>0</v>
      </c>
      <c r="BB37" s="81">
        <v>0</v>
      </c>
      <c r="BC37" s="81">
        <v>0</v>
      </c>
      <c r="BD37" s="81">
        <v>0</v>
      </c>
      <c r="BE37" s="81">
        <v>0</v>
      </c>
      <c r="BF37" s="81">
        <v>0</v>
      </c>
      <c r="BG37" s="81">
        <v>0</v>
      </c>
      <c r="BH37" s="81">
        <v>0</v>
      </c>
      <c r="BI37" s="81">
        <v>0</v>
      </c>
      <c r="BJ37" s="81">
        <v>0</v>
      </c>
      <c r="BK37" s="81">
        <v>0</v>
      </c>
      <c r="BL37" s="81">
        <v>0</v>
      </c>
      <c r="BM37" s="81">
        <v>0</v>
      </c>
      <c r="BN37" s="81">
        <v>0</v>
      </c>
      <c r="BO37" s="81">
        <v>0</v>
      </c>
      <c r="BP37" s="81">
        <v>0</v>
      </c>
      <c r="BQ37" s="81">
        <v>0</v>
      </c>
      <c r="BR37" s="81">
        <v>0</v>
      </c>
      <c r="BS37" s="81">
        <v>0</v>
      </c>
      <c r="BT37" s="81">
        <v>0</v>
      </c>
      <c r="BU37" s="81">
        <v>0</v>
      </c>
      <c r="BV37" s="81">
        <v>0</v>
      </c>
      <c r="BW37" s="81">
        <v>0</v>
      </c>
      <c r="BX37" s="81">
        <v>0</v>
      </c>
      <c r="BY37" s="81">
        <v>0</v>
      </c>
      <c r="BZ37" s="81">
        <v>0</v>
      </c>
      <c r="CA37" s="81">
        <v>0</v>
      </c>
      <c r="CB37" s="81">
        <v>0</v>
      </c>
      <c r="CC37" s="81">
        <v>0</v>
      </c>
      <c r="CD37" s="81">
        <v>0</v>
      </c>
      <c r="CE37" s="81">
        <v>0</v>
      </c>
      <c r="CF37" s="81">
        <v>0</v>
      </c>
      <c r="CG37" s="81">
        <v>0</v>
      </c>
      <c r="CH37" s="81">
        <v>0</v>
      </c>
      <c r="CI37" s="81">
        <v>0</v>
      </c>
      <c r="CJ37" s="81">
        <v>0</v>
      </c>
      <c r="CK37" s="81">
        <v>0</v>
      </c>
      <c r="CL37" s="81">
        <v>0</v>
      </c>
      <c r="CM37" s="81">
        <v>0</v>
      </c>
      <c r="CN37" s="81">
        <v>0</v>
      </c>
      <c r="CO37" s="81">
        <v>0</v>
      </c>
      <c r="CP37" s="81">
        <v>0</v>
      </c>
      <c r="CQ37" s="81">
        <v>0</v>
      </c>
      <c r="CR37" s="81">
        <v>0</v>
      </c>
      <c r="CS37" s="81">
        <v>0</v>
      </c>
      <c r="CT37" s="81">
        <v>0</v>
      </c>
      <c r="CU37" s="81">
        <v>0</v>
      </c>
      <c r="CV37" s="81">
        <v>0</v>
      </c>
      <c r="CW37" s="81">
        <v>0</v>
      </c>
      <c r="CX37" s="81">
        <v>0</v>
      </c>
      <c r="CY37" s="81">
        <v>0</v>
      </c>
      <c r="CZ37" s="81">
        <v>0</v>
      </c>
      <c r="DA37" s="81">
        <v>0</v>
      </c>
      <c r="DB37" s="81">
        <v>0</v>
      </c>
      <c r="DC37" s="81">
        <v>0</v>
      </c>
      <c r="DD37" s="81">
        <v>0</v>
      </c>
      <c r="DE37" s="81">
        <v>0</v>
      </c>
      <c r="DF37" s="81">
        <v>0</v>
      </c>
      <c r="DG37" s="81">
        <v>0</v>
      </c>
      <c r="DH37" s="81">
        <v>0</v>
      </c>
      <c r="DI37" s="81">
        <v>0</v>
      </c>
      <c r="DJ37" s="81">
        <v>0</v>
      </c>
      <c r="DK37" s="81">
        <v>0</v>
      </c>
      <c r="DL37" s="81">
        <v>0</v>
      </c>
      <c r="DM37" s="73">
        <v>0</v>
      </c>
      <c r="DN37" s="73">
        <v>0</v>
      </c>
      <c r="DO37" s="73">
        <v>0</v>
      </c>
      <c r="DP37" s="73">
        <v>0</v>
      </c>
      <c r="DQ37" s="73">
        <v>0</v>
      </c>
      <c r="DR37" s="73">
        <v>0</v>
      </c>
      <c r="DS37" s="73">
        <v>0</v>
      </c>
      <c r="DT37" s="73">
        <v>0</v>
      </c>
      <c r="DU37" s="73">
        <v>0</v>
      </c>
      <c r="DV37" s="73">
        <v>0</v>
      </c>
      <c r="DW37" s="73">
        <v>0</v>
      </c>
      <c r="DX37" s="73">
        <v>0</v>
      </c>
    </row>
    <row r="38" spans="1:132" s="70" customFormat="1">
      <c r="A38" s="77" t="s">
        <v>893</v>
      </c>
      <c r="B38" s="79">
        <v>0</v>
      </c>
      <c r="C38" s="81">
        <v>0</v>
      </c>
      <c r="D38" s="81">
        <v>0</v>
      </c>
      <c r="E38" s="81">
        <v>0</v>
      </c>
      <c r="F38" s="81">
        <v>0</v>
      </c>
      <c r="G38" s="81"/>
      <c r="H38" s="81">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0">
        <v>0</v>
      </c>
      <c r="AJ38" s="90">
        <v>0</v>
      </c>
      <c r="AK38" s="90">
        <v>0</v>
      </c>
      <c r="AL38" s="90">
        <v>0</v>
      </c>
      <c r="AM38" s="90">
        <v>0</v>
      </c>
      <c r="AN38" s="71">
        <v>0</v>
      </c>
      <c r="AO38" s="71">
        <v>0</v>
      </c>
      <c r="AP38" s="71">
        <v>0</v>
      </c>
      <c r="AQ38" s="71">
        <v>0</v>
      </c>
      <c r="AR38" s="71">
        <v>0</v>
      </c>
      <c r="AS38" s="71">
        <v>0</v>
      </c>
      <c r="AT38" s="71">
        <v>0</v>
      </c>
      <c r="AU38" s="71">
        <v>0</v>
      </c>
      <c r="AV38" s="71">
        <v>0</v>
      </c>
      <c r="AW38" s="71">
        <v>0</v>
      </c>
      <c r="AX38" s="71">
        <v>0</v>
      </c>
      <c r="AY38" s="71">
        <v>0</v>
      </c>
      <c r="AZ38" s="71">
        <v>0</v>
      </c>
      <c r="BA38" s="71">
        <v>0</v>
      </c>
      <c r="BB38" s="71">
        <v>0</v>
      </c>
      <c r="BC38" s="71">
        <v>0</v>
      </c>
      <c r="BD38" s="71">
        <v>0</v>
      </c>
      <c r="BE38" s="71">
        <v>0</v>
      </c>
      <c r="BF38" s="71">
        <v>0</v>
      </c>
      <c r="BG38" s="71">
        <v>0</v>
      </c>
      <c r="BH38" s="71">
        <v>0</v>
      </c>
      <c r="BI38" s="71">
        <v>0</v>
      </c>
      <c r="BJ38" s="71">
        <v>0</v>
      </c>
      <c r="BK38" s="71">
        <v>0</v>
      </c>
      <c r="BL38" s="71">
        <v>0</v>
      </c>
      <c r="BM38" s="71">
        <v>0</v>
      </c>
      <c r="BN38" s="71">
        <v>0</v>
      </c>
      <c r="BO38" s="71">
        <v>0</v>
      </c>
      <c r="BP38" s="71">
        <v>0</v>
      </c>
      <c r="BQ38" s="71">
        <v>0</v>
      </c>
      <c r="BR38" s="71">
        <v>0</v>
      </c>
      <c r="BS38" s="71">
        <v>0</v>
      </c>
      <c r="BT38" s="71">
        <v>0</v>
      </c>
      <c r="BU38" s="71">
        <v>0</v>
      </c>
      <c r="BV38" s="71">
        <v>0</v>
      </c>
      <c r="BW38" s="71">
        <v>0</v>
      </c>
      <c r="BX38" s="71">
        <v>0</v>
      </c>
      <c r="BY38" s="71">
        <v>0</v>
      </c>
      <c r="BZ38" s="71">
        <v>0</v>
      </c>
      <c r="CA38" s="71">
        <v>0</v>
      </c>
      <c r="CB38" s="71">
        <v>0</v>
      </c>
      <c r="CC38" s="71">
        <v>0</v>
      </c>
      <c r="CD38" s="71">
        <v>0</v>
      </c>
      <c r="CE38" s="71">
        <v>0</v>
      </c>
      <c r="CF38" s="71">
        <v>0</v>
      </c>
      <c r="CG38" s="71">
        <v>0</v>
      </c>
      <c r="CH38" s="71">
        <v>0</v>
      </c>
      <c r="CI38" s="71">
        <v>0</v>
      </c>
      <c r="CJ38" s="71">
        <v>0</v>
      </c>
      <c r="CK38" s="71">
        <v>0</v>
      </c>
      <c r="CL38" s="71">
        <v>0</v>
      </c>
      <c r="CM38" s="71">
        <v>0</v>
      </c>
      <c r="CN38" s="71">
        <v>0</v>
      </c>
      <c r="CO38" s="71">
        <v>0</v>
      </c>
      <c r="CP38" s="71">
        <v>0</v>
      </c>
      <c r="CQ38" s="71">
        <v>0</v>
      </c>
      <c r="CR38" s="71">
        <v>0</v>
      </c>
      <c r="CS38" s="71">
        <v>0</v>
      </c>
      <c r="CT38" s="71">
        <v>0</v>
      </c>
      <c r="CU38" s="71">
        <v>0</v>
      </c>
      <c r="CV38" s="71">
        <v>0</v>
      </c>
      <c r="CW38" s="71">
        <v>0</v>
      </c>
      <c r="CX38" s="71">
        <v>0</v>
      </c>
      <c r="CY38" s="71">
        <v>0</v>
      </c>
      <c r="CZ38" s="71">
        <v>0</v>
      </c>
      <c r="DA38" s="71">
        <v>0</v>
      </c>
      <c r="DB38" s="71">
        <v>0</v>
      </c>
      <c r="DC38" s="71">
        <v>0</v>
      </c>
      <c r="DD38" s="71">
        <v>0</v>
      </c>
      <c r="DE38" s="71">
        <v>0</v>
      </c>
      <c r="DF38" s="71">
        <v>0</v>
      </c>
      <c r="DG38" s="71">
        <v>0</v>
      </c>
      <c r="DH38" s="71">
        <v>0</v>
      </c>
      <c r="DI38" s="71">
        <v>0</v>
      </c>
      <c r="DJ38" s="71">
        <v>0</v>
      </c>
      <c r="DK38" s="71">
        <v>0</v>
      </c>
      <c r="DL38" s="71">
        <v>0</v>
      </c>
      <c r="DM38" s="70">
        <v>0</v>
      </c>
      <c r="DN38" s="70">
        <v>0</v>
      </c>
      <c r="DO38" s="70">
        <v>0</v>
      </c>
      <c r="DP38" s="70">
        <v>0</v>
      </c>
      <c r="DQ38" s="70">
        <v>0</v>
      </c>
      <c r="DR38" s="70">
        <v>0</v>
      </c>
      <c r="DX38" s="70">
        <v>0</v>
      </c>
    </row>
    <row r="39" spans="1:132" s="71" customFormat="1">
      <c r="A39" s="77" t="s">
        <v>894</v>
      </c>
      <c r="B39" s="79">
        <v>0</v>
      </c>
      <c r="C39" s="81">
        <v>0</v>
      </c>
      <c r="D39" s="81">
        <v>0</v>
      </c>
      <c r="E39" s="81">
        <v>0</v>
      </c>
      <c r="F39" s="81">
        <v>0</v>
      </c>
      <c r="G39" s="81"/>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0</v>
      </c>
      <c r="AZ39" s="81">
        <v>0</v>
      </c>
      <c r="BA39" s="81">
        <v>0</v>
      </c>
      <c r="BB39" s="81">
        <v>0</v>
      </c>
      <c r="BC39" s="81">
        <v>0</v>
      </c>
      <c r="BD39" s="81">
        <v>0</v>
      </c>
      <c r="BE39" s="81">
        <v>0</v>
      </c>
      <c r="BF39" s="81">
        <v>0</v>
      </c>
      <c r="BG39" s="81">
        <v>0</v>
      </c>
      <c r="BH39" s="81">
        <v>0</v>
      </c>
      <c r="BI39" s="81">
        <v>0</v>
      </c>
      <c r="BJ39" s="81">
        <v>0</v>
      </c>
      <c r="BK39" s="81">
        <v>0</v>
      </c>
      <c r="BL39" s="81">
        <v>0</v>
      </c>
      <c r="BM39" s="81">
        <v>0</v>
      </c>
      <c r="BN39" s="81">
        <v>0</v>
      </c>
      <c r="BO39" s="81">
        <v>0</v>
      </c>
      <c r="BP39" s="81">
        <v>0</v>
      </c>
      <c r="BQ39" s="81">
        <v>0</v>
      </c>
      <c r="BR39" s="81">
        <v>0</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81">
        <v>0</v>
      </c>
      <c r="CQ39" s="81">
        <v>0</v>
      </c>
      <c r="CR39" s="81">
        <v>0</v>
      </c>
      <c r="CS39" s="81">
        <v>0</v>
      </c>
      <c r="CT39" s="81">
        <v>0</v>
      </c>
      <c r="CU39" s="81">
        <v>0</v>
      </c>
      <c r="CV39" s="81">
        <v>0</v>
      </c>
      <c r="CW39" s="81">
        <v>0</v>
      </c>
      <c r="CX39" s="81">
        <v>0</v>
      </c>
      <c r="CY39" s="81">
        <v>0</v>
      </c>
      <c r="CZ39" s="81">
        <v>0</v>
      </c>
      <c r="DA39" s="81">
        <v>0</v>
      </c>
      <c r="DB39" s="81">
        <v>0</v>
      </c>
      <c r="DC39" s="81">
        <v>0</v>
      </c>
      <c r="DD39" s="81">
        <v>0</v>
      </c>
      <c r="DE39" s="81">
        <v>0</v>
      </c>
      <c r="DF39" s="81">
        <v>0</v>
      </c>
      <c r="DG39" s="81">
        <v>0</v>
      </c>
      <c r="DH39" s="81">
        <v>0</v>
      </c>
      <c r="DI39" s="81">
        <v>0</v>
      </c>
      <c r="DJ39" s="81">
        <v>0</v>
      </c>
      <c r="DK39" s="81">
        <v>0</v>
      </c>
      <c r="DL39" s="81">
        <v>0</v>
      </c>
      <c r="DM39" s="71">
        <v>0</v>
      </c>
      <c r="DN39" s="71">
        <v>0</v>
      </c>
      <c r="DO39" s="71">
        <v>0</v>
      </c>
      <c r="DP39" s="71">
        <v>0</v>
      </c>
      <c r="DQ39" s="71">
        <v>0</v>
      </c>
      <c r="DR39" s="71">
        <v>0</v>
      </c>
      <c r="DX39" s="71">
        <v>0</v>
      </c>
    </row>
    <row r="40" spans="1:132" s="71" customFormat="1">
      <c r="A40" s="78" t="s">
        <v>895</v>
      </c>
      <c r="B40" s="85">
        <v>-826918.89000005124</v>
      </c>
      <c r="C40" s="85">
        <v>167250400.56999999</v>
      </c>
      <c r="D40" s="85">
        <v>-4837067.93</v>
      </c>
      <c r="E40" s="85">
        <v>-28985249.32</v>
      </c>
      <c r="F40" s="85">
        <v>0</v>
      </c>
      <c r="G40" s="85">
        <v>0</v>
      </c>
      <c r="H40" s="85">
        <v>-134255002.21000004</v>
      </c>
      <c r="I40" s="85">
        <v>0</v>
      </c>
      <c r="J40" s="85">
        <v>0</v>
      </c>
      <c r="K40" s="85">
        <v>0</v>
      </c>
      <c r="L40" s="85">
        <v>15509425.17</v>
      </c>
      <c r="M40" s="85">
        <v>0</v>
      </c>
      <c r="N40" s="85">
        <v>153254775.40000001</v>
      </c>
      <c r="O40" s="85">
        <v>0</v>
      </c>
      <c r="P40" s="85">
        <v>0</v>
      </c>
      <c r="Q40" s="85">
        <v>0</v>
      </c>
      <c r="R40" s="85">
        <v>-1513800</v>
      </c>
      <c r="S40" s="85">
        <v>0</v>
      </c>
      <c r="T40" s="85">
        <v>22504638.960000001</v>
      </c>
      <c r="U40" s="85">
        <v>0</v>
      </c>
      <c r="V40" s="85">
        <v>-6995213.79</v>
      </c>
      <c r="W40" s="85">
        <v>0</v>
      </c>
      <c r="X40" s="85">
        <v>0</v>
      </c>
      <c r="Y40" s="85">
        <v>0</v>
      </c>
      <c r="Z40" s="85">
        <v>0</v>
      </c>
      <c r="AA40" s="85">
        <v>0</v>
      </c>
      <c r="AB40" s="85">
        <v>0</v>
      </c>
      <c r="AC40" s="85">
        <v>0</v>
      </c>
      <c r="AD40" s="85">
        <v>0</v>
      </c>
      <c r="AE40" s="85">
        <v>0</v>
      </c>
      <c r="AF40" s="85">
        <v>0</v>
      </c>
      <c r="AG40" s="85">
        <v>0</v>
      </c>
      <c r="AH40" s="85">
        <v>3027456.34</v>
      </c>
      <c r="AI40" s="85">
        <v>-33614.89</v>
      </c>
      <c r="AJ40" s="85">
        <v>149742032.02000001</v>
      </c>
      <c r="AK40" s="85">
        <v>518901.93</v>
      </c>
      <c r="AL40" s="85">
        <v>0</v>
      </c>
      <c r="AM40" s="85">
        <v>0</v>
      </c>
      <c r="AN40" s="85">
        <v>0</v>
      </c>
      <c r="AO40" s="85">
        <v>0</v>
      </c>
      <c r="AP40" s="85">
        <v>-1513800</v>
      </c>
      <c r="AQ40" s="85">
        <v>0</v>
      </c>
      <c r="AR40" s="85">
        <v>0</v>
      </c>
      <c r="AS40" s="85">
        <v>0</v>
      </c>
      <c r="AT40" s="85">
        <v>0</v>
      </c>
      <c r="AU40" s="85">
        <v>0</v>
      </c>
      <c r="AV40" s="85">
        <v>0</v>
      </c>
      <c r="AW40" s="85">
        <v>0</v>
      </c>
      <c r="AX40" s="85">
        <v>0</v>
      </c>
      <c r="AY40" s="85">
        <v>0</v>
      </c>
      <c r="AZ40" s="85">
        <v>0</v>
      </c>
      <c r="BA40" s="85">
        <v>0</v>
      </c>
      <c r="BB40" s="85">
        <v>0</v>
      </c>
      <c r="BC40" s="85">
        <v>0</v>
      </c>
      <c r="BD40" s="85">
        <v>0</v>
      </c>
      <c r="BE40" s="85">
        <v>0</v>
      </c>
      <c r="BF40" s="85">
        <v>0</v>
      </c>
      <c r="BG40" s="85">
        <v>0</v>
      </c>
      <c r="BH40" s="85">
        <v>0</v>
      </c>
      <c r="BI40" s="85">
        <v>0</v>
      </c>
      <c r="BJ40" s="85">
        <v>0</v>
      </c>
      <c r="BK40" s="85">
        <v>0</v>
      </c>
      <c r="BL40" s="85">
        <v>0</v>
      </c>
      <c r="BM40" s="85">
        <v>0</v>
      </c>
      <c r="BN40" s="85">
        <v>0</v>
      </c>
      <c r="BO40" s="85">
        <v>0</v>
      </c>
      <c r="BP40" s="85">
        <v>0</v>
      </c>
      <c r="BQ40" s="85">
        <v>0</v>
      </c>
      <c r="BR40" s="85">
        <v>0</v>
      </c>
      <c r="BS40" s="85">
        <v>0</v>
      </c>
      <c r="BT40" s="85">
        <v>0</v>
      </c>
      <c r="BU40" s="85">
        <v>0</v>
      </c>
      <c r="BV40" s="85">
        <v>0</v>
      </c>
      <c r="BW40" s="85">
        <v>0</v>
      </c>
      <c r="BX40" s="85">
        <v>0</v>
      </c>
      <c r="BY40" s="85">
        <v>0</v>
      </c>
      <c r="BZ40" s="85">
        <v>0</v>
      </c>
      <c r="CA40" s="85">
        <v>0</v>
      </c>
      <c r="CB40" s="85">
        <v>0</v>
      </c>
      <c r="CC40" s="85">
        <v>0</v>
      </c>
      <c r="CD40" s="85">
        <v>0</v>
      </c>
      <c r="CE40" s="85">
        <v>0</v>
      </c>
      <c r="CF40" s="85">
        <v>0</v>
      </c>
      <c r="CG40" s="85">
        <v>0</v>
      </c>
      <c r="CH40" s="85">
        <v>0</v>
      </c>
      <c r="CI40" s="85">
        <v>0</v>
      </c>
      <c r="CJ40" s="85">
        <v>0</v>
      </c>
      <c r="CK40" s="85">
        <v>0</v>
      </c>
      <c r="CL40" s="85">
        <v>0</v>
      </c>
      <c r="CM40" s="85">
        <v>0</v>
      </c>
      <c r="CN40" s="85">
        <v>0</v>
      </c>
      <c r="CO40" s="85">
        <v>0</v>
      </c>
      <c r="CP40" s="85">
        <v>0</v>
      </c>
      <c r="CQ40" s="85">
        <v>0</v>
      </c>
      <c r="CR40" s="85">
        <v>0</v>
      </c>
      <c r="CS40" s="85">
        <v>0</v>
      </c>
      <c r="CT40" s="85">
        <v>0</v>
      </c>
      <c r="CU40" s="85">
        <v>0</v>
      </c>
      <c r="CV40" s="85">
        <v>0</v>
      </c>
      <c r="CW40" s="85">
        <v>0</v>
      </c>
      <c r="CX40" s="85">
        <v>0</v>
      </c>
      <c r="CY40" s="85">
        <v>0</v>
      </c>
      <c r="CZ40" s="85">
        <v>0</v>
      </c>
      <c r="DA40" s="85">
        <v>0</v>
      </c>
      <c r="DB40" s="85">
        <v>0</v>
      </c>
      <c r="DC40" s="85">
        <v>0</v>
      </c>
      <c r="DD40" s="85">
        <v>0</v>
      </c>
      <c r="DE40" s="85">
        <v>0</v>
      </c>
      <c r="DF40" s="85">
        <v>0</v>
      </c>
      <c r="DG40" s="85">
        <v>0</v>
      </c>
      <c r="DH40" s="85">
        <v>0</v>
      </c>
      <c r="DI40" s="85">
        <v>0</v>
      </c>
      <c r="DJ40" s="85">
        <v>0</v>
      </c>
      <c r="DK40" s="85">
        <v>0</v>
      </c>
      <c r="DL40" s="85">
        <v>0</v>
      </c>
      <c r="DM40" s="71">
        <v>0</v>
      </c>
      <c r="DN40" s="71">
        <v>0</v>
      </c>
      <c r="DO40" s="71">
        <v>0</v>
      </c>
      <c r="DP40" s="71">
        <v>0</v>
      </c>
      <c r="DQ40" s="71">
        <v>0</v>
      </c>
      <c r="DR40" s="71">
        <v>0</v>
      </c>
      <c r="DS40" s="71">
        <v>-6850036.6299999999</v>
      </c>
      <c r="DT40" s="71">
        <v>0</v>
      </c>
      <c r="DU40" s="71">
        <v>0</v>
      </c>
      <c r="DV40" s="71">
        <v>0</v>
      </c>
      <c r="DW40" s="71">
        <v>0</v>
      </c>
      <c r="DX40" s="71">
        <v>2012968.7</v>
      </c>
      <c r="DY40" s="71">
        <v>0</v>
      </c>
      <c r="DZ40" s="71">
        <v>0</v>
      </c>
      <c r="EA40" s="71">
        <v>0</v>
      </c>
      <c r="EB40" s="71">
        <v>0</v>
      </c>
    </row>
    <row r="41" spans="1:132" s="71" customFormat="1">
      <c r="A41" s="77" t="s">
        <v>896</v>
      </c>
      <c r="B41" s="79">
        <v>-204892.35</v>
      </c>
      <c r="C41" s="79"/>
      <c r="D41" s="79"/>
      <c r="E41" s="79">
        <v>-204892.35</v>
      </c>
      <c r="F41" s="79">
        <v>0</v>
      </c>
      <c r="G41" s="79">
        <v>0</v>
      </c>
      <c r="H41" s="79">
        <v>0</v>
      </c>
      <c r="I41" s="79">
        <v>0</v>
      </c>
      <c r="J41" s="79">
        <v>0</v>
      </c>
      <c r="K41" s="79">
        <v>0</v>
      </c>
      <c r="L41" s="79">
        <v>0</v>
      </c>
      <c r="M41" s="79">
        <v>0</v>
      </c>
      <c r="N41" s="79">
        <v>0</v>
      </c>
      <c r="O41" s="79">
        <v>0</v>
      </c>
      <c r="P41" s="79">
        <v>0</v>
      </c>
      <c r="Q41" s="79">
        <v>0</v>
      </c>
      <c r="R41" s="79">
        <v>0</v>
      </c>
      <c r="S41" s="79">
        <v>0</v>
      </c>
      <c r="T41" s="79">
        <v>0</v>
      </c>
      <c r="U41" s="79">
        <v>0</v>
      </c>
      <c r="V41" s="79">
        <v>0</v>
      </c>
      <c r="W41" s="79">
        <v>0</v>
      </c>
      <c r="X41" s="79">
        <v>0</v>
      </c>
      <c r="Y41" s="79">
        <v>0</v>
      </c>
      <c r="Z41" s="79">
        <v>0</v>
      </c>
      <c r="AA41" s="79">
        <v>0</v>
      </c>
      <c r="AB41" s="79">
        <v>0</v>
      </c>
      <c r="AC41" s="79">
        <v>0</v>
      </c>
      <c r="AD41" s="79">
        <v>0</v>
      </c>
      <c r="AE41" s="79">
        <v>0</v>
      </c>
      <c r="AF41" s="79">
        <v>0</v>
      </c>
      <c r="AG41" s="79">
        <v>0</v>
      </c>
      <c r="AH41" s="79">
        <v>0</v>
      </c>
      <c r="AI41" s="79">
        <v>0</v>
      </c>
      <c r="AJ41" s="79">
        <v>0</v>
      </c>
      <c r="AK41" s="79">
        <v>0</v>
      </c>
      <c r="AL41" s="79">
        <v>0</v>
      </c>
      <c r="AM41" s="79">
        <v>0</v>
      </c>
      <c r="AN41" s="79">
        <v>0</v>
      </c>
      <c r="AO41" s="79">
        <v>0</v>
      </c>
      <c r="AP41" s="79">
        <v>0</v>
      </c>
      <c r="AQ41" s="79">
        <v>0</v>
      </c>
      <c r="AR41" s="79">
        <v>0</v>
      </c>
      <c r="AS41" s="79">
        <v>0</v>
      </c>
      <c r="AT41" s="79">
        <v>0</v>
      </c>
      <c r="AU41" s="79">
        <v>0</v>
      </c>
      <c r="AV41" s="79">
        <v>0</v>
      </c>
      <c r="AW41" s="79">
        <v>0</v>
      </c>
      <c r="AX41" s="79">
        <v>0</v>
      </c>
      <c r="AY41" s="79">
        <v>0</v>
      </c>
      <c r="AZ41" s="79">
        <v>0</v>
      </c>
      <c r="BA41" s="79">
        <v>0</v>
      </c>
      <c r="BB41" s="79">
        <v>0</v>
      </c>
      <c r="BC41" s="79">
        <v>0</v>
      </c>
      <c r="BD41" s="79">
        <v>0</v>
      </c>
      <c r="BE41" s="79">
        <v>0</v>
      </c>
      <c r="BF41" s="79">
        <v>0</v>
      </c>
      <c r="BG41" s="79">
        <v>0</v>
      </c>
      <c r="BH41" s="79">
        <v>0</v>
      </c>
      <c r="BI41" s="79">
        <v>0</v>
      </c>
      <c r="BJ41" s="79">
        <v>0</v>
      </c>
      <c r="BK41" s="79">
        <v>0</v>
      </c>
      <c r="BL41" s="79">
        <v>0</v>
      </c>
      <c r="BM41" s="79">
        <v>0</v>
      </c>
      <c r="BN41" s="79">
        <v>0</v>
      </c>
      <c r="BO41" s="79">
        <v>0</v>
      </c>
      <c r="BP41" s="79">
        <v>0</v>
      </c>
      <c r="BQ41" s="79">
        <v>0</v>
      </c>
      <c r="BR41" s="79">
        <v>0</v>
      </c>
      <c r="BS41" s="79">
        <v>0</v>
      </c>
      <c r="BT41" s="79">
        <v>0</v>
      </c>
      <c r="BU41" s="79">
        <v>0</v>
      </c>
      <c r="BV41" s="79">
        <v>0</v>
      </c>
      <c r="BW41" s="79">
        <v>0</v>
      </c>
      <c r="BX41" s="79">
        <v>0</v>
      </c>
      <c r="BY41" s="79">
        <v>0</v>
      </c>
      <c r="BZ41" s="79">
        <v>0</v>
      </c>
      <c r="CA41" s="79">
        <v>0</v>
      </c>
      <c r="CB41" s="79">
        <v>0</v>
      </c>
      <c r="CC41" s="79">
        <v>0</v>
      </c>
      <c r="CD41" s="79">
        <v>0</v>
      </c>
      <c r="CE41" s="79">
        <v>0</v>
      </c>
      <c r="CF41" s="79">
        <v>0</v>
      </c>
      <c r="CG41" s="79">
        <v>0</v>
      </c>
      <c r="CH41" s="79">
        <v>0</v>
      </c>
      <c r="CI41" s="79">
        <v>0</v>
      </c>
      <c r="CJ41" s="79">
        <v>0</v>
      </c>
      <c r="CK41" s="79">
        <v>0</v>
      </c>
      <c r="CL41" s="79">
        <v>0</v>
      </c>
      <c r="CM41" s="79">
        <v>0</v>
      </c>
      <c r="CN41" s="79">
        <v>0</v>
      </c>
      <c r="CO41" s="79">
        <v>0</v>
      </c>
      <c r="CP41" s="79">
        <v>0</v>
      </c>
      <c r="CQ41" s="79">
        <v>0</v>
      </c>
      <c r="CR41" s="79">
        <v>0</v>
      </c>
      <c r="CS41" s="79">
        <v>0</v>
      </c>
      <c r="CT41" s="79">
        <v>0</v>
      </c>
      <c r="CU41" s="79">
        <v>0</v>
      </c>
      <c r="CV41" s="79">
        <v>0</v>
      </c>
      <c r="CW41" s="79">
        <v>0</v>
      </c>
      <c r="CX41" s="79">
        <v>0</v>
      </c>
      <c r="CY41" s="79">
        <v>0</v>
      </c>
      <c r="CZ41" s="79">
        <v>0</v>
      </c>
      <c r="DA41" s="79">
        <v>0</v>
      </c>
      <c r="DB41" s="79">
        <v>0</v>
      </c>
      <c r="DC41" s="79">
        <v>0</v>
      </c>
      <c r="DD41" s="79">
        <v>0</v>
      </c>
      <c r="DE41" s="79">
        <v>0</v>
      </c>
      <c r="DF41" s="79">
        <v>0</v>
      </c>
      <c r="DG41" s="79">
        <v>0</v>
      </c>
      <c r="DH41" s="79">
        <v>0</v>
      </c>
      <c r="DI41" s="79">
        <v>0</v>
      </c>
      <c r="DJ41" s="79">
        <v>0</v>
      </c>
      <c r="DK41" s="79">
        <v>0</v>
      </c>
      <c r="DL41" s="79">
        <v>0</v>
      </c>
      <c r="DM41" s="71">
        <v>0</v>
      </c>
      <c r="DN41" s="71">
        <v>0</v>
      </c>
      <c r="DO41" s="71">
        <v>0</v>
      </c>
      <c r="DP41" s="71">
        <v>0</v>
      </c>
      <c r="DQ41" s="71">
        <v>0</v>
      </c>
      <c r="DR41" s="71">
        <v>0</v>
      </c>
      <c r="DX41" s="71">
        <v>0</v>
      </c>
    </row>
    <row r="42" spans="1:132" s="71" customFormat="1">
      <c r="A42" s="77" t="s">
        <v>897</v>
      </c>
      <c r="B42" s="79">
        <v>-622026.54000005126</v>
      </c>
      <c r="C42" s="79">
        <v>167250400.56999999</v>
      </c>
      <c r="D42" s="79">
        <v>-4837067.93</v>
      </c>
      <c r="E42" s="79">
        <v>-28780356.969999999</v>
      </c>
      <c r="F42" s="79">
        <v>0</v>
      </c>
      <c r="G42" s="79">
        <v>0</v>
      </c>
      <c r="H42" s="82">
        <v>-134255002.21000004</v>
      </c>
      <c r="I42" s="79">
        <v>0</v>
      </c>
      <c r="J42" s="79">
        <v>0</v>
      </c>
      <c r="K42" s="79">
        <v>0</v>
      </c>
      <c r="L42" s="79">
        <v>15509425.17</v>
      </c>
      <c r="M42" s="79">
        <v>0</v>
      </c>
      <c r="N42" s="79">
        <v>153254775.40000001</v>
      </c>
      <c r="O42" s="79">
        <v>0</v>
      </c>
      <c r="P42" s="79">
        <v>0</v>
      </c>
      <c r="Q42" s="79">
        <v>0</v>
      </c>
      <c r="R42" s="79">
        <v>-1513800</v>
      </c>
      <c r="S42" s="79">
        <v>0</v>
      </c>
      <c r="T42" s="79">
        <v>22504638.960000001</v>
      </c>
      <c r="U42" s="79">
        <v>0</v>
      </c>
      <c r="V42" s="79">
        <v>-6995213.79</v>
      </c>
      <c r="W42" s="79">
        <v>0</v>
      </c>
      <c r="X42" s="79">
        <v>0</v>
      </c>
      <c r="Y42" s="79">
        <v>0</v>
      </c>
      <c r="Z42" s="79">
        <v>0</v>
      </c>
      <c r="AA42" s="79">
        <v>0</v>
      </c>
      <c r="AB42" s="79">
        <v>0</v>
      </c>
      <c r="AC42" s="79">
        <v>0</v>
      </c>
      <c r="AD42" s="79">
        <v>0</v>
      </c>
      <c r="AE42" s="79">
        <v>0</v>
      </c>
      <c r="AF42" s="79">
        <v>0</v>
      </c>
      <c r="AG42" s="79">
        <v>0</v>
      </c>
      <c r="AH42" s="79">
        <v>3027456.34</v>
      </c>
      <c r="AI42" s="79">
        <v>-33614.89</v>
      </c>
      <c r="AJ42" s="79">
        <v>149742032.02000001</v>
      </c>
      <c r="AK42" s="79">
        <v>518901.93</v>
      </c>
      <c r="AL42" s="79">
        <v>0</v>
      </c>
      <c r="AM42" s="79">
        <v>0</v>
      </c>
      <c r="AN42" s="79">
        <v>0</v>
      </c>
      <c r="AO42" s="79">
        <v>0</v>
      </c>
      <c r="AP42" s="79">
        <v>-1513800</v>
      </c>
      <c r="AQ42" s="79">
        <v>0</v>
      </c>
      <c r="AR42" s="79">
        <v>0</v>
      </c>
      <c r="AS42" s="79">
        <v>0</v>
      </c>
      <c r="AT42" s="79">
        <v>0</v>
      </c>
      <c r="AU42" s="79">
        <v>0</v>
      </c>
      <c r="AV42" s="79">
        <v>0</v>
      </c>
      <c r="AW42" s="79">
        <v>0</v>
      </c>
      <c r="AX42" s="79">
        <v>0</v>
      </c>
      <c r="AY42" s="79">
        <v>0</v>
      </c>
      <c r="AZ42" s="79">
        <v>0</v>
      </c>
      <c r="BA42" s="79">
        <v>0</v>
      </c>
      <c r="BB42" s="79">
        <v>0</v>
      </c>
      <c r="BC42" s="79">
        <v>0</v>
      </c>
      <c r="BD42" s="79">
        <v>0</v>
      </c>
      <c r="BE42" s="79">
        <v>0</v>
      </c>
      <c r="BF42" s="79">
        <v>0</v>
      </c>
      <c r="BG42" s="79">
        <v>0</v>
      </c>
      <c r="BH42" s="79">
        <v>0</v>
      </c>
      <c r="BI42" s="79">
        <v>0</v>
      </c>
      <c r="BJ42" s="79">
        <v>0</v>
      </c>
      <c r="BK42" s="79">
        <v>0</v>
      </c>
      <c r="BL42" s="79">
        <v>0</v>
      </c>
      <c r="BM42" s="79">
        <v>0</v>
      </c>
      <c r="BN42" s="79">
        <v>0</v>
      </c>
      <c r="BO42" s="79">
        <v>0</v>
      </c>
      <c r="BP42" s="79">
        <v>0</v>
      </c>
      <c r="BQ42" s="79">
        <v>0</v>
      </c>
      <c r="BR42" s="79">
        <v>0</v>
      </c>
      <c r="BS42" s="79">
        <v>0</v>
      </c>
      <c r="BT42" s="79">
        <v>0</v>
      </c>
      <c r="BU42" s="79">
        <v>0</v>
      </c>
      <c r="BV42" s="79">
        <v>0</v>
      </c>
      <c r="BW42" s="79">
        <v>0</v>
      </c>
      <c r="BX42" s="79">
        <v>0</v>
      </c>
      <c r="BY42" s="79">
        <v>0</v>
      </c>
      <c r="BZ42" s="79">
        <v>0</v>
      </c>
      <c r="CA42" s="79">
        <v>0</v>
      </c>
      <c r="CB42" s="79">
        <v>0</v>
      </c>
      <c r="CC42" s="79">
        <v>0</v>
      </c>
      <c r="CD42" s="79">
        <v>0</v>
      </c>
      <c r="CE42" s="79">
        <v>0</v>
      </c>
      <c r="CF42" s="79">
        <v>0</v>
      </c>
      <c r="CG42" s="79">
        <v>0</v>
      </c>
      <c r="CH42" s="79">
        <v>0</v>
      </c>
      <c r="CI42" s="79">
        <v>0</v>
      </c>
      <c r="CJ42" s="79">
        <v>0</v>
      </c>
      <c r="CK42" s="79">
        <v>0</v>
      </c>
      <c r="CL42" s="79">
        <v>0</v>
      </c>
      <c r="CM42" s="79">
        <v>0</v>
      </c>
      <c r="CN42" s="79">
        <v>0</v>
      </c>
      <c r="CO42" s="79">
        <v>0</v>
      </c>
      <c r="CP42" s="79">
        <v>0</v>
      </c>
      <c r="CQ42" s="79">
        <v>0</v>
      </c>
      <c r="CR42" s="79">
        <v>0</v>
      </c>
      <c r="CS42" s="79">
        <v>0</v>
      </c>
      <c r="CT42" s="79">
        <v>0</v>
      </c>
      <c r="CU42" s="79">
        <v>0</v>
      </c>
      <c r="CV42" s="79">
        <v>0</v>
      </c>
      <c r="CW42" s="79">
        <v>0</v>
      </c>
      <c r="CX42" s="79">
        <v>0</v>
      </c>
      <c r="CY42" s="79">
        <v>0</v>
      </c>
      <c r="CZ42" s="79">
        <v>0</v>
      </c>
      <c r="DA42" s="79">
        <v>0</v>
      </c>
      <c r="DB42" s="79">
        <v>0</v>
      </c>
      <c r="DC42" s="79">
        <v>0</v>
      </c>
      <c r="DD42" s="79">
        <v>0</v>
      </c>
      <c r="DE42" s="79">
        <v>0</v>
      </c>
      <c r="DF42" s="79">
        <v>0</v>
      </c>
      <c r="DG42" s="79">
        <v>0</v>
      </c>
      <c r="DH42" s="79">
        <v>0</v>
      </c>
      <c r="DI42" s="79">
        <v>0</v>
      </c>
      <c r="DJ42" s="79">
        <v>0</v>
      </c>
      <c r="DK42" s="79">
        <v>0</v>
      </c>
      <c r="DL42" s="79">
        <v>0</v>
      </c>
      <c r="DM42" s="71">
        <v>0</v>
      </c>
      <c r="DN42" s="71">
        <v>0</v>
      </c>
      <c r="DO42" s="71">
        <v>0</v>
      </c>
      <c r="DP42" s="71">
        <v>0</v>
      </c>
      <c r="DQ42" s="71">
        <v>0</v>
      </c>
      <c r="DR42" s="71">
        <v>0</v>
      </c>
      <c r="DS42" s="71">
        <v>-6850036.6299999999</v>
      </c>
      <c r="DX42" s="71">
        <v>2012968.7</v>
      </c>
      <c r="DY42" s="71">
        <v>0</v>
      </c>
      <c r="DZ42" s="71">
        <v>0</v>
      </c>
      <c r="EA42" s="71">
        <v>0</v>
      </c>
      <c r="EB42" s="71">
        <v>0</v>
      </c>
    </row>
    <row r="43" spans="1:132" s="71" customFormat="1">
      <c r="A43" s="77" t="s">
        <v>898</v>
      </c>
      <c r="B43" s="79">
        <v>0</v>
      </c>
      <c r="C43" s="79">
        <v>0</v>
      </c>
      <c r="D43" s="79">
        <v>0</v>
      </c>
      <c r="E43" s="79">
        <v>0</v>
      </c>
      <c r="F43" s="79">
        <v>0</v>
      </c>
      <c r="G43" s="79">
        <v>0</v>
      </c>
      <c r="H43" s="79">
        <v>0</v>
      </c>
      <c r="I43" s="79">
        <v>0</v>
      </c>
      <c r="J43" s="79">
        <v>0</v>
      </c>
      <c r="K43" s="79">
        <v>0</v>
      </c>
      <c r="L43" s="79">
        <v>0</v>
      </c>
      <c r="M43" s="79">
        <v>0</v>
      </c>
      <c r="N43" s="79">
        <v>0</v>
      </c>
      <c r="O43" s="79">
        <v>0</v>
      </c>
      <c r="P43" s="79">
        <v>0</v>
      </c>
      <c r="Q43" s="79">
        <v>0</v>
      </c>
      <c r="R43" s="79">
        <v>0</v>
      </c>
      <c r="S43" s="79">
        <v>0</v>
      </c>
      <c r="T43" s="79">
        <v>0</v>
      </c>
      <c r="U43" s="79">
        <v>0</v>
      </c>
      <c r="V43" s="79">
        <v>0</v>
      </c>
      <c r="W43" s="79">
        <v>0</v>
      </c>
      <c r="X43" s="79">
        <v>0</v>
      </c>
      <c r="Y43" s="79">
        <v>0</v>
      </c>
      <c r="Z43" s="79">
        <v>0</v>
      </c>
      <c r="AA43" s="79">
        <v>0</v>
      </c>
      <c r="AB43" s="79">
        <v>0</v>
      </c>
      <c r="AC43" s="79">
        <v>0</v>
      </c>
      <c r="AD43" s="79">
        <v>0</v>
      </c>
      <c r="AE43" s="79">
        <v>0</v>
      </c>
      <c r="AF43" s="79">
        <v>0</v>
      </c>
      <c r="AG43" s="79">
        <v>0</v>
      </c>
      <c r="AH43" s="79">
        <v>0</v>
      </c>
      <c r="AI43" s="79">
        <v>0</v>
      </c>
      <c r="AJ43" s="79">
        <v>0</v>
      </c>
      <c r="AK43" s="79">
        <v>0</v>
      </c>
      <c r="AL43" s="79">
        <v>0</v>
      </c>
      <c r="AM43" s="79">
        <v>0</v>
      </c>
      <c r="AN43" s="79">
        <v>0</v>
      </c>
      <c r="AO43" s="79">
        <v>0</v>
      </c>
      <c r="AP43" s="79">
        <v>0</v>
      </c>
      <c r="AQ43" s="79">
        <v>0</v>
      </c>
      <c r="AR43" s="79">
        <v>0</v>
      </c>
      <c r="AS43" s="79">
        <v>0</v>
      </c>
      <c r="AT43" s="79">
        <v>0</v>
      </c>
      <c r="AU43" s="79">
        <v>0</v>
      </c>
      <c r="AV43" s="79">
        <v>0</v>
      </c>
      <c r="AW43" s="79">
        <v>0</v>
      </c>
      <c r="AX43" s="79">
        <v>0</v>
      </c>
      <c r="AY43" s="79">
        <v>0</v>
      </c>
      <c r="AZ43" s="79">
        <v>0</v>
      </c>
      <c r="BA43" s="79">
        <v>0</v>
      </c>
      <c r="BB43" s="79">
        <v>0</v>
      </c>
      <c r="BC43" s="79">
        <v>0</v>
      </c>
      <c r="BD43" s="79">
        <v>0</v>
      </c>
      <c r="BE43" s="79">
        <v>0</v>
      </c>
      <c r="BF43" s="79">
        <v>0</v>
      </c>
      <c r="BG43" s="79">
        <v>0</v>
      </c>
      <c r="BH43" s="79">
        <v>0</v>
      </c>
      <c r="BI43" s="79">
        <v>0</v>
      </c>
      <c r="BJ43" s="79">
        <v>0</v>
      </c>
      <c r="BK43" s="79">
        <v>0</v>
      </c>
      <c r="BL43" s="79">
        <v>0</v>
      </c>
      <c r="BM43" s="79">
        <v>0</v>
      </c>
      <c r="BN43" s="79">
        <v>0</v>
      </c>
      <c r="BO43" s="79">
        <v>0</v>
      </c>
      <c r="BP43" s="79">
        <v>0</v>
      </c>
      <c r="BQ43" s="79">
        <v>0</v>
      </c>
      <c r="BR43" s="79">
        <v>0</v>
      </c>
      <c r="BS43" s="79">
        <v>0</v>
      </c>
      <c r="BT43" s="79">
        <v>0</v>
      </c>
      <c r="BU43" s="79">
        <v>0</v>
      </c>
      <c r="BV43" s="79">
        <v>0</v>
      </c>
      <c r="BW43" s="79">
        <v>0</v>
      </c>
      <c r="BX43" s="79">
        <v>0</v>
      </c>
      <c r="BY43" s="79">
        <v>0</v>
      </c>
      <c r="BZ43" s="79">
        <v>0</v>
      </c>
      <c r="CA43" s="79">
        <v>0</v>
      </c>
      <c r="CB43" s="79">
        <v>0</v>
      </c>
      <c r="CC43" s="79">
        <v>0</v>
      </c>
      <c r="CD43" s="79">
        <v>0</v>
      </c>
      <c r="CE43" s="79">
        <v>0</v>
      </c>
      <c r="CF43" s="79">
        <v>0</v>
      </c>
      <c r="CG43" s="79">
        <v>0</v>
      </c>
      <c r="CH43" s="79">
        <v>0</v>
      </c>
      <c r="CI43" s="79">
        <v>0</v>
      </c>
      <c r="CJ43" s="79">
        <v>0</v>
      </c>
      <c r="CK43" s="79">
        <v>0</v>
      </c>
      <c r="CL43" s="79">
        <v>0</v>
      </c>
      <c r="CM43" s="79">
        <v>0</v>
      </c>
      <c r="CN43" s="79">
        <v>0</v>
      </c>
      <c r="CO43" s="79">
        <v>0</v>
      </c>
      <c r="CP43" s="79">
        <v>0</v>
      </c>
      <c r="CQ43" s="79">
        <v>0</v>
      </c>
      <c r="CR43" s="79">
        <v>0</v>
      </c>
      <c r="CS43" s="79">
        <v>0</v>
      </c>
      <c r="CT43" s="79">
        <v>0</v>
      </c>
      <c r="CU43" s="79">
        <v>0</v>
      </c>
      <c r="CV43" s="79">
        <v>0</v>
      </c>
      <c r="CW43" s="79">
        <v>0</v>
      </c>
      <c r="CX43" s="79">
        <v>0</v>
      </c>
      <c r="CY43" s="79">
        <v>0</v>
      </c>
      <c r="CZ43" s="79">
        <v>0</v>
      </c>
      <c r="DA43" s="79">
        <v>0</v>
      </c>
      <c r="DB43" s="79">
        <v>0</v>
      </c>
      <c r="DC43" s="79">
        <v>0</v>
      </c>
      <c r="DD43" s="79">
        <v>0</v>
      </c>
      <c r="DE43" s="79">
        <v>0</v>
      </c>
      <c r="DF43" s="79">
        <v>0</v>
      </c>
      <c r="DG43" s="79">
        <v>0</v>
      </c>
      <c r="DH43" s="79">
        <v>0</v>
      </c>
      <c r="DI43" s="79">
        <v>0</v>
      </c>
      <c r="DJ43" s="79">
        <v>0</v>
      </c>
      <c r="DK43" s="79">
        <v>0</v>
      </c>
      <c r="DL43" s="79">
        <v>0</v>
      </c>
      <c r="DM43" s="71">
        <v>0</v>
      </c>
      <c r="DN43" s="71">
        <v>0</v>
      </c>
      <c r="DO43" s="71">
        <v>0</v>
      </c>
      <c r="DP43" s="71">
        <v>0</v>
      </c>
      <c r="DQ43" s="71">
        <v>0</v>
      </c>
      <c r="DR43" s="71">
        <v>0</v>
      </c>
      <c r="DX43" s="71">
        <v>0</v>
      </c>
    </row>
    <row r="44" spans="1:132" s="71" customFormat="1">
      <c r="A44" s="77" t="s">
        <v>899</v>
      </c>
      <c r="B44" s="79">
        <v>0</v>
      </c>
      <c r="C44" s="79">
        <v>0</v>
      </c>
      <c r="D44" s="79">
        <v>0</v>
      </c>
      <c r="E44" s="79">
        <v>0</v>
      </c>
      <c r="F44" s="79">
        <v>0</v>
      </c>
      <c r="G44" s="79">
        <v>0</v>
      </c>
      <c r="H44" s="79">
        <v>0</v>
      </c>
      <c r="I44" s="79">
        <v>0</v>
      </c>
      <c r="J44" s="79">
        <v>0</v>
      </c>
      <c r="K44" s="79">
        <v>0</v>
      </c>
      <c r="L44" s="79">
        <v>0</v>
      </c>
      <c r="M44" s="79">
        <v>0</v>
      </c>
      <c r="N44" s="79">
        <v>0</v>
      </c>
      <c r="O44" s="79">
        <v>0</v>
      </c>
      <c r="P44" s="79">
        <v>0</v>
      </c>
      <c r="Q44" s="79">
        <v>0</v>
      </c>
      <c r="R44" s="79">
        <v>0</v>
      </c>
      <c r="S44" s="79">
        <v>0</v>
      </c>
      <c r="T44" s="79">
        <v>0</v>
      </c>
      <c r="U44" s="79">
        <v>0</v>
      </c>
      <c r="V44" s="79">
        <v>0</v>
      </c>
      <c r="W44" s="79">
        <v>0</v>
      </c>
      <c r="X44" s="79">
        <v>0</v>
      </c>
      <c r="Y44" s="79">
        <v>0</v>
      </c>
      <c r="Z44" s="79">
        <v>0</v>
      </c>
      <c r="AA44" s="79">
        <v>0</v>
      </c>
      <c r="AB44" s="79">
        <v>0</v>
      </c>
      <c r="AC44" s="79">
        <v>0</v>
      </c>
      <c r="AD44" s="79">
        <v>0</v>
      </c>
      <c r="AE44" s="79">
        <v>0</v>
      </c>
      <c r="AF44" s="79">
        <v>0</v>
      </c>
      <c r="AG44" s="79">
        <v>0</v>
      </c>
      <c r="AH44" s="79">
        <v>0</v>
      </c>
      <c r="AI44" s="79">
        <v>0</v>
      </c>
      <c r="AJ44" s="79">
        <v>0</v>
      </c>
      <c r="AK44" s="79">
        <v>0</v>
      </c>
      <c r="AL44" s="79">
        <v>0</v>
      </c>
      <c r="AM44" s="79">
        <v>0</v>
      </c>
      <c r="AN44" s="79">
        <v>0</v>
      </c>
      <c r="AO44" s="79">
        <v>0</v>
      </c>
      <c r="AP44" s="79">
        <v>0</v>
      </c>
      <c r="AQ44" s="79">
        <v>0</v>
      </c>
      <c r="AR44" s="79">
        <v>0</v>
      </c>
      <c r="AS44" s="79">
        <v>0</v>
      </c>
      <c r="AT44" s="79">
        <v>0</v>
      </c>
      <c r="AU44" s="79">
        <v>0</v>
      </c>
      <c r="AV44" s="79">
        <v>0</v>
      </c>
      <c r="AW44" s="79">
        <v>0</v>
      </c>
      <c r="AX44" s="79">
        <v>0</v>
      </c>
      <c r="AY44" s="79">
        <v>0</v>
      </c>
      <c r="AZ44" s="79">
        <v>0</v>
      </c>
      <c r="BA44" s="79">
        <v>0</v>
      </c>
      <c r="BB44" s="79">
        <v>0</v>
      </c>
      <c r="BC44" s="79">
        <v>0</v>
      </c>
      <c r="BD44" s="79">
        <v>0</v>
      </c>
      <c r="BE44" s="79">
        <v>0</v>
      </c>
      <c r="BF44" s="79">
        <v>0</v>
      </c>
      <c r="BG44" s="79">
        <v>0</v>
      </c>
      <c r="BH44" s="79">
        <v>0</v>
      </c>
      <c r="BI44" s="79">
        <v>0</v>
      </c>
      <c r="BJ44" s="79">
        <v>0</v>
      </c>
      <c r="BK44" s="79">
        <v>0</v>
      </c>
      <c r="BL44" s="79">
        <v>0</v>
      </c>
      <c r="BM44" s="79">
        <v>0</v>
      </c>
      <c r="BN44" s="79">
        <v>0</v>
      </c>
      <c r="BO44" s="79">
        <v>0</v>
      </c>
      <c r="BP44" s="79">
        <v>0</v>
      </c>
      <c r="BQ44" s="79">
        <v>0</v>
      </c>
      <c r="BR44" s="79">
        <v>0</v>
      </c>
      <c r="BS44" s="79">
        <v>0</v>
      </c>
      <c r="BT44" s="79">
        <v>0</v>
      </c>
      <c r="BU44" s="79">
        <v>0</v>
      </c>
      <c r="BV44" s="79">
        <v>0</v>
      </c>
      <c r="BW44" s="79">
        <v>0</v>
      </c>
      <c r="BX44" s="79">
        <v>0</v>
      </c>
      <c r="BY44" s="79">
        <v>0</v>
      </c>
      <c r="BZ44" s="79">
        <v>0</v>
      </c>
      <c r="CA44" s="79">
        <v>0</v>
      </c>
      <c r="CB44" s="79">
        <v>0</v>
      </c>
      <c r="CC44" s="79">
        <v>0</v>
      </c>
      <c r="CD44" s="79">
        <v>0</v>
      </c>
      <c r="CE44" s="79">
        <v>0</v>
      </c>
      <c r="CF44" s="79">
        <v>0</v>
      </c>
      <c r="CG44" s="79">
        <v>0</v>
      </c>
      <c r="CH44" s="79">
        <v>0</v>
      </c>
      <c r="CI44" s="79">
        <v>0</v>
      </c>
      <c r="CJ44" s="79">
        <v>0</v>
      </c>
      <c r="CK44" s="79">
        <v>0</v>
      </c>
      <c r="CL44" s="79">
        <v>0</v>
      </c>
      <c r="CM44" s="79">
        <v>0</v>
      </c>
      <c r="CN44" s="79">
        <v>0</v>
      </c>
      <c r="CO44" s="79">
        <v>0</v>
      </c>
      <c r="CP44" s="79">
        <v>0</v>
      </c>
      <c r="CQ44" s="79">
        <v>0</v>
      </c>
      <c r="CR44" s="79">
        <v>0</v>
      </c>
      <c r="CS44" s="79">
        <v>0</v>
      </c>
      <c r="CT44" s="79">
        <v>0</v>
      </c>
      <c r="CU44" s="79">
        <v>0</v>
      </c>
      <c r="CV44" s="79">
        <v>0</v>
      </c>
      <c r="CW44" s="79">
        <v>0</v>
      </c>
      <c r="CX44" s="79">
        <v>0</v>
      </c>
      <c r="CY44" s="79">
        <v>0</v>
      </c>
      <c r="CZ44" s="79">
        <v>0</v>
      </c>
      <c r="DA44" s="79">
        <v>0</v>
      </c>
      <c r="DB44" s="79">
        <v>0</v>
      </c>
      <c r="DC44" s="79">
        <v>0</v>
      </c>
      <c r="DD44" s="79">
        <v>0</v>
      </c>
      <c r="DE44" s="79">
        <v>0</v>
      </c>
      <c r="DF44" s="79">
        <v>0</v>
      </c>
      <c r="DG44" s="79">
        <v>0</v>
      </c>
      <c r="DH44" s="79">
        <v>0</v>
      </c>
      <c r="DI44" s="79">
        <v>0</v>
      </c>
      <c r="DJ44" s="79">
        <v>0</v>
      </c>
      <c r="DK44" s="79">
        <v>0</v>
      </c>
      <c r="DL44" s="79">
        <v>0</v>
      </c>
      <c r="DM44" s="71">
        <v>0</v>
      </c>
      <c r="DN44" s="71">
        <v>0</v>
      </c>
      <c r="DO44" s="71">
        <v>0</v>
      </c>
      <c r="DP44" s="71">
        <v>0</v>
      </c>
      <c r="DQ44" s="71">
        <v>0</v>
      </c>
      <c r="DR44" s="71">
        <v>0</v>
      </c>
      <c r="DX44" s="71">
        <v>0</v>
      </c>
    </row>
    <row r="45" spans="1:132" s="71" customFormat="1">
      <c r="A45" s="77" t="s">
        <v>900</v>
      </c>
      <c r="B45" s="79">
        <v>0</v>
      </c>
      <c r="C45" s="79">
        <v>0</v>
      </c>
      <c r="D45" s="79">
        <v>0</v>
      </c>
      <c r="E45" s="79">
        <v>0</v>
      </c>
      <c r="F45" s="79">
        <v>0</v>
      </c>
      <c r="G45" s="79"/>
      <c r="H45" s="79">
        <v>0</v>
      </c>
      <c r="I45" s="79">
        <v>0</v>
      </c>
      <c r="J45" s="79">
        <v>0</v>
      </c>
      <c r="K45" s="79">
        <v>0</v>
      </c>
      <c r="L45" s="79">
        <v>0</v>
      </c>
      <c r="M45" s="79">
        <v>0</v>
      </c>
      <c r="N45" s="79">
        <v>0</v>
      </c>
      <c r="O45" s="79">
        <v>0</v>
      </c>
      <c r="P45" s="79">
        <v>0</v>
      </c>
      <c r="Q45" s="79">
        <v>0</v>
      </c>
      <c r="R45" s="79">
        <v>0</v>
      </c>
      <c r="S45" s="79">
        <v>0</v>
      </c>
      <c r="T45" s="79">
        <v>0</v>
      </c>
      <c r="U45" s="79">
        <v>0</v>
      </c>
      <c r="V45" s="79">
        <v>0</v>
      </c>
      <c r="W45" s="79">
        <v>0</v>
      </c>
      <c r="X45" s="79">
        <v>0</v>
      </c>
      <c r="Y45" s="79">
        <v>0</v>
      </c>
      <c r="Z45" s="79">
        <v>0</v>
      </c>
      <c r="AA45" s="79">
        <v>0</v>
      </c>
      <c r="AB45" s="79">
        <v>0</v>
      </c>
      <c r="AC45" s="79">
        <v>0</v>
      </c>
      <c r="AD45" s="79">
        <v>0</v>
      </c>
      <c r="AE45" s="79">
        <v>0</v>
      </c>
      <c r="AF45" s="79">
        <v>0</v>
      </c>
      <c r="AG45" s="79">
        <v>0</v>
      </c>
      <c r="AH45" s="79">
        <v>0</v>
      </c>
      <c r="AI45" s="79">
        <v>0</v>
      </c>
      <c r="AJ45" s="79">
        <v>0</v>
      </c>
      <c r="AK45" s="79">
        <v>0</v>
      </c>
      <c r="AL45" s="79">
        <v>0</v>
      </c>
      <c r="AM45" s="79">
        <v>0</v>
      </c>
      <c r="AN45" s="79">
        <v>0</v>
      </c>
      <c r="AO45" s="79">
        <v>0</v>
      </c>
      <c r="AP45" s="79">
        <v>0</v>
      </c>
      <c r="AQ45" s="79">
        <v>0</v>
      </c>
      <c r="AR45" s="79">
        <v>0</v>
      </c>
      <c r="AS45" s="79">
        <v>0</v>
      </c>
      <c r="AT45" s="79">
        <v>0</v>
      </c>
      <c r="AU45" s="79">
        <v>0</v>
      </c>
      <c r="AV45" s="79">
        <v>0</v>
      </c>
      <c r="AW45" s="79">
        <v>0</v>
      </c>
      <c r="AX45" s="79">
        <v>0</v>
      </c>
      <c r="AY45" s="79">
        <v>0</v>
      </c>
      <c r="AZ45" s="79">
        <v>0</v>
      </c>
      <c r="BA45" s="79">
        <v>0</v>
      </c>
      <c r="BB45" s="79">
        <v>0</v>
      </c>
      <c r="BC45" s="79">
        <v>0</v>
      </c>
      <c r="BD45" s="79">
        <v>0</v>
      </c>
      <c r="BE45" s="79">
        <v>0</v>
      </c>
      <c r="BF45" s="79">
        <v>0</v>
      </c>
      <c r="BG45" s="79">
        <v>0</v>
      </c>
      <c r="BH45" s="79">
        <v>0</v>
      </c>
      <c r="BI45" s="79">
        <v>0</v>
      </c>
      <c r="BJ45" s="79">
        <v>0</v>
      </c>
      <c r="BK45" s="79">
        <v>0</v>
      </c>
      <c r="BL45" s="79">
        <v>0</v>
      </c>
      <c r="BM45" s="79">
        <v>0</v>
      </c>
      <c r="BN45" s="79">
        <v>0</v>
      </c>
      <c r="BO45" s="79">
        <v>0</v>
      </c>
      <c r="BP45" s="79">
        <v>0</v>
      </c>
      <c r="BQ45" s="79">
        <v>0</v>
      </c>
      <c r="BR45" s="79">
        <v>0</v>
      </c>
      <c r="BS45" s="79">
        <v>0</v>
      </c>
      <c r="BT45" s="79">
        <v>0</v>
      </c>
      <c r="BU45" s="79">
        <v>0</v>
      </c>
      <c r="BV45" s="79">
        <v>0</v>
      </c>
      <c r="BW45" s="79">
        <v>0</v>
      </c>
      <c r="BX45" s="79">
        <v>0</v>
      </c>
      <c r="BY45" s="79">
        <v>0</v>
      </c>
      <c r="BZ45" s="79">
        <v>0</v>
      </c>
      <c r="CA45" s="79">
        <v>0</v>
      </c>
      <c r="CB45" s="79">
        <v>0</v>
      </c>
      <c r="CC45" s="79">
        <v>0</v>
      </c>
      <c r="CD45" s="79">
        <v>0</v>
      </c>
      <c r="CE45" s="79">
        <v>0</v>
      </c>
      <c r="CF45" s="79">
        <v>0</v>
      </c>
      <c r="CG45" s="79">
        <v>0</v>
      </c>
      <c r="CH45" s="79">
        <v>0</v>
      </c>
      <c r="CI45" s="79">
        <v>0</v>
      </c>
      <c r="CJ45" s="79">
        <v>0</v>
      </c>
      <c r="CK45" s="79">
        <v>0</v>
      </c>
      <c r="CL45" s="79">
        <v>0</v>
      </c>
      <c r="CM45" s="79">
        <v>0</v>
      </c>
      <c r="CN45" s="79">
        <v>0</v>
      </c>
      <c r="CO45" s="79">
        <v>0</v>
      </c>
      <c r="CP45" s="79">
        <v>0</v>
      </c>
      <c r="CQ45" s="79">
        <v>0</v>
      </c>
      <c r="CR45" s="79">
        <v>0</v>
      </c>
      <c r="CS45" s="79">
        <v>0</v>
      </c>
      <c r="CT45" s="79">
        <v>0</v>
      </c>
      <c r="CU45" s="79">
        <v>0</v>
      </c>
      <c r="CV45" s="79">
        <v>0</v>
      </c>
      <c r="CW45" s="79">
        <v>0</v>
      </c>
      <c r="CX45" s="79">
        <v>0</v>
      </c>
      <c r="CY45" s="79">
        <v>0</v>
      </c>
      <c r="CZ45" s="79">
        <v>0</v>
      </c>
      <c r="DA45" s="79">
        <v>0</v>
      </c>
      <c r="DB45" s="79">
        <v>0</v>
      </c>
      <c r="DC45" s="79">
        <v>0</v>
      </c>
      <c r="DD45" s="79">
        <v>0</v>
      </c>
      <c r="DE45" s="79">
        <v>0</v>
      </c>
      <c r="DF45" s="79">
        <v>0</v>
      </c>
      <c r="DG45" s="79">
        <v>0</v>
      </c>
      <c r="DH45" s="79">
        <v>0</v>
      </c>
      <c r="DI45" s="79">
        <v>0</v>
      </c>
      <c r="DJ45" s="79">
        <v>0</v>
      </c>
      <c r="DK45" s="79">
        <v>0</v>
      </c>
      <c r="DL45" s="79">
        <v>0</v>
      </c>
      <c r="DM45" s="71">
        <v>0</v>
      </c>
      <c r="DN45" s="71">
        <v>0</v>
      </c>
      <c r="DO45" s="71">
        <v>0</v>
      </c>
      <c r="DP45" s="71">
        <v>0</v>
      </c>
      <c r="DQ45" s="71">
        <v>0</v>
      </c>
      <c r="DR45" s="71">
        <v>0</v>
      </c>
      <c r="DX45" s="71">
        <v>0</v>
      </c>
    </row>
    <row r="46" spans="1:132" s="71" customFormat="1">
      <c r="A46" s="77" t="s">
        <v>901</v>
      </c>
      <c r="B46" s="79">
        <v>0</v>
      </c>
      <c r="C46" s="79">
        <v>0</v>
      </c>
      <c r="D46" s="79">
        <v>0</v>
      </c>
      <c r="E46" s="79">
        <v>0</v>
      </c>
      <c r="F46" s="79">
        <v>0</v>
      </c>
      <c r="G46" s="79"/>
      <c r="H46" s="79">
        <v>0</v>
      </c>
      <c r="I46" s="79">
        <v>0</v>
      </c>
      <c r="J46" s="79">
        <v>0</v>
      </c>
      <c r="K46" s="79">
        <v>0</v>
      </c>
      <c r="L46" s="79">
        <v>0</v>
      </c>
      <c r="M46" s="79">
        <v>0</v>
      </c>
      <c r="N46" s="79">
        <v>0</v>
      </c>
      <c r="O46" s="79">
        <v>0</v>
      </c>
      <c r="P46" s="79">
        <v>0</v>
      </c>
      <c r="Q46" s="79">
        <v>0</v>
      </c>
      <c r="R46" s="79">
        <v>0</v>
      </c>
      <c r="S46" s="79">
        <v>0</v>
      </c>
      <c r="T46" s="79">
        <v>0</v>
      </c>
      <c r="U46" s="79">
        <v>0</v>
      </c>
      <c r="V46" s="79">
        <v>0</v>
      </c>
      <c r="W46" s="79">
        <v>0</v>
      </c>
      <c r="X46" s="79">
        <v>0</v>
      </c>
      <c r="Y46" s="79">
        <v>0</v>
      </c>
      <c r="Z46" s="79">
        <v>0</v>
      </c>
      <c r="AA46" s="79">
        <v>0</v>
      </c>
      <c r="AB46" s="79">
        <v>0</v>
      </c>
      <c r="AC46" s="79">
        <v>0</v>
      </c>
      <c r="AD46" s="79">
        <v>0</v>
      </c>
      <c r="AE46" s="79">
        <v>0</v>
      </c>
      <c r="AF46" s="79">
        <v>0</v>
      </c>
      <c r="AG46" s="79">
        <v>0</v>
      </c>
      <c r="AH46" s="79">
        <v>0</v>
      </c>
      <c r="AI46" s="79">
        <v>0</v>
      </c>
      <c r="AJ46" s="79">
        <v>0</v>
      </c>
      <c r="AK46" s="79">
        <v>0</v>
      </c>
      <c r="AL46" s="79">
        <v>0</v>
      </c>
      <c r="AM46" s="79">
        <v>0</v>
      </c>
      <c r="AN46" s="79">
        <v>0</v>
      </c>
      <c r="AO46" s="79">
        <v>0</v>
      </c>
      <c r="AP46" s="79">
        <v>0</v>
      </c>
      <c r="AQ46" s="79">
        <v>0</v>
      </c>
      <c r="AR46" s="79">
        <v>0</v>
      </c>
      <c r="AS46" s="79">
        <v>0</v>
      </c>
      <c r="AT46" s="79">
        <v>0</v>
      </c>
      <c r="AU46" s="79">
        <v>0</v>
      </c>
      <c r="AV46" s="79">
        <v>0</v>
      </c>
      <c r="AW46" s="79">
        <v>0</v>
      </c>
      <c r="AX46" s="79">
        <v>0</v>
      </c>
      <c r="AY46" s="79">
        <v>0</v>
      </c>
      <c r="AZ46" s="79">
        <v>0</v>
      </c>
      <c r="BA46" s="79">
        <v>0</v>
      </c>
      <c r="BB46" s="79">
        <v>0</v>
      </c>
      <c r="BC46" s="79">
        <v>0</v>
      </c>
      <c r="BD46" s="79">
        <v>0</v>
      </c>
      <c r="BE46" s="79">
        <v>0</v>
      </c>
      <c r="BF46" s="79">
        <v>0</v>
      </c>
      <c r="BG46" s="79">
        <v>0</v>
      </c>
      <c r="BH46" s="79">
        <v>0</v>
      </c>
      <c r="BI46" s="79">
        <v>0</v>
      </c>
      <c r="BJ46" s="79">
        <v>0</v>
      </c>
      <c r="BK46" s="79">
        <v>0</v>
      </c>
      <c r="BL46" s="79">
        <v>0</v>
      </c>
      <c r="BM46" s="79">
        <v>0</v>
      </c>
      <c r="BN46" s="79">
        <v>0</v>
      </c>
      <c r="BO46" s="79">
        <v>0</v>
      </c>
      <c r="BP46" s="79">
        <v>0</v>
      </c>
      <c r="BQ46" s="79">
        <v>0</v>
      </c>
      <c r="BR46" s="79">
        <v>0</v>
      </c>
      <c r="BS46" s="79">
        <v>0</v>
      </c>
      <c r="BT46" s="79">
        <v>0</v>
      </c>
      <c r="BU46" s="79">
        <v>0</v>
      </c>
      <c r="BV46" s="79">
        <v>0</v>
      </c>
      <c r="BW46" s="79">
        <v>0</v>
      </c>
      <c r="BX46" s="79">
        <v>0</v>
      </c>
      <c r="BY46" s="79">
        <v>0</v>
      </c>
      <c r="BZ46" s="79">
        <v>0</v>
      </c>
      <c r="CA46" s="79">
        <v>0</v>
      </c>
      <c r="CB46" s="79">
        <v>0</v>
      </c>
      <c r="CC46" s="79">
        <v>0</v>
      </c>
      <c r="CD46" s="79">
        <v>0</v>
      </c>
      <c r="CE46" s="79">
        <v>0</v>
      </c>
      <c r="CF46" s="79">
        <v>0</v>
      </c>
      <c r="CG46" s="79">
        <v>0</v>
      </c>
      <c r="CH46" s="79">
        <v>0</v>
      </c>
      <c r="CI46" s="79">
        <v>0</v>
      </c>
      <c r="CJ46" s="79">
        <v>0</v>
      </c>
      <c r="CK46" s="79">
        <v>0</v>
      </c>
      <c r="CL46" s="79">
        <v>0</v>
      </c>
      <c r="CM46" s="79">
        <v>0</v>
      </c>
      <c r="CN46" s="79">
        <v>0</v>
      </c>
      <c r="CO46" s="79">
        <v>0</v>
      </c>
      <c r="CP46" s="79">
        <v>0</v>
      </c>
      <c r="CQ46" s="79">
        <v>0</v>
      </c>
      <c r="CR46" s="79">
        <v>0</v>
      </c>
      <c r="CS46" s="79">
        <v>0</v>
      </c>
      <c r="CT46" s="79">
        <v>0</v>
      </c>
      <c r="CU46" s="79">
        <v>0</v>
      </c>
      <c r="CV46" s="79">
        <v>0</v>
      </c>
      <c r="CW46" s="79">
        <v>0</v>
      </c>
      <c r="CX46" s="79">
        <v>0</v>
      </c>
      <c r="CY46" s="79">
        <v>0</v>
      </c>
      <c r="CZ46" s="79">
        <v>0</v>
      </c>
      <c r="DA46" s="79">
        <v>0</v>
      </c>
      <c r="DB46" s="79">
        <v>0</v>
      </c>
      <c r="DC46" s="79">
        <v>0</v>
      </c>
      <c r="DD46" s="79">
        <v>0</v>
      </c>
      <c r="DE46" s="79">
        <v>0</v>
      </c>
      <c r="DF46" s="79">
        <v>0</v>
      </c>
      <c r="DG46" s="79">
        <v>0</v>
      </c>
      <c r="DH46" s="79">
        <v>0</v>
      </c>
      <c r="DI46" s="79">
        <v>0</v>
      </c>
      <c r="DJ46" s="79">
        <v>0</v>
      </c>
      <c r="DK46" s="79">
        <v>0</v>
      </c>
      <c r="DL46" s="79">
        <v>0</v>
      </c>
      <c r="DM46" s="71">
        <v>0</v>
      </c>
      <c r="DN46" s="71">
        <v>0</v>
      </c>
      <c r="DO46" s="71">
        <v>0</v>
      </c>
      <c r="DP46" s="71">
        <v>0</v>
      </c>
      <c r="DQ46" s="71">
        <v>0</v>
      </c>
      <c r="DR46" s="71">
        <v>0</v>
      </c>
      <c r="DX46" s="71">
        <v>0</v>
      </c>
    </row>
    <row r="47" spans="1:132" s="71" customFormat="1">
      <c r="A47" s="77" t="s">
        <v>902</v>
      </c>
      <c r="B47" s="79">
        <v>0</v>
      </c>
      <c r="C47" s="79">
        <v>0</v>
      </c>
      <c r="D47" s="79">
        <v>0</v>
      </c>
      <c r="E47" s="79">
        <v>0</v>
      </c>
      <c r="F47" s="79">
        <v>0</v>
      </c>
      <c r="G47" s="79">
        <v>0</v>
      </c>
      <c r="H47" s="79">
        <v>0</v>
      </c>
      <c r="I47" s="79">
        <v>0</v>
      </c>
      <c r="J47" s="79">
        <v>0</v>
      </c>
      <c r="K47" s="79">
        <v>0</v>
      </c>
      <c r="L47" s="79">
        <v>0</v>
      </c>
      <c r="M47" s="79">
        <v>0</v>
      </c>
      <c r="N47" s="79">
        <v>0</v>
      </c>
      <c r="O47" s="79">
        <v>0</v>
      </c>
      <c r="P47" s="79">
        <v>0</v>
      </c>
      <c r="Q47" s="79">
        <v>0</v>
      </c>
      <c r="R47" s="79">
        <v>0</v>
      </c>
      <c r="S47" s="79">
        <v>0</v>
      </c>
      <c r="T47" s="79">
        <v>0</v>
      </c>
      <c r="U47" s="79">
        <v>0</v>
      </c>
      <c r="V47" s="79">
        <v>0</v>
      </c>
      <c r="W47" s="79">
        <v>0</v>
      </c>
      <c r="X47" s="79">
        <v>0</v>
      </c>
      <c r="Y47" s="79">
        <v>0</v>
      </c>
      <c r="Z47" s="79">
        <v>0</v>
      </c>
      <c r="AA47" s="79">
        <v>0</v>
      </c>
      <c r="AB47" s="79">
        <v>0</v>
      </c>
      <c r="AC47" s="79">
        <v>0</v>
      </c>
      <c r="AD47" s="79">
        <v>0</v>
      </c>
      <c r="AE47" s="79">
        <v>0</v>
      </c>
      <c r="AF47" s="79">
        <v>0</v>
      </c>
      <c r="AG47" s="79">
        <v>0</v>
      </c>
      <c r="AH47" s="79">
        <v>0</v>
      </c>
      <c r="AI47" s="79">
        <v>0</v>
      </c>
      <c r="AJ47" s="79">
        <v>0</v>
      </c>
      <c r="AK47" s="79">
        <v>0</v>
      </c>
      <c r="AL47" s="79">
        <v>0</v>
      </c>
      <c r="AM47" s="79">
        <v>0</v>
      </c>
      <c r="AN47" s="79">
        <v>0</v>
      </c>
      <c r="AO47" s="79">
        <v>0</v>
      </c>
      <c r="AP47" s="79">
        <v>0</v>
      </c>
      <c r="AQ47" s="79">
        <v>0</v>
      </c>
      <c r="AR47" s="79">
        <v>0</v>
      </c>
      <c r="AS47" s="79">
        <v>0</v>
      </c>
      <c r="AT47" s="79">
        <v>0</v>
      </c>
      <c r="AU47" s="79">
        <v>0</v>
      </c>
      <c r="AV47" s="79">
        <v>0</v>
      </c>
      <c r="AW47" s="79">
        <v>0</v>
      </c>
      <c r="AX47" s="79">
        <v>0</v>
      </c>
      <c r="AY47" s="79">
        <v>0</v>
      </c>
      <c r="AZ47" s="79">
        <v>0</v>
      </c>
      <c r="BA47" s="79">
        <v>0</v>
      </c>
      <c r="BB47" s="79">
        <v>0</v>
      </c>
      <c r="BC47" s="79">
        <v>0</v>
      </c>
      <c r="BD47" s="79">
        <v>0</v>
      </c>
      <c r="BE47" s="79">
        <v>0</v>
      </c>
      <c r="BF47" s="79">
        <v>0</v>
      </c>
      <c r="BG47" s="79">
        <v>0</v>
      </c>
      <c r="BH47" s="79">
        <v>0</v>
      </c>
      <c r="BI47" s="79">
        <v>0</v>
      </c>
      <c r="BJ47" s="79">
        <v>0</v>
      </c>
      <c r="BK47" s="79">
        <v>0</v>
      </c>
      <c r="BL47" s="79">
        <v>0</v>
      </c>
      <c r="BM47" s="79">
        <v>0</v>
      </c>
      <c r="BN47" s="79">
        <v>0</v>
      </c>
      <c r="BO47" s="79">
        <v>0</v>
      </c>
      <c r="BP47" s="79">
        <v>0</v>
      </c>
      <c r="BQ47" s="79">
        <v>0</v>
      </c>
      <c r="BR47" s="79">
        <v>0</v>
      </c>
      <c r="BS47" s="79">
        <v>0</v>
      </c>
      <c r="BT47" s="79">
        <v>0</v>
      </c>
      <c r="BU47" s="79">
        <v>0</v>
      </c>
      <c r="BV47" s="79">
        <v>0</v>
      </c>
      <c r="BW47" s="79">
        <v>0</v>
      </c>
      <c r="BX47" s="79">
        <v>0</v>
      </c>
      <c r="BY47" s="79">
        <v>0</v>
      </c>
      <c r="BZ47" s="79">
        <v>0</v>
      </c>
      <c r="CA47" s="79">
        <v>0</v>
      </c>
      <c r="CB47" s="79">
        <v>0</v>
      </c>
      <c r="CC47" s="79">
        <v>0</v>
      </c>
      <c r="CD47" s="79">
        <v>0</v>
      </c>
      <c r="CE47" s="79">
        <v>0</v>
      </c>
      <c r="CF47" s="79">
        <v>0</v>
      </c>
      <c r="CG47" s="79">
        <v>0</v>
      </c>
      <c r="CH47" s="79">
        <v>0</v>
      </c>
      <c r="CI47" s="79">
        <v>0</v>
      </c>
      <c r="CJ47" s="79">
        <v>0</v>
      </c>
      <c r="CK47" s="79">
        <v>0</v>
      </c>
      <c r="CL47" s="79">
        <v>0</v>
      </c>
      <c r="CM47" s="79">
        <v>0</v>
      </c>
      <c r="CN47" s="79">
        <v>0</v>
      </c>
      <c r="CO47" s="79">
        <v>0</v>
      </c>
      <c r="CP47" s="79">
        <v>0</v>
      </c>
      <c r="CQ47" s="79">
        <v>0</v>
      </c>
      <c r="CR47" s="79">
        <v>0</v>
      </c>
      <c r="CS47" s="79">
        <v>0</v>
      </c>
      <c r="CT47" s="79">
        <v>0</v>
      </c>
      <c r="CU47" s="79">
        <v>0</v>
      </c>
      <c r="CV47" s="79">
        <v>0</v>
      </c>
      <c r="CW47" s="79">
        <v>0</v>
      </c>
      <c r="CX47" s="79">
        <v>0</v>
      </c>
      <c r="CY47" s="79">
        <v>0</v>
      </c>
      <c r="CZ47" s="79">
        <v>0</v>
      </c>
      <c r="DA47" s="79">
        <v>0</v>
      </c>
      <c r="DB47" s="79">
        <v>0</v>
      </c>
      <c r="DC47" s="79">
        <v>0</v>
      </c>
      <c r="DD47" s="79">
        <v>0</v>
      </c>
      <c r="DE47" s="79">
        <v>0</v>
      </c>
      <c r="DF47" s="79">
        <v>0</v>
      </c>
      <c r="DG47" s="79">
        <v>0</v>
      </c>
      <c r="DH47" s="79">
        <v>0</v>
      </c>
      <c r="DI47" s="79">
        <v>0</v>
      </c>
      <c r="DJ47" s="79">
        <v>0</v>
      </c>
      <c r="DK47" s="79">
        <v>0</v>
      </c>
      <c r="DL47" s="79">
        <v>0</v>
      </c>
      <c r="DM47" s="71">
        <v>0</v>
      </c>
      <c r="DN47" s="71">
        <v>0</v>
      </c>
      <c r="DO47" s="71">
        <v>0</v>
      </c>
      <c r="DP47" s="71">
        <v>0</v>
      </c>
      <c r="DQ47" s="71">
        <v>0</v>
      </c>
      <c r="DR47" s="71">
        <v>0</v>
      </c>
      <c r="DX47" s="71">
        <v>0</v>
      </c>
    </row>
    <row r="48" spans="1:132" s="71" customFormat="1">
      <c r="A48" s="77" t="s">
        <v>55</v>
      </c>
      <c r="B48" s="85">
        <v>-141765961.02000031</v>
      </c>
      <c r="C48" s="85">
        <v>-123044852.19999999</v>
      </c>
      <c r="D48" s="85">
        <v>-11175349.31000001</v>
      </c>
      <c r="E48" s="85">
        <v>-9007401.8999999985</v>
      </c>
      <c r="F48" s="85">
        <v>3824918.87</v>
      </c>
      <c r="G48" s="85">
        <v>-218592222.00000003</v>
      </c>
      <c r="H48" s="85">
        <v>216228945.51999986</v>
      </c>
      <c r="I48" s="85">
        <v>-303819136.59000003</v>
      </c>
      <c r="J48" s="85">
        <v>2616446.5299999998</v>
      </c>
      <c r="K48" s="85">
        <v>0</v>
      </c>
      <c r="L48" s="85">
        <v>-52420467.760000005</v>
      </c>
      <c r="M48" s="85">
        <v>52491342.989999995</v>
      </c>
      <c r="N48" s="85">
        <v>-289042732.38999999</v>
      </c>
      <c r="O48" s="85">
        <v>-4150636.0999999996</v>
      </c>
      <c r="P48" s="85">
        <v>-3467879.5900000003</v>
      </c>
      <c r="Q48" s="85">
        <v>-0.11</v>
      </c>
      <c r="R48" s="85">
        <v>474748210.82000023</v>
      </c>
      <c r="S48" s="85">
        <v>-14146210.76</v>
      </c>
      <c r="T48" s="85">
        <v>121630188.46000001</v>
      </c>
      <c r="U48" s="85">
        <v>73982538.730000004</v>
      </c>
      <c r="V48" s="85">
        <v>-99969285.470000014</v>
      </c>
      <c r="W48" s="85">
        <v>-9016204.8399999999</v>
      </c>
      <c r="X48" s="85">
        <v>-124953564.63</v>
      </c>
      <c r="Y48" s="85">
        <v>52070.75</v>
      </c>
      <c r="Z48" s="85">
        <v>-6697616.3300000001</v>
      </c>
      <c r="AA48" s="85">
        <v>66316609.159999996</v>
      </c>
      <c r="AB48" s="85">
        <v>-8033787.4600000009</v>
      </c>
      <c r="AC48" s="85">
        <v>1159123.3999999994</v>
      </c>
      <c r="AD48" s="85">
        <v>-1518579.7299999997</v>
      </c>
      <c r="AE48" s="85">
        <v>-889510.79999999981</v>
      </c>
      <c r="AF48" s="85">
        <v>2155104.7499999991</v>
      </c>
      <c r="AG48" s="85">
        <v>0</v>
      </c>
      <c r="AH48" s="85">
        <v>-3969404.4299999997</v>
      </c>
      <c r="AI48" s="85">
        <v>2993156.5199999991</v>
      </c>
      <c r="AJ48" s="85">
        <v>-325637190.43999994</v>
      </c>
      <c r="AK48" s="85">
        <v>37570705.960000008</v>
      </c>
      <c r="AL48" s="85">
        <v>-3670499.75</v>
      </c>
      <c r="AM48" s="85">
        <v>-480136.35</v>
      </c>
      <c r="AN48" s="85">
        <v>-54728618.160000004</v>
      </c>
      <c r="AO48" s="85">
        <v>-2934541.56</v>
      </c>
      <c r="AP48" s="85">
        <v>331664512.99000001</v>
      </c>
      <c r="AQ48" s="85">
        <v>-4038852.31</v>
      </c>
      <c r="AR48" s="85">
        <v>-10358773.199999999</v>
      </c>
      <c r="AS48" s="85">
        <v>-14990186.41</v>
      </c>
      <c r="AT48" s="85">
        <v>230134669.47000009</v>
      </c>
      <c r="AU48" s="85">
        <v>7760697.8299999954</v>
      </c>
      <c r="AV48" s="85">
        <v>7244105.2300000004</v>
      </c>
      <c r="AW48" s="85">
        <v>8415827.4600000046</v>
      </c>
      <c r="AX48" s="85">
        <v>6401126.3999999994</v>
      </c>
      <c r="AY48" s="85">
        <v>11450658.409999996</v>
      </c>
      <c r="AZ48" s="85">
        <v>8955817.7400000002</v>
      </c>
      <c r="BA48" s="85">
        <v>2657146.8699999982</v>
      </c>
      <c r="BB48" s="85">
        <v>11241305.9</v>
      </c>
      <c r="BC48" s="85">
        <v>2922396.8899999997</v>
      </c>
      <c r="BD48" s="85">
        <v>1325277.7700000014</v>
      </c>
      <c r="BE48" s="85">
        <v>7461586.3200000003</v>
      </c>
      <c r="BF48" s="85">
        <v>52502938.029999994</v>
      </c>
      <c r="BG48" s="85">
        <v>1189863.69</v>
      </c>
      <c r="BH48" s="85">
        <v>2831754.89</v>
      </c>
      <c r="BI48" s="85">
        <v>1940196.6300000001</v>
      </c>
      <c r="BJ48" s="85">
        <v>1920749.5399999993</v>
      </c>
      <c r="BK48" s="85">
        <v>2057523.7599999993</v>
      </c>
      <c r="BL48" s="85">
        <v>1509301.3599999992</v>
      </c>
      <c r="BM48" s="85">
        <v>2218797.6700000004</v>
      </c>
      <c r="BN48" s="85">
        <v>961466.71999999974</v>
      </c>
      <c r="BO48" s="85">
        <v>1307968.8599999999</v>
      </c>
      <c r="BP48" s="85">
        <v>1908505.2999999996</v>
      </c>
      <c r="BQ48" s="85">
        <v>-310189.63000000018</v>
      </c>
      <c r="BR48" s="85">
        <v>497353.66999999993</v>
      </c>
      <c r="BS48" s="85">
        <v>-144063.95999999996</v>
      </c>
      <c r="BT48" s="85">
        <v>-267671.39000000013</v>
      </c>
      <c r="BU48" s="85">
        <v>-305500.28000000003</v>
      </c>
      <c r="BV48" s="85">
        <v>669417.21999999927</v>
      </c>
      <c r="BW48" s="85">
        <v>141571.70000000019</v>
      </c>
      <c r="BX48" s="85">
        <v>-2564133.5500000003</v>
      </c>
      <c r="BY48" s="85">
        <v>-638429.31000000017</v>
      </c>
      <c r="BZ48" s="85">
        <v>-725750.05</v>
      </c>
      <c r="CA48" s="85">
        <v>188180.81000000006</v>
      </c>
      <c r="CB48" s="85">
        <v>-74328.050000000032</v>
      </c>
      <c r="CC48" s="85">
        <v>627860.6099999994</v>
      </c>
      <c r="CD48" s="85">
        <v>63764.899999999914</v>
      </c>
      <c r="CE48" s="85">
        <v>101992053.19</v>
      </c>
      <c r="CF48" s="85">
        <v>-324808.69999999995</v>
      </c>
      <c r="CG48" s="85">
        <v>-735879.13</v>
      </c>
      <c r="CH48" s="85">
        <v>-362769.30000000005</v>
      </c>
      <c r="CI48" s="85">
        <v>-297972.67000000016</v>
      </c>
      <c r="CJ48" s="85">
        <v>991780.29000000015</v>
      </c>
      <c r="CK48" s="85">
        <v>-459557.46999999986</v>
      </c>
      <c r="CL48" s="85">
        <v>204240.64999999991</v>
      </c>
      <c r="CM48" s="85">
        <v>-1221118.5900000001</v>
      </c>
      <c r="CN48" s="85">
        <v>-893204.0199999999</v>
      </c>
      <c r="CO48" s="85">
        <v>-471814.88999999966</v>
      </c>
      <c r="CP48" s="85">
        <v>-978152.75</v>
      </c>
      <c r="CQ48" s="85">
        <v>-598168.92999999959</v>
      </c>
      <c r="CR48" s="85">
        <v>-503928.72000000009</v>
      </c>
      <c r="CS48" s="85">
        <v>-1134445.01</v>
      </c>
      <c r="CT48" s="85">
        <v>-1129979.0900000003</v>
      </c>
      <c r="CU48" s="85">
        <v>-666185.38</v>
      </c>
      <c r="CV48" s="85">
        <v>-810885.18000000017</v>
      </c>
      <c r="CW48" s="85">
        <v>-781117.16</v>
      </c>
      <c r="CX48" s="85">
        <v>-755416.66999999993</v>
      </c>
      <c r="CY48" s="85">
        <v>-1264893.33</v>
      </c>
      <c r="CZ48" s="85">
        <v>-710420.27</v>
      </c>
      <c r="DA48" s="85">
        <v>-845775.55999999982</v>
      </c>
      <c r="DB48" s="85">
        <v>-309955.87999999989</v>
      </c>
      <c r="DC48" s="85">
        <v>-677208.27999999793</v>
      </c>
      <c r="DD48" s="85">
        <v>-466480.78000000026</v>
      </c>
      <c r="DE48" s="85">
        <v>-1402482.8599999999</v>
      </c>
      <c r="DF48" s="85">
        <v>-545281.51</v>
      </c>
      <c r="DG48" s="85">
        <v>5127236.16</v>
      </c>
      <c r="DH48" s="85">
        <v>-668618.31000000029</v>
      </c>
      <c r="DI48" s="85">
        <v>-620893.71000000008</v>
      </c>
      <c r="DJ48" s="85">
        <v>-403666.15</v>
      </c>
      <c r="DK48" s="85">
        <v>-714164.46</v>
      </c>
      <c r="DL48" s="85">
        <v>-644339.02</v>
      </c>
      <c r="DM48" s="71">
        <v>-991</v>
      </c>
      <c r="DN48" s="71">
        <v>0</v>
      </c>
      <c r="DO48" s="71">
        <v>-76212.5</v>
      </c>
      <c r="DP48" s="71">
        <v>-1537.7</v>
      </c>
      <c r="DQ48" s="71">
        <v>-31744.04</v>
      </c>
      <c r="DR48" s="71">
        <v>-13667.76</v>
      </c>
      <c r="DS48" s="71">
        <v>-11020056.330000006</v>
      </c>
      <c r="DT48" s="71">
        <v>163957.9</v>
      </c>
      <c r="DU48" s="71">
        <v>-911478.28</v>
      </c>
      <c r="DV48" s="71">
        <v>-480356.86</v>
      </c>
      <c r="DW48" s="71">
        <v>-2556848.96</v>
      </c>
      <c r="DX48" s="71">
        <v>3629433.2199999979</v>
      </c>
      <c r="DY48" s="71">
        <v>3264675.4499999988</v>
      </c>
      <c r="DZ48" s="71">
        <v>4195.2</v>
      </c>
      <c r="EA48" s="71">
        <v>1810.22</v>
      </c>
      <c r="EB48" s="71">
        <v>0</v>
      </c>
    </row>
    <row r="49" spans="1:132" s="71" customFormat="1">
      <c r="A49" s="77" t="s">
        <v>903</v>
      </c>
      <c r="B49" s="86">
        <v>-141770165.39000031</v>
      </c>
      <c r="C49" s="86">
        <v>-123044852.19999999</v>
      </c>
      <c r="D49" s="86">
        <v>-11175349.31000001</v>
      </c>
      <c r="E49" s="86">
        <v>-9007339.7399999984</v>
      </c>
      <c r="F49" s="86">
        <v>3820399.87</v>
      </c>
      <c r="G49" s="86">
        <v>-218592222.00000003</v>
      </c>
      <c r="H49" s="86">
        <v>216229197.98999986</v>
      </c>
      <c r="I49" s="86">
        <v>-303819136.59000003</v>
      </c>
      <c r="J49" s="86">
        <v>2616446.5299999998</v>
      </c>
      <c r="K49" s="86">
        <v>0</v>
      </c>
      <c r="L49" s="86">
        <v>-52420467.760000005</v>
      </c>
      <c r="M49" s="86">
        <v>52491342.989999995</v>
      </c>
      <c r="N49" s="86">
        <v>-289042732.38999999</v>
      </c>
      <c r="O49" s="86">
        <v>-4150636.0999999996</v>
      </c>
      <c r="P49" s="86">
        <v>-3467879.5900000003</v>
      </c>
      <c r="Q49" s="86">
        <v>-0.11</v>
      </c>
      <c r="R49" s="86">
        <v>474748210.82000023</v>
      </c>
      <c r="S49" s="86">
        <v>-14146210.76</v>
      </c>
      <c r="T49" s="86">
        <v>121630188.46000001</v>
      </c>
      <c r="U49" s="86">
        <v>73982538.730000004</v>
      </c>
      <c r="V49" s="86">
        <v>-99969285.470000014</v>
      </c>
      <c r="W49" s="86">
        <v>-9016204.8399999999</v>
      </c>
      <c r="X49" s="86">
        <v>-124953564.63</v>
      </c>
      <c r="Y49" s="86">
        <v>52070.75</v>
      </c>
      <c r="Z49" s="86">
        <v>-6697616.3300000001</v>
      </c>
      <c r="AA49" s="86">
        <v>66316609.159999996</v>
      </c>
      <c r="AB49" s="86">
        <v>-8033787.4600000009</v>
      </c>
      <c r="AC49" s="86">
        <v>1159123.3999999994</v>
      </c>
      <c r="AD49" s="86">
        <v>-1518579.7299999997</v>
      </c>
      <c r="AE49" s="86">
        <v>-889510.79999999981</v>
      </c>
      <c r="AF49" s="86">
        <v>2155104.7499999991</v>
      </c>
      <c r="AG49" s="86">
        <v>0</v>
      </c>
      <c r="AH49" s="86">
        <v>-3969404.4299999997</v>
      </c>
      <c r="AI49" s="86">
        <v>2993156.5199999991</v>
      </c>
      <c r="AJ49" s="86">
        <v>-325637190.43999994</v>
      </c>
      <c r="AK49" s="86">
        <v>37570705.960000008</v>
      </c>
      <c r="AL49" s="86">
        <v>-3670499.75</v>
      </c>
      <c r="AM49" s="86">
        <v>-480136.35</v>
      </c>
      <c r="AN49" s="86">
        <v>-54728618.160000004</v>
      </c>
      <c r="AO49" s="86">
        <v>-2934541.56</v>
      </c>
      <c r="AP49" s="86">
        <v>331664512.99000001</v>
      </c>
      <c r="AQ49" s="86">
        <v>-4038852.31</v>
      </c>
      <c r="AR49" s="86">
        <v>-10358773.199999999</v>
      </c>
      <c r="AS49" s="86">
        <v>-14990186.41</v>
      </c>
      <c r="AT49" s="86">
        <v>230134669.47000009</v>
      </c>
      <c r="AU49" s="86">
        <v>7760697.8299999954</v>
      </c>
      <c r="AV49" s="86">
        <v>7244105.2300000004</v>
      </c>
      <c r="AW49" s="86">
        <v>8415827.4600000046</v>
      </c>
      <c r="AX49" s="86">
        <v>6401126.3999999994</v>
      </c>
      <c r="AY49" s="86">
        <v>11450658.409999996</v>
      </c>
      <c r="AZ49" s="86">
        <v>8955817.7400000002</v>
      </c>
      <c r="BA49" s="86">
        <v>2657146.8699999982</v>
      </c>
      <c r="BB49" s="86">
        <v>11241305.9</v>
      </c>
      <c r="BC49" s="86">
        <v>2922396.8899999997</v>
      </c>
      <c r="BD49" s="86">
        <v>1325277.7700000014</v>
      </c>
      <c r="BE49" s="86">
        <v>7461586.3200000003</v>
      </c>
      <c r="BF49" s="86">
        <v>52502938.029999994</v>
      </c>
      <c r="BG49" s="86">
        <v>1189863.69</v>
      </c>
      <c r="BH49" s="86">
        <v>2831754.89</v>
      </c>
      <c r="BI49" s="86">
        <v>1940196.6300000001</v>
      </c>
      <c r="BJ49" s="86">
        <v>1920749.5399999993</v>
      </c>
      <c r="BK49" s="86">
        <v>2057523.7599999993</v>
      </c>
      <c r="BL49" s="86">
        <v>1509301.3599999992</v>
      </c>
      <c r="BM49" s="86">
        <v>2218797.6700000004</v>
      </c>
      <c r="BN49" s="86">
        <v>961466.71999999974</v>
      </c>
      <c r="BO49" s="86">
        <v>1307968.8599999999</v>
      </c>
      <c r="BP49" s="86">
        <v>1908505.2999999996</v>
      </c>
      <c r="BQ49" s="86">
        <v>-310189.63000000018</v>
      </c>
      <c r="BR49" s="86">
        <v>497353.66999999993</v>
      </c>
      <c r="BS49" s="86">
        <v>-144063.95999999996</v>
      </c>
      <c r="BT49" s="86">
        <v>-267671.39000000013</v>
      </c>
      <c r="BU49" s="86">
        <v>-305500.28000000003</v>
      </c>
      <c r="BV49" s="86">
        <v>669417.21999999927</v>
      </c>
      <c r="BW49" s="86">
        <v>141571.70000000019</v>
      </c>
      <c r="BX49" s="86">
        <v>-2564133.5500000003</v>
      </c>
      <c r="BY49" s="86">
        <v>-638429.31000000017</v>
      </c>
      <c r="BZ49" s="86">
        <v>-725750.05</v>
      </c>
      <c r="CA49" s="86">
        <v>188180.81000000006</v>
      </c>
      <c r="CB49" s="86">
        <v>-74328.050000000032</v>
      </c>
      <c r="CC49" s="86">
        <v>627860.6099999994</v>
      </c>
      <c r="CD49" s="86">
        <v>63764.899999999914</v>
      </c>
      <c r="CE49" s="86">
        <v>101992053.19</v>
      </c>
      <c r="CF49" s="86">
        <v>-324808.69999999995</v>
      </c>
      <c r="CG49" s="86">
        <v>-735879.13</v>
      </c>
      <c r="CH49" s="86">
        <v>-362769.30000000005</v>
      </c>
      <c r="CI49" s="86">
        <v>-297972.67000000016</v>
      </c>
      <c r="CJ49" s="86">
        <v>991780.29000000015</v>
      </c>
      <c r="CK49" s="86">
        <v>-459557.46999999986</v>
      </c>
      <c r="CL49" s="86">
        <v>204240.64999999991</v>
      </c>
      <c r="CM49" s="86">
        <v>-1221118.5900000001</v>
      </c>
      <c r="CN49" s="86">
        <v>-893204.0199999999</v>
      </c>
      <c r="CO49" s="86">
        <v>-471814.88999999966</v>
      </c>
      <c r="CP49" s="86">
        <v>-978152.75</v>
      </c>
      <c r="CQ49" s="86">
        <v>-598168.92999999959</v>
      </c>
      <c r="CR49" s="86">
        <v>-503928.72000000009</v>
      </c>
      <c r="CS49" s="86">
        <v>-1134445.01</v>
      </c>
      <c r="CT49" s="86">
        <v>-1129979.0900000003</v>
      </c>
      <c r="CU49" s="86">
        <v>-666185.38</v>
      </c>
      <c r="CV49" s="86">
        <v>-810885.18000000017</v>
      </c>
      <c r="CW49" s="86">
        <v>-781117.16</v>
      </c>
      <c r="CX49" s="86">
        <v>-755416.66999999993</v>
      </c>
      <c r="CY49" s="86">
        <v>-1264893.33</v>
      </c>
      <c r="CZ49" s="86">
        <v>-710420.27</v>
      </c>
      <c r="DA49" s="86">
        <v>-845775.55999999982</v>
      </c>
      <c r="DB49" s="86">
        <v>-309955.87999999989</v>
      </c>
      <c r="DC49" s="86">
        <v>-677208.27999999793</v>
      </c>
      <c r="DD49" s="86">
        <v>-466480.78000000026</v>
      </c>
      <c r="DE49" s="86">
        <v>-1402482.8599999999</v>
      </c>
      <c r="DF49" s="86">
        <v>-545281.51</v>
      </c>
      <c r="DG49" s="86">
        <v>5127236.16</v>
      </c>
      <c r="DH49" s="86">
        <v>-668618.31000000029</v>
      </c>
      <c r="DI49" s="86">
        <v>-620893.71000000008</v>
      </c>
      <c r="DJ49" s="86">
        <v>-403666.15</v>
      </c>
      <c r="DK49" s="86">
        <v>-714164.46</v>
      </c>
      <c r="DL49" s="86">
        <v>-644339.02</v>
      </c>
      <c r="DM49" s="71">
        <v>-991</v>
      </c>
      <c r="DN49" s="71">
        <v>0</v>
      </c>
      <c r="DO49" s="71">
        <v>-76212.5</v>
      </c>
      <c r="DP49" s="71">
        <v>-1537.7</v>
      </c>
      <c r="DQ49" s="71">
        <v>-31744.04</v>
      </c>
      <c r="DR49" s="71">
        <v>-13667.76</v>
      </c>
      <c r="DS49" s="71">
        <v>-11020056.330000006</v>
      </c>
      <c r="DT49" s="71">
        <v>163957.9</v>
      </c>
      <c r="DU49" s="71">
        <v>-911478.28</v>
      </c>
      <c r="DV49" s="71">
        <v>-480356.86</v>
      </c>
      <c r="DW49" s="71">
        <v>-2556848.96</v>
      </c>
      <c r="DX49" s="71">
        <v>3629433.2199999979</v>
      </c>
      <c r="DY49" s="71">
        <v>3264675.4499999988</v>
      </c>
      <c r="DZ49" s="71">
        <v>4195.2</v>
      </c>
      <c r="EA49" s="71">
        <v>1810.22</v>
      </c>
      <c r="EB49" s="71">
        <v>-4519</v>
      </c>
    </row>
    <row r="50" spans="1:132" s="71" customFormat="1">
      <c r="A50" s="77" t="s">
        <v>904</v>
      </c>
      <c r="B50" s="86">
        <v>4204.37</v>
      </c>
      <c r="C50" s="86">
        <v>0</v>
      </c>
      <c r="D50" s="86">
        <v>0</v>
      </c>
      <c r="E50" s="86">
        <v>-62.16</v>
      </c>
      <c r="F50" s="86">
        <v>4519</v>
      </c>
      <c r="G50" s="86">
        <v>0</v>
      </c>
      <c r="H50" s="86">
        <v>-252.47</v>
      </c>
      <c r="I50" s="86">
        <v>0</v>
      </c>
      <c r="J50" s="86">
        <v>0</v>
      </c>
      <c r="K50" s="86">
        <v>0</v>
      </c>
      <c r="L50" s="86">
        <v>0</v>
      </c>
      <c r="M50" s="86">
        <v>0</v>
      </c>
      <c r="N50" s="86">
        <v>0</v>
      </c>
      <c r="O50" s="86">
        <v>0</v>
      </c>
      <c r="P50" s="86">
        <v>0</v>
      </c>
      <c r="Q50" s="86">
        <v>0</v>
      </c>
      <c r="R50" s="86">
        <v>0</v>
      </c>
      <c r="S50" s="86">
        <v>0</v>
      </c>
      <c r="T50" s="86">
        <v>0</v>
      </c>
      <c r="U50" s="86">
        <v>0</v>
      </c>
      <c r="V50" s="86">
        <v>0</v>
      </c>
      <c r="W50" s="86">
        <v>0</v>
      </c>
      <c r="X50" s="86">
        <v>0</v>
      </c>
      <c r="Y50" s="86">
        <v>0</v>
      </c>
      <c r="Z50" s="86">
        <v>0</v>
      </c>
      <c r="AA50" s="86">
        <v>0</v>
      </c>
      <c r="AB50" s="86">
        <v>0</v>
      </c>
      <c r="AC50" s="86">
        <v>0</v>
      </c>
      <c r="AD50" s="86">
        <v>0</v>
      </c>
      <c r="AE50" s="86">
        <v>0</v>
      </c>
      <c r="AF50" s="86">
        <v>0</v>
      </c>
      <c r="AG50" s="86">
        <v>0</v>
      </c>
      <c r="AH50" s="86">
        <v>0</v>
      </c>
      <c r="AI50" s="86">
        <v>0</v>
      </c>
      <c r="AJ50" s="86">
        <v>0</v>
      </c>
      <c r="AK50" s="86">
        <v>0</v>
      </c>
      <c r="AL50" s="86">
        <v>0</v>
      </c>
      <c r="AM50" s="86">
        <v>0</v>
      </c>
      <c r="AN50" s="86">
        <v>0</v>
      </c>
      <c r="AO50" s="86">
        <v>0</v>
      </c>
      <c r="AP50" s="86">
        <v>0</v>
      </c>
      <c r="AQ50" s="86">
        <v>0</v>
      </c>
      <c r="AR50" s="86">
        <v>0</v>
      </c>
      <c r="AS50" s="86">
        <v>0</v>
      </c>
      <c r="AT50" s="86">
        <v>0</v>
      </c>
      <c r="AU50" s="86">
        <v>0</v>
      </c>
      <c r="AV50" s="86">
        <v>0</v>
      </c>
      <c r="AW50" s="86">
        <v>0</v>
      </c>
      <c r="AX50" s="86">
        <v>0</v>
      </c>
      <c r="AY50" s="86">
        <v>0</v>
      </c>
      <c r="AZ50" s="86">
        <v>0</v>
      </c>
      <c r="BA50" s="86">
        <v>0</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0</v>
      </c>
      <c r="BT50" s="86">
        <v>0</v>
      </c>
      <c r="BU50" s="86">
        <v>0</v>
      </c>
      <c r="BV50" s="86">
        <v>0</v>
      </c>
      <c r="BW50" s="86">
        <v>0</v>
      </c>
      <c r="BX50" s="86">
        <v>0</v>
      </c>
      <c r="BY50" s="86">
        <v>0</v>
      </c>
      <c r="BZ50" s="86">
        <v>0</v>
      </c>
      <c r="CA50" s="86">
        <v>0</v>
      </c>
      <c r="CB50" s="86">
        <v>0</v>
      </c>
      <c r="CC50" s="86">
        <v>0</v>
      </c>
      <c r="CD50" s="86">
        <v>0</v>
      </c>
      <c r="CE50" s="86">
        <v>0</v>
      </c>
      <c r="CF50" s="86">
        <v>0</v>
      </c>
      <c r="CG50" s="86">
        <v>0</v>
      </c>
      <c r="CH50" s="86">
        <v>0</v>
      </c>
      <c r="CI50" s="86">
        <v>0</v>
      </c>
      <c r="CJ50" s="86">
        <v>0</v>
      </c>
      <c r="CK50" s="86">
        <v>0</v>
      </c>
      <c r="CL50" s="86">
        <v>0</v>
      </c>
      <c r="CM50" s="86">
        <v>0</v>
      </c>
      <c r="CN50" s="86">
        <v>0</v>
      </c>
      <c r="CO50" s="86">
        <v>0</v>
      </c>
      <c r="CP50" s="86">
        <v>0</v>
      </c>
      <c r="CQ50" s="86">
        <v>0</v>
      </c>
      <c r="CR50" s="86">
        <v>0</v>
      </c>
      <c r="CS50" s="86">
        <v>0</v>
      </c>
      <c r="CT50" s="86">
        <v>0</v>
      </c>
      <c r="CU50" s="86">
        <v>0</v>
      </c>
      <c r="CV50" s="86">
        <v>0</v>
      </c>
      <c r="CW50" s="86">
        <v>0</v>
      </c>
      <c r="CX50" s="86">
        <v>0</v>
      </c>
      <c r="CY50" s="86">
        <v>0</v>
      </c>
      <c r="CZ50" s="86">
        <v>0</v>
      </c>
      <c r="DA50" s="86">
        <v>0</v>
      </c>
      <c r="DB50" s="86">
        <v>0</v>
      </c>
      <c r="DC50" s="86">
        <v>0</v>
      </c>
      <c r="DD50" s="86">
        <v>0</v>
      </c>
      <c r="DE50" s="86">
        <v>0</v>
      </c>
      <c r="DF50" s="86">
        <v>0</v>
      </c>
      <c r="DG50" s="86">
        <v>0</v>
      </c>
      <c r="DH50" s="86">
        <v>0</v>
      </c>
      <c r="DI50" s="86">
        <v>0</v>
      </c>
      <c r="DJ50" s="86">
        <v>0</v>
      </c>
      <c r="DK50" s="86">
        <v>0</v>
      </c>
      <c r="DL50" s="86">
        <v>0</v>
      </c>
      <c r="DY50" s="71">
        <v>0</v>
      </c>
      <c r="DZ50" s="71">
        <v>0</v>
      </c>
      <c r="EA50" s="71">
        <v>0</v>
      </c>
      <c r="EB50" s="71">
        <v>4519</v>
      </c>
    </row>
    <row r="51" spans="1:132" s="71" customFormat="1">
      <c r="A51" s="78" t="s">
        <v>599</v>
      </c>
      <c r="B51" s="87"/>
      <c r="C51" s="87">
        <v>0</v>
      </c>
      <c r="D51" s="87"/>
      <c r="E51" s="87"/>
      <c r="F51" s="87"/>
      <c r="G51" s="87"/>
      <c r="H51" s="87">
        <v>0</v>
      </c>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row>
    <row r="52" spans="1:132" s="71" customFormat="1">
      <c r="A52" s="77" t="s">
        <v>600</v>
      </c>
      <c r="B52" s="87"/>
      <c r="C52" s="87">
        <v>0</v>
      </c>
      <c r="D52" s="87"/>
      <c r="E52" s="87"/>
      <c r="F52" s="87"/>
      <c r="G52" s="87"/>
      <c r="H52" s="87">
        <v>0</v>
      </c>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row>
    <row r="53" spans="1:132" s="71" customFormat="1" ht="12.75" thickBot="1">
      <c r="A53" s="88" t="s">
        <v>601</v>
      </c>
      <c r="B53" s="89"/>
      <c r="C53" s="89">
        <v>0</v>
      </c>
      <c r="D53" s="89"/>
      <c r="E53" s="89"/>
      <c r="F53" s="89"/>
      <c r="G53" s="89"/>
      <c r="H53" s="89">
        <v>0</v>
      </c>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row>
    <row r="54" spans="1:132" s="70" customFormat="1" ht="15" customHeight="1">
      <c r="A54" s="76"/>
      <c r="I54" s="419" t="s">
        <v>566</v>
      </c>
      <c r="J54" s="420"/>
      <c r="K54" s="420"/>
      <c r="L54" s="420"/>
      <c r="M54" s="420"/>
      <c r="N54" s="420"/>
      <c r="O54" s="420"/>
      <c r="P54" s="420"/>
      <c r="Q54" s="420"/>
      <c r="R54" s="420"/>
      <c r="S54" s="420"/>
      <c r="T54" s="421"/>
      <c r="U54" s="419" t="s">
        <v>164</v>
      </c>
      <c r="V54" s="420"/>
      <c r="W54" s="420"/>
      <c r="X54" s="420"/>
      <c r="Y54" s="420"/>
      <c r="Z54" s="420"/>
      <c r="AA54" s="421"/>
      <c r="AB54" s="419" t="s">
        <v>567</v>
      </c>
      <c r="AC54" s="420"/>
      <c r="AD54" s="420"/>
      <c r="AE54" s="421"/>
      <c r="AF54" s="339"/>
      <c r="AG54" s="339"/>
      <c r="AH54" s="339"/>
      <c r="AI54" s="339"/>
      <c r="AJ54" s="339"/>
      <c r="AK54" s="419" t="s">
        <v>166</v>
      </c>
      <c r="AL54" s="420"/>
      <c r="AM54" s="421"/>
      <c r="AN54" s="419" t="s">
        <v>167</v>
      </c>
      <c r="AO54" s="421"/>
      <c r="AP54" s="419" t="s">
        <v>5</v>
      </c>
      <c r="AQ54" s="420"/>
      <c r="AR54" s="420"/>
      <c r="AS54" s="420"/>
      <c r="AT54" s="421"/>
      <c r="AU54" s="419" t="s">
        <v>494</v>
      </c>
      <c r="AV54" s="420"/>
      <c r="AW54" s="420"/>
      <c r="AX54" s="420"/>
      <c r="AY54" s="420"/>
      <c r="AZ54" s="420"/>
      <c r="BA54" s="420"/>
      <c r="BB54" s="420"/>
      <c r="BC54" s="420"/>
      <c r="BD54" s="420"/>
      <c r="BE54" s="420"/>
      <c r="BF54" s="420"/>
      <c r="BG54" s="420"/>
      <c r="BH54" s="420"/>
      <c r="BI54" s="420"/>
      <c r="BJ54" s="420"/>
      <c r="BK54" s="420"/>
      <c r="BL54" s="420"/>
      <c r="BM54" s="420"/>
      <c r="BN54" s="420"/>
      <c r="BO54" s="420"/>
      <c r="BP54" s="420"/>
      <c r="BQ54" s="420"/>
      <c r="BR54" s="420"/>
      <c r="BS54" s="420"/>
      <c r="BT54" s="420"/>
      <c r="BU54" s="420"/>
      <c r="BV54" s="420"/>
      <c r="BW54" s="420"/>
      <c r="BX54" s="420"/>
      <c r="BY54" s="420"/>
      <c r="BZ54" s="420"/>
      <c r="CA54" s="420"/>
      <c r="CB54" s="420"/>
      <c r="CC54" s="420"/>
      <c r="CD54" s="420"/>
      <c r="CE54" s="420"/>
      <c r="CF54" s="420"/>
      <c r="CG54" s="420"/>
      <c r="CH54" s="420"/>
      <c r="CI54" s="420"/>
      <c r="CJ54" s="420"/>
      <c r="CK54" s="420"/>
      <c r="CL54" s="420"/>
      <c r="CM54" s="420"/>
      <c r="CN54" s="420"/>
      <c r="CO54" s="420"/>
      <c r="CP54" s="420"/>
      <c r="CQ54" s="420"/>
      <c r="CR54" s="420"/>
      <c r="CS54" s="420"/>
      <c r="CT54" s="420"/>
      <c r="CU54" s="420"/>
      <c r="CV54" s="420"/>
      <c r="CW54" s="420"/>
      <c r="CX54" s="420"/>
      <c r="CY54" s="420"/>
      <c r="CZ54" s="420"/>
      <c r="DA54" s="420"/>
      <c r="DB54" s="420"/>
      <c r="DC54" s="420"/>
      <c r="DD54" s="421"/>
      <c r="DE54" s="339"/>
      <c r="DF54" s="339"/>
      <c r="DG54" s="339"/>
      <c r="DH54" s="339"/>
      <c r="DI54" s="339"/>
      <c r="DJ54" s="339"/>
      <c r="DK54" s="339"/>
      <c r="DL54" s="339"/>
    </row>
    <row r="55" spans="1:132" ht="12.75" thickBot="1">
      <c r="A55" s="74" t="s">
        <v>602</v>
      </c>
      <c r="B55" s="75"/>
      <c r="C55" s="75"/>
      <c r="E55" s="71"/>
      <c r="F55" s="71"/>
      <c r="G55" s="71"/>
      <c r="H55" s="71"/>
    </row>
    <row r="56" spans="1:132" s="70" customFormat="1">
      <c r="A56" s="76"/>
      <c r="I56" s="419" t="s">
        <v>566</v>
      </c>
      <c r="J56" s="420"/>
      <c r="K56" s="420"/>
      <c r="L56" s="420"/>
      <c r="M56" s="420"/>
      <c r="N56" s="420"/>
      <c r="O56" s="420"/>
      <c r="P56" s="420"/>
      <c r="Q56" s="420"/>
      <c r="R56" s="420"/>
      <c r="S56" s="420"/>
      <c r="T56" s="421"/>
      <c r="U56" s="419" t="s">
        <v>164</v>
      </c>
      <c r="V56" s="420"/>
      <c r="W56" s="420"/>
      <c r="X56" s="420"/>
      <c r="Y56" s="420"/>
      <c r="Z56" s="420"/>
      <c r="AA56" s="421"/>
      <c r="AB56" s="419" t="s">
        <v>567</v>
      </c>
      <c r="AC56" s="420"/>
      <c r="AD56" s="420"/>
      <c r="AE56" s="421"/>
      <c r="AF56" s="339"/>
      <c r="AG56" s="339"/>
      <c r="AH56" s="339"/>
      <c r="AI56" s="339"/>
      <c r="AJ56" s="339"/>
      <c r="AK56" s="419" t="s">
        <v>166</v>
      </c>
      <c r="AL56" s="420"/>
      <c r="AM56" s="421"/>
      <c r="AN56" s="419" t="s">
        <v>167</v>
      </c>
      <c r="AO56" s="421"/>
      <c r="AP56" s="419" t="s">
        <v>5</v>
      </c>
      <c r="AQ56" s="420"/>
      <c r="AR56" s="420"/>
      <c r="AS56" s="420"/>
      <c r="AT56" s="421"/>
      <c r="AU56" s="419" t="s">
        <v>494</v>
      </c>
      <c r="AV56" s="420"/>
      <c r="AW56" s="420"/>
      <c r="AX56" s="420"/>
      <c r="AY56" s="420"/>
      <c r="AZ56" s="420"/>
      <c r="BA56" s="420"/>
      <c r="BB56" s="420"/>
      <c r="BC56" s="420"/>
      <c r="BD56" s="420"/>
      <c r="BE56" s="420"/>
      <c r="BF56" s="420"/>
      <c r="BG56" s="420"/>
      <c r="BH56" s="420"/>
      <c r="BI56" s="420"/>
      <c r="BJ56" s="420"/>
      <c r="BK56" s="420"/>
      <c r="BL56" s="420"/>
      <c r="BM56" s="420"/>
      <c r="BN56" s="420"/>
      <c r="BO56" s="420"/>
      <c r="BP56" s="420"/>
      <c r="BQ56" s="420"/>
      <c r="BR56" s="420"/>
      <c r="BS56" s="420"/>
      <c r="BT56" s="420"/>
      <c r="BU56" s="420"/>
      <c r="BV56" s="420"/>
      <c r="BW56" s="420"/>
      <c r="BX56" s="420"/>
      <c r="BY56" s="420"/>
      <c r="BZ56" s="420"/>
      <c r="CA56" s="420"/>
      <c r="CB56" s="420"/>
      <c r="CC56" s="420"/>
      <c r="CD56" s="420"/>
      <c r="CE56" s="420"/>
      <c r="CF56" s="420"/>
      <c r="CG56" s="420"/>
      <c r="CH56" s="420"/>
      <c r="CI56" s="420"/>
      <c r="CJ56" s="420"/>
      <c r="CK56" s="420"/>
      <c r="CL56" s="420"/>
      <c r="CM56" s="420"/>
      <c r="CN56" s="420"/>
      <c r="CO56" s="420"/>
      <c r="CP56" s="420"/>
      <c r="CQ56" s="420"/>
      <c r="CR56" s="420"/>
      <c r="CS56" s="420"/>
      <c r="CT56" s="420"/>
      <c r="CU56" s="420"/>
      <c r="CV56" s="420"/>
      <c r="CW56" s="420"/>
      <c r="CX56" s="420"/>
      <c r="CY56" s="420"/>
      <c r="CZ56" s="420"/>
      <c r="DA56" s="420"/>
      <c r="DB56" s="420"/>
      <c r="DC56" s="420"/>
      <c r="DD56" s="421"/>
      <c r="DE56" s="339"/>
      <c r="DF56" s="339"/>
      <c r="DG56" s="339"/>
      <c r="DH56" s="339"/>
      <c r="DI56" s="339"/>
      <c r="DJ56" s="339"/>
      <c r="DK56" s="339"/>
      <c r="DL56" s="339"/>
    </row>
    <row r="57" spans="1:132" s="71" customFormat="1">
      <c r="A57" s="77"/>
      <c r="B57" s="71" t="s">
        <v>568</v>
      </c>
      <c r="C57" s="71" t="s">
        <v>485</v>
      </c>
      <c r="D57" s="71" t="s">
        <v>569</v>
      </c>
      <c r="E57" s="71" t="s">
        <v>1052</v>
      </c>
      <c r="F57" s="71" t="s">
        <v>570</v>
      </c>
      <c r="G57" s="71" t="s">
        <v>571</v>
      </c>
      <c r="H57" s="71" t="s">
        <v>1053</v>
      </c>
      <c r="I57" s="71" t="s">
        <v>4</v>
      </c>
      <c r="J57" s="71" t="s">
        <v>162</v>
      </c>
      <c r="K57" s="71" t="s">
        <v>163</v>
      </c>
      <c r="L57" s="71" t="s">
        <v>164</v>
      </c>
      <c r="M57" s="71" t="s">
        <v>567</v>
      </c>
      <c r="N57" s="71" t="s">
        <v>166</v>
      </c>
      <c r="O57" s="71" t="s">
        <v>167</v>
      </c>
      <c r="P57" s="71" t="s">
        <v>168</v>
      </c>
      <c r="Q57" s="71" t="s">
        <v>29</v>
      </c>
      <c r="R57" s="71" t="s">
        <v>5</v>
      </c>
      <c r="S57" s="71" t="s">
        <v>19</v>
      </c>
      <c r="T57" s="71" t="s">
        <v>12</v>
      </c>
      <c r="U57" s="71" t="s">
        <v>13</v>
      </c>
      <c r="V57" s="71" t="s">
        <v>10</v>
      </c>
      <c r="W57" s="71" t="s">
        <v>18</v>
      </c>
      <c r="X57" s="71" t="s">
        <v>17</v>
      </c>
      <c r="Y57" s="71" t="s">
        <v>15</v>
      </c>
      <c r="Z57" s="71" t="s">
        <v>27</v>
      </c>
      <c r="AA57" s="71" t="s">
        <v>21</v>
      </c>
      <c r="AB57" s="71" t="s">
        <v>22</v>
      </c>
      <c r="AC57" s="71" t="s">
        <v>23</v>
      </c>
      <c r="AD57" s="71" t="s">
        <v>24</v>
      </c>
      <c r="AE57" s="71" t="s">
        <v>25</v>
      </c>
      <c r="AF57" s="71" t="s">
        <v>26</v>
      </c>
      <c r="AG57" s="71" t="s">
        <v>169</v>
      </c>
      <c r="AH57" s="71" t="s">
        <v>9</v>
      </c>
      <c r="AI57" s="71" t="s">
        <v>6</v>
      </c>
      <c r="AJ57" s="71" t="s">
        <v>8</v>
      </c>
      <c r="AK57" s="71" t="s">
        <v>14</v>
      </c>
      <c r="AL57" s="71" t="s">
        <v>491</v>
      </c>
      <c r="AM57" s="71" t="s">
        <v>492</v>
      </c>
      <c r="AN57" s="71" t="s">
        <v>385</v>
      </c>
      <c r="AO57" s="71" t="s">
        <v>493</v>
      </c>
      <c r="AP57" s="71" t="s">
        <v>392</v>
      </c>
      <c r="AQ57" s="71" t="s">
        <v>393</v>
      </c>
      <c r="AR57" s="71" t="s">
        <v>28</v>
      </c>
      <c r="AS57" s="71" t="s">
        <v>382</v>
      </c>
      <c r="AT57" s="71" t="s">
        <v>494</v>
      </c>
      <c r="AU57" s="71" t="s">
        <v>495</v>
      </c>
      <c r="AV57" s="71" t="s">
        <v>496</v>
      </c>
      <c r="AW57" s="71" t="s">
        <v>497</v>
      </c>
      <c r="AX57" s="71" t="s">
        <v>498</v>
      </c>
      <c r="AY57" s="71" t="s">
        <v>499</v>
      </c>
      <c r="AZ57" s="71" t="s">
        <v>500</v>
      </c>
      <c r="BA57" s="71" t="s">
        <v>501</v>
      </c>
      <c r="BB57" s="71" t="s">
        <v>502</v>
      </c>
      <c r="BC57" s="71" t="s">
        <v>503</v>
      </c>
      <c r="BD57" s="71" t="s">
        <v>504</v>
      </c>
      <c r="BE57" s="71" t="s">
        <v>505</v>
      </c>
      <c r="BF57" s="71" t="s">
        <v>506</v>
      </c>
      <c r="BG57" s="71" t="s">
        <v>507</v>
      </c>
      <c r="BH57" s="71" t="s">
        <v>508</v>
      </c>
      <c r="BI57" s="71" t="s">
        <v>509</v>
      </c>
      <c r="BJ57" s="71" t="s">
        <v>510</v>
      </c>
      <c r="BK57" s="71" t="s">
        <v>511</v>
      </c>
      <c r="BL57" s="71" t="s">
        <v>512</v>
      </c>
      <c r="BM57" s="71" t="s">
        <v>513</v>
      </c>
      <c r="BN57" s="71" t="s">
        <v>514</v>
      </c>
      <c r="BO57" s="71" t="s">
        <v>515</v>
      </c>
      <c r="BP57" s="71" t="s">
        <v>516</v>
      </c>
      <c r="BQ57" s="71" t="s">
        <v>517</v>
      </c>
      <c r="BR57" s="71" t="s">
        <v>518</v>
      </c>
      <c r="BS57" s="71" t="s">
        <v>519</v>
      </c>
      <c r="BT57" s="71" t="s">
        <v>520</v>
      </c>
      <c r="BU57" s="71" t="s">
        <v>521</v>
      </c>
      <c r="BV57" s="71" t="s">
        <v>522</v>
      </c>
      <c r="BW57" s="71" t="s">
        <v>523</v>
      </c>
      <c r="BX57" s="71" t="s">
        <v>524</v>
      </c>
      <c r="BY57" s="71" t="s">
        <v>525</v>
      </c>
      <c r="BZ57" s="71" t="s">
        <v>526</v>
      </c>
      <c r="CA57" s="71" t="s">
        <v>527</v>
      </c>
      <c r="CB57" s="71" t="s">
        <v>528</v>
      </c>
      <c r="CC57" s="71" t="s">
        <v>529</v>
      </c>
      <c r="CD57" s="71" t="s">
        <v>530</v>
      </c>
      <c r="CE57" s="71" t="s">
        <v>531</v>
      </c>
      <c r="CF57" s="71" t="s">
        <v>532</v>
      </c>
      <c r="CG57" s="71" t="s">
        <v>533</v>
      </c>
      <c r="CH57" s="71" t="s">
        <v>534</v>
      </c>
      <c r="CI57" s="71" t="s">
        <v>535</v>
      </c>
      <c r="CJ57" s="71" t="s">
        <v>536</v>
      </c>
      <c r="CK57" s="71" t="s">
        <v>537</v>
      </c>
      <c r="CL57" s="71" t="s">
        <v>538</v>
      </c>
      <c r="CM57" s="71" t="s">
        <v>539</v>
      </c>
      <c r="CN57" s="71" t="s">
        <v>540</v>
      </c>
      <c r="CO57" s="71" t="s">
        <v>541</v>
      </c>
      <c r="CP57" s="71" t="s">
        <v>542</v>
      </c>
      <c r="CQ57" s="71" t="s">
        <v>543</v>
      </c>
      <c r="CR57" s="71" t="s">
        <v>544</v>
      </c>
      <c r="CS57" s="71" t="s">
        <v>545</v>
      </c>
      <c r="CT57" s="71" t="s">
        <v>546</v>
      </c>
      <c r="CU57" s="71" t="s">
        <v>547</v>
      </c>
      <c r="CV57" s="71" t="s">
        <v>548</v>
      </c>
      <c r="CW57" s="71" t="s">
        <v>549</v>
      </c>
      <c r="CX57" s="71" t="s">
        <v>550</v>
      </c>
      <c r="CY57" s="71" t="s">
        <v>551</v>
      </c>
      <c r="CZ57" s="71" t="s">
        <v>552</v>
      </c>
      <c r="DA57" s="71" t="s">
        <v>553</v>
      </c>
      <c r="DB57" s="71" t="s">
        <v>554</v>
      </c>
      <c r="DC57" s="71" t="s">
        <v>555</v>
      </c>
      <c r="DD57" s="71" t="s">
        <v>556</v>
      </c>
      <c r="DE57" s="71" t="s">
        <v>557</v>
      </c>
      <c r="DF57" s="71" t="s">
        <v>558</v>
      </c>
      <c r="DG57" s="71" t="s">
        <v>559</v>
      </c>
      <c r="DH57" s="71" t="s">
        <v>560</v>
      </c>
      <c r="DI57" s="71" t="s">
        <v>561</v>
      </c>
      <c r="DJ57" s="71" t="s">
        <v>562</v>
      </c>
      <c r="DK57" s="71" t="s">
        <v>971</v>
      </c>
      <c r="DL57" s="71" t="s">
        <v>564</v>
      </c>
      <c r="DM57" s="71" t="s">
        <v>1402</v>
      </c>
      <c r="DN57" s="71" t="s">
        <v>1404</v>
      </c>
      <c r="DO57" s="71" t="s">
        <v>1405</v>
      </c>
      <c r="DP57" s="71" t="s">
        <v>1406</v>
      </c>
      <c r="DQ57" s="71" t="s">
        <v>1407</v>
      </c>
      <c r="DR57" s="71" t="s">
        <v>1408</v>
      </c>
      <c r="DS57" s="71" t="s">
        <v>569</v>
      </c>
      <c r="DT57" s="71" t="s">
        <v>1054</v>
      </c>
      <c r="DU57" s="71" t="s">
        <v>984</v>
      </c>
      <c r="DV57" s="71" t="s">
        <v>985</v>
      </c>
      <c r="DW57" s="71" t="s">
        <v>986</v>
      </c>
      <c r="DX57" s="71" t="s">
        <v>572</v>
      </c>
      <c r="DY57" s="71" t="s">
        <v>570</v>
      </c>
      <c r="DZ57" s="71" t="s">
        <v>987</v>
      </c>
      <c r="EA57" s="71" t="s">
        <v>988</v>
      </c>
      <c r="EB57" s="71" t="s">
        <v>990</v>
      </c>
    </row>
    <row r="58" spans="1:132" s="71" customFormat="1">
      <c r="A58" s="78" t="s">
        <v>30</v>
      </c>
      <c r="B58" s="79">
        <v>116569618.59079981</v>
      </c>
      <c r="C58" s="79">
        <v>46905600.279999942</v>
      </c>
      <c r="D58" s="79">
        <v>3298527.7499999925</v>
      </c>
      <c r="E58" s="79">
        <v>615669.21000000089</v>
      </c>
      <c r="F58" s="79">
        <v>544865.45000000019</v>
      </c>
      <c r="G58" s="79">
        <v>-6298169.7300000191</v>
      </c>
      <c r="H58" s="79">
        <v>71503125.630799949</v>
      </c>
      <c r="I58" s="79">
        <v>-12159551.570000023</v>
      </c>
      <c r="J58" s="79">
        <v>3.8199999998323619</v>
      </c>
      <c r="K58" s="79">
        <v>0</v>
      </c>
      <c r="L58" s="79">
        <v>21960147.91</v>
      </c>
      <c r="M58" s="79">
        <v>42312010.379999995</v>
      </c>
      <c r="N58" s="79">
        <v>-63156466.959999979</v>
      </c>
      <c r="O58" s="79">
        <v>0</v>
      </c>
      <c r="P58" s="79">
        <v>0</v>
      </c>
      <c r="Q58" s="79">
        <v>0</v>
      </c>
      <c r="R58" s="79">
        <v>57949456.700000286</v>
      </c>
      <c r="S58" s="79">
        <v>-50</v>
      </c>
      <c r="T58" s="79">
        <v>15231721.010000005</v>
      </c>
      <c r="U58" s="79">
        <v>11672044.739999995</v>
      </c>
      <c r="V58" s="79">
        <v>2964301.2399999797</v>
      </c>
      <c r="W58" s="79">
        <v>2155890.6899999995</v>
      </c>
      <c r="X58" s="79">
        <v>-10182653.539999992</v>
      </c>
      <c r="Y58" s="79">
        <v>118893.77000000002</v>
      </c>
      <c r="Z58" s="79">
        <v>0</v>
      </c>
      <c r="AA58" s="79">
        <v>38049152.86999999</v>
      </c>
      <c r="AB58" s="79">
        <v>2209811.31</v>
      </c>
      <c r="AC58" s="79">
        <v>1483305.63</v>
      </c>
      <c r="AD58" s="79">
        <v>335188.68000000005</v>
      </c>
      <c r="AE58" s="79">
        <v>234551.88999999966</v>
      </c>
      <c r="AF58" s="79">
        <v>0</v>
      </c>
      <c r="AG58" s="79">
        <v>0</v>
      </c>
      <c r="AH58" s="79">
        <v>0</v>
      </c>
      <c r="AI58" s="79">
        <v>-716705.24000000022</v>
      </c>
      <c r="AJ58" s="79">
        <v>-68349708.870000005</v>
      </c>
      <c r="AK58" s="79">
        <v>5909947.150000006</v>
      </c>
      <c r="AL58" s="79">
        <v>0</v>
      </c>
      <c r="AM58" s="79">
        <v>0</v>
      </c>
      <c r="AN58" s="79">
        <v>368605.07999999984</v>
      </c>
      <c r="AO58" s="79">
        <v>0</v>
      </c>
      <c r="AP58" s="79">
        <v>26204834.5</v>
      </c>
      <c r="AQ58" s="79">
        <v>-791.39999999999782</v>
      </c>
      <c r="AR58" s="79">
        <v>0</v>
      </c>
      <c r="AS58" s="79">
        <v>0</v>
      </c>
      <c r="AT58" s="79">
        <v>31376808.5200001</v>
      </c>
      <c r="AU58" s="79">
        <v>1011077.3799999971</v>
      </c>
      <c r="AV58" s="79">
        <v>982708.04000000283</v>
      </c>
      <c r="AW58" s="79">
        <v>1060122.2100000028</v>
      </c>
      <c r="AX58" s="79">
        <v>570188.13999999687</v>
      </c>
      <c r="AY58" s="79">
        <v>1446418.4399999939</v>
      </c>
      <c r="AZ58" s="79">
        <v>1296443.8800000008</v>
      </c>
      <c r="BA58" s="79">
        <v>494810.90999999736</v>
      </c>
      <c r="BB58" s="79">
        <v>1499749.9800000004</v>
      </c>
      <c r="BC58" s="79">
        <v>419904.27000000142</v>
      </c>
      <c r="BD58" s="79">
        <v>312286.41000000108</v>
      </c>
      <c r="BE58" s="79">
        <v>1009617.4000000022</v>
      </c>
      <c r="BF58" s="79">
        <v>4647505.1099999994</v>
      </c>
      <c r="BG58" s="79">
        <v>509828.58999999985</v>
      </c>
      <c r="BH58" s="79">
        <v>277529.18000000063</v>
      </c>
      <c r="BI58" s="79">
        <v>378869.02999999933</v>
      </c>
      <c r="BJ58" s="79">
        <v>490915.13999999966</v>
      </c>
      <c r="BK58" s="79">
        <v>396239.61999999825</v>
      </c>
      <c r="BL58" s="79">
        <v>435673.41999999899</v>
      </c>
      <c r="BM58" s="79">
        <v>310814.8900000006</v>
      </c>
      <c r="BN58" s="79">
        <v>282115.94000000041</v>
      </c>
      <c r="BO58" s="79">
        <v>349288.68999999948</v>
      </c>
      <c r="BP58" s="79">
        <v>441045.96999999881</v>
      </c>
      <c r="BQ58" s="79">
        <v>220876.55000000005</v>
      </c>
      <c r="BR58" s="79">
        <v>172147.53999999957</v>
      </c>
      <c r="BS58" s="79">
        <v>83091.949999999953</v>
      </c>
      <c r="BT58" s="79">
        <v>143240.54000000004</v>
      </c>
      <c r="BU58" s="79">
        <v>120476.78000000003</v>
      </c>
      <c r="BV58" s="79">
        <v>253777.05000000028</v>
      </c>
      <c r="BW58" s="79">
        <v>179045.37000000011</v>
      </c>
      <c r="BX58" s="79">
        <v>23864.299999999814</v>
      </c>
      <c r="BY58" s="79">
        <v>36999.889999999898</v>
      </c>
      <c r="BZ58" s="79">
        <v>82131.830000000191</v>
      </c>
      <c r="CA58" s="79">
        <v>44393.710000000079</v>
      </c>
      <c r="CB58" s="79">
        <v>92049.040000000037</v>
      </c>
      <c r="CC58" s="79">
        <v>131328.21999999927</v>
      </c>
      <c r="CD58" s="79">
        <v>123069.63000000082</v>
      </c>
      <c r="CE58" s="79">
        <v>9576730.0000000149</v>
      </c>
      <c r="CF58" s="79">
        <v>41185.469999999972</v>
      </c>
      <c r="CG58" s="79">
        <v>8745.6599999999744</v>
      </c>
      <c r="CH58" s="79">
        <v>-9671.929999999993</v>
      </c>
      <c r="CI58" s="79">
        <v>83603.559999999939</v>
      </c>
      <c r="CJ58" s="79">
        <v>4279.9499999999534</v>
      </c>
      <c r="CK58" s="79">
        <v>53606.89000000013</v>
      </c>
      <c r="CL58" s="79">
        <v>166932.08000000007</v>
      </c>
      <c r="CM58" s="79">
        <v>17912.340000000026</v>
      </c>
      <c r="CN58" s="79">
        <v>13511.140000000014</v>
      </c>
      <c r="CO58" s="79">
        <v>33471.110000000102</v>
      </c>
      <c r="CP58" s="79">
        <v>24745.040000000154</v>
      </c>
      <c r="CQ58" s="79">
        <v>91310.890000000363</v>
      </c>
      <c r="CR58" s="79">
        <v>32814.589999999967</v>
      </c>
      <c r="CS58" s="79">
        <v>22413.369999999995</v>
      </c>
      <c r="CT58" s="79">
        <v>10137.989999999991</v>
      </c>
      <c r="CU58" s="79">
        <v>11877.700000000012</v>
      </c>
      <c r="CV58" s="79">
        <v>15956.329999999987</v>
      </c>
      <c r="CW58" s="79">
        <v>6072.4800000000105</v>
      </c>
      <c r="CX58" s="79">
        <v>4147.5900000000038</v>
      </c>
      <c r="CY58" s="79">
        <v>20448.930000000051</v>
      </c>
      <c r="CZ58" s="79">
        <v>10973.059999999998</v>
      </c>
      <c r="DA58" s="79">
        <v>20142.070000000123</v>
      </c>
      <c r="DB58" s="79">
        <v>294554.09999999998</v>
      </c>
      <c r="DC58" s="79">
        <v>71871.000000001863</v>
      </c>
      <c r="DD58" s="79">
        <v>92707.369999999646</v>
      </c>
      <c r="DE58" s="79">
        <v>12640.350000000093</v>
      </c>
      <c r="DF58" s="79">
        <v>32010.75</v>
      </c>
      <c r="DG58" s="79">
        <v>181897.87000000011</v>
      </c>
      <c r="DH58" s="79">
        <v>44271.599999999744</v>
      </c>
      <c r="DI58" s="79">
        <v>38558.800000000003</v>
      </c>
      <c r="DJ58" s="79">
        <v>12708.089999999997</v>
      </c>
      <c r="DK58" s="79">
        <v>936.5</v>
      </c>
      <c r="DL58" s="79">
        <v>3660.7400000000034</v>
      </c>
      <c r="DM58" s="71">
        <v>0</v>
      </c>
      <c r="DN58" s="71">
        <v>0</v>
      </c>
      <c r="DO58" s="71">
        <v>0</v>
      </c>
      <c r="DP58" s="71">
        <v>0</v>
      </c>
      <c r="DQ58" s="71">
        <v>0</v>
      </c>
      <c r="DR58" s="71">
        <v>0</v>
      </c>
      <c r="DS58" s="71">
        <v>3263063.7399999946</v>
      </c>
      <c r="DT58" s="71">
        <v>0</v>
      </c>
      <c r="DU58" s="71">
        <v>0</v>
      </c>
      <c r="DV58" s="71">
        <v>8775.4400000000023</v>
      </c>
      <c r="DW58" s="71">
        <v>58601.490000000224</v>
      </c>
      <c r="DX58" s="71">
        <v>-31912.920000002079</v>
      </c>
      <c r="DY58" s="71">
        <v>546096.25000000279</v>
      </c>
      <c r="DZ58" s="71">
        <v>0</v>
      </c>
      <c r="EA58" s="71">
        <v>0</v>
      </c>
      <c r="EB58" s="71">
        <v>0</v>
      </c>
    </row>
    <row r="59" spans="1:132" s="71" customFormat="1">
      <c r="A59" s="77" t="s">
        <v>573</v>
      </c>
      <c r="B59" s="79">
        <v>82492574.069999933</v>
      </c>
      <c r="C59" s="79">
        <v>79994864.870000005</v>
      </c>
      <c r="D59" s="79">
        <v>3567614.1099999994</v>
      </c>
      <c r="E59" s="79">
        <v>-627.20000000000073</v>
      </c>
      <c r="F59" s="79">
        <v>459591.91000000015</v>
      </c>
      <c r="G59" s="79">
        <v>0</v>
      </c>
      <c r="H59" s="79">
        <v>-1528869.6200000048</v>
      </c>
      <c r="I59" s="79">
        <v>-35856.940000000177</v>
      </c>
      <c r="J59" s="79">
        <v>0</v>
      </c>
      <c r="K59" s="79">
        <v>0</v>
      </c>
      <c r="L59" s="79">
        <v>188546.38</v>
      </c>
      <c r="M59" s="79">
        <v>42311914.120000005</v>
      </c>
      <c r="N59" s="79">
        <v>6548482.6799999923</v>
      </c>
      <c r="O59" s="79">
        <v>0</v>
      </c>
      <c r="P59" s="79">
        <v>0</v>
      </c>
      <c r="Q59" s="79">
        <v>0</v>
      </c>
      <c r="R59" s="79">
        <v>30981778.629999995</v>
      </c>
      <c r="S59" s="79">
        <v>-50</v>
      </c>
      <c r="T59" s="79">
        <v>117171.3899999999</v>
      </c>
      <c r="U59" s="79">
        <v>-47468.780000000028</v>
      </c>
      <c r="V59" s="79">
        <v>0</v>
      </c>
      <c r="W59" s="79">
        <v>0</v>
      </c>
      <c r="X59" s="79">
        <v>0</v>
      </c>
      <c r="Y59" s="79">
        <v>118893.77000000002</v>
      </c>
      <c r="Z59" s="79">
        <v>0</v>
      </c>
      <c r="AA59" s="79">
        <v>38049056.609999999</v>
      </c>
      <c r="AB59" s="79">
        <v>2209811.31</v>
      </c>
      <c r="AC59" s="79">
        <v>1483305.63</v>
      </c>
      <c r="AD59" s="79">
        <v>335188.68000000005</v>
      </c>
      <c r="AE59" s="79">
        <v>234551.88999999966</v>
      </c>
      <c r="AF59" s="79">
        <v>0</v>
      </c>
      <c r="AG59" s="79">
        <v>0</v>
      </c>
      <c r="AH59" s="79">
        <v>0</v>
      </c>
      <c r="AI59" s="79">
        <v>-716705.24000000022</v>
      </c>
      <c r="AJ59" s="79">
        <v>1355240.7699999996</v>
      </c>
      <c r="AK59" s="79">
        <v>5909947.1500000022</v>
      </c>
      <c r="AL59" s="79">
        <v>0</v>
      </c>
      <c r="AM59" s="79">
        <v>0</v>
      </c>
      <c r="AN59" s="79">
        <v>-50</v>
      </c>
      <c r="AO59" s="79">
        <v>0</v>
      </c>
      <c r="AP59" s="79">
        <v>187.3300000000163</v>
      </c>
      <c r="AQ59" s="79">
        <v>-791.39999999999964</v>
      </c>
      <c r="AR59" s="79">
        <v>0</v>
      </c>
      <c r="AS59" s="79">
        <v>0</v>
      </c>
      <c r="AT59" s="79">
        <v>30982432.700000048</v>
      </c>
      <c r="AU59" s="79">
        <v>1015010.9100000001</v>
      </c>
      <c r="AV59" s="79">
        <v>992763.62999999896</v>
      </c>
      <c r="AW59" s="79">
        <v>1061838.42</v>
      </c>
      <c r="AX59" s="79">
        <v>573994.23000000045</v>
      </c>
      <c r="AY59" s="79">
        <v>1454207.8099999987</v>
      </c>
      <c r="AZ59" s="79">
        <v>1300228.9400000013</v>
      </c>
      <c r="BA59" s="79">
        <v>494822.75999999978</v>
      </c>
      <c r="BB59" s="79">
        <v>1502694.2800000012</v>
      </c>
      <c r="BC59" s="79">
        <v>421227.13999999966</v>
      </c>
      <c r="BD59" s="79">
        <v>313105.12999999989</v>
      </c>
      <c r="BE59" s="79">
        <v>923931.61999999918</v>
      </c>
      <c r="BF59" s="79">
        <v>4652653.400000006</v>
      </c>
      <c r="BG59" s="79">
        <v>515263.23999999929</v>
      </c>
      <c r="BH59" s="79">
        <v>280244.95000000019</v>
      </c>
      <c r="BI59" s="79">
        <v>378870.43999999994</v>
      </c>
      <c r="BJ59" s="79">
        <v>490767.74000000022</v>
      </c>
      <c r="BK59" s="79">
        <v>396420.82999999961</v>
      </c>
      <c r="BL59" s="79">
        <v>435818.75</v>
      </c>
      <c r="BM59" s="79">
        <v>310908.51000000024</v>
      </c>
      <c r="BN59" s="79">
        <v>282139.04999999981</v>
      </c>
      <c r="BO59" s="79">
        <v>349277.44000000041</v>
      </c>
      <c r="BP59" s="79">
        <v>441442.04999999981</v>
      </c>
      <c r="BQ59" s="79">
        <v>220876.55000000005</v>
      </c>
      <c r="BR59" s="79">
        <v>172152.28000000003</v>
      </c>
      <c r="BS59" s="79">
        <v>83091.949999999953</v>
      </c>
      <c r="BT59" s="79">
        <v>143240.69999999995</v>
      </c>
      <c r="BU59" s="79">
        <v>120488.02000000002</v>
      </c>
      <c r="BV59" s="79">
        <v>253777.10999999987</v>
      </c>
      <c r="BW59" s="79">
        <v>179045.37000000011</v>
      </c>
      <c r="BX59" s="79">
        <v>23772.729999999981</v>
      </c>
      <c r="BY59" s="79">
        <v>37033.079999999958</v>
      </c>
      <c r="BZ59" s="79">
        <v>82364.62</v>
      </c>
      <c r="CA59" s="79">
        <v>44393.710000000021</v>
      </c>
      <c r="CB59" s="79">
        <v>92049.040000000037</v>
      </c>
      <c r="CC59" s="79">
        <v>131331.6399999999</v>
      </c>
      <c r="CD59" s="79">
        <v>123073</v>
      </c>
      <c r="CE59" s="79">
        <v>9577072.0100000054</v>
      </c>
      <c r="CF59" s="79">
        <v>45346.570000000007</v>
      </c>
      <c r="CG59" s="79">
        <v>8745.6600000000035</v>
      </c>
      <c r="CH59" s="79">
        <v>-9671.9400000000023</v>
      </c>
      <c r="CI59" s="79">
        <v>83595.229999999981</v>
      </c>
      <c r="CJ59" s="79">
        <v>4279.9499999999971</v>
      </c>
      <c r="CK59" s="79">
        <v>53597.609999999986</v>
      </c>
      <c r="CL59" s="79">
        <v>61932.080000000016</v>
      </c>
      <c r="CM59" s="79">
        <v>17912.339999999997</v>
      </c>
      <c r="CN59" s="79">
        <v>13511.210000000021</v>
      </c>
      <c r="CO59" s="79">
        <v>33471.109999999986</v>
      </c>
      <c r="CP59" s="79">
        <v>24747.940000000002</v>
      </c>
      <c r="CQ59" s="79">
        <v>49644.22000000003</v>
      </c>
      <c r="CR59" s="79">
        <v>32816.81</v>
      </c>
      <c r="CS59" s="79">
        <v>22413.370000000024</v>
      </c>
      <c r="CT59" s="79">
        <v>10137.989999999991</v>
      </c>
      <c r="CU59" s="79">
        <v>11877.699999999983</v>
      </c>
      <c r="CV59" s="79">
        <v>15982.76999999999</v>
      </c>
      <c r="CW59" s="79">
        <v>6081.4800000000032</v>
      </c>
      <c r="CX59" s="79">
        <v>4147.5900000000038</v>
      </c>
      <c r="CY59" s="79">
        <v>20448.929999999993</v>
      </c>
      <c r="CZ59" s="79">
        <v>10973.059999999998</v>
      </c>
      <c r="DA59" s="79">
        <v>20142.069999999949</v>
      </c>
      <c r="DB59" s="79">
        <v>77643.020000000019</v>
      </c>
      <c r="DC59" s="79">
        <v>71869.050000000279</v>
      </c>
      <c r="DD59" s="79">
        <v>92708.940000000177</v>
      </c>
      <c r="DE59" s="79">
        <v>12640.350000000006</v>
      </c>
      <c r="DF59" s="79">
        <v>32010.75</v>
      </c>
      <c r="DG59" s="79">
        <v>181897.95999999996</v>
      </c>
      <c r="DH59" s="79">
        <v>44271.600000000035</v>
      </c>
      <c r="DI59" s="79">
        <v>38558.799999999996</v>
      </c>
      <c r="DJ59" s="79">
        <v>12708.09</v>
      </c>
      <c r="DK59" s="79">
        <v>936.5</v>
      </c>
      <c r="DL59" s="79">
        <v>3660.8100000000004</v>
      </c>
      <c r="DM59" s="71">
        <v>0</v>
      </c>
      <c r="DN59" s="71">
        <v>0</v>
      </c>
      <c r="DO59" s="71">
        <v>0</v>
      </c>
      <c r="DP59" s="71">
        <v>0</v>
      </c>
      <c r="DQ59" s="71">
        <v>0</v>
      </c>
      <c r="DR59" s="71">
        <v>0</v>
      </c>
      <c r="DS59" s="71">
        <v>3567614.1099999994</v>
      </c>
      <c r="DT59" s="71">
        <v>0</v>
      </c>
      <c r="DU59" s="71">
        <v>0</v>
      </c>
      <c r="DV59" s="71">
        <v>0</v>
      </c>
      <c r="DW59" s="71">
        <v>0</v>
      </c>
      <c r="DX59" s="71">
        <v>0</v>
      </c>
      <c r="DY59" s="71">
        <v>478933.26000000024</v>
      </c>
      <c r="DZ59" s="71">
        <v>0</v>
      </c>
      <c r="EA59" s="71">
        <v>0</v>
      </c>
      <c r="EB59" s="71">
        <v>0</v>
      </c>
    </row>
    <row r="60" spans="1:132" s="71" customFormat="1">
      <c r="A60" s="77" t="s">
        <v>32</v>
      </c>
      <c r="B60" s="79">
        <v>34395979.890000045</v>
      </c>
      <c r="C60" s="79">
        <v>30828365.780000031</v>
      </c>
      <c r="D60" s="79">
        <v>0</v>
      </c>
      <c r="E60" s="79">
        <v>0</v>
      </c>
      <c r="F60" s="79">
        <v>0</v>
      </c>
      <c r="G60" s="79">
        <v>0</v>
      </c>
      <c r="H60" s="79">
        <v>3567614.1099999994</v>
      </c>
      <c r="I60" s="79">
        <v>0</v>
      </c>
      <c r="J60" s="79">
        <v>0</v>
      </c>
      <c r="K60" s="79">
        <v>0</v>
      </c>
      <c r="L60" s="79">
        <v>0</v>
      </c>
      <c r="M60" s="79">
        <v>0</v>
      </c>
      <c r="N60" s="79">
        <v>2014.8399999999965</v>
      </c>
      <c r="O60" s="79">
        <v>0</v>
      </c>
      <c r="P60" s="79">
        <v>0</v>
      </c>
      <c r="Q60" s="79">
        <v>0</v>
      </c>
      <c r="R60" s="79">
        <v>30826350.939999998</v>
      </c>
      <c r="S60" s="79">
        <v>0</v>
      </c>
      <c r="T60" s="79">
        <v>0</v>
      </c>
      <c r="U60" s="79">
        <v>0</v>
      </c>
      <c r="V60" s="79">
        <v>0</v>
      </c>
      <c r="W60" s="79">
        <v>0</v>
      </c>
      <c r="X60" s="79">
        <v>0</v>
      </c>
      <c r="Y60" s="79">
        <v>0</v>
      </c>
      <c r="Z60" s="79">
        <v>0</v>
      </c>
      <c r="AA60" s="79">
        <v>0</v>
      </c>
      <c r="AB60" s="79">
        <v>0</v>
      </c>
      <c r="AC60" s="79">
        <v>0</v>
      </c>
      <c r="AD60" s="79">
        <v>0</v>
      </c>
      <c r="AE60" s="79">
        <v>0</v>
      </c>
      <c r="AF60" s="79">
        <v>0</v>
      </c>
      <c r="AG60" s="79">
        <v>0</v>
      </c>
      <c r="AH60" s="79">
        <v>0</v>
      </c>
      <c r="AI60" s="79">
        <v>2014.8399999999965</v>
      </c>
      <c r="AJ60" s="79">
        <v>0</v>
      </c>
      <c r="AK60" s="79">
        <v>0</v>
      </c>
      <c r="AL60" s="79">
        <v>0</v>
      </c>
      <c r="AM60" s="79">
        <v>0</v>
      </c>
      <c r="AN60" s="79">
        <v>0</v>
      </c>
      <c r="AO60" s="79">
        <v>0</v>
      </c>
      <c r="AP60" s="79">
        <v>187.3300000000163</v>
      </c>
      <c r="AQ60" s="79">
        <v>0</v>
      </c>
      <c r="AR60" s="79">
        <v>0</v>
      </c>
      <c r="AS60" s="79">
        <v>0</v>
      </c>
      <c r="AT60" s="79">
        <v>30826163.610000014</v>
      </c>
      <c r="AU60" s="79">
        <v>1013147.8899999987</v>
      </c>
      <c r="AV60" s="79">
        <v>992393.8200000003</v>
      </c>
      <c r="AW60" s="79">
        <v>1062016.25</v>
      </c>
      <c r="AX60" s="79">
        <v>573971.58999999985</v>
      </c>
      <c r="AY60" s="79">
        <v>1454055.4499999993</v>
      </c>
      <c r="AZ60" s="79">
        <v>1264645.92</v>
      </c>
      <c r="BA60" s="79">
        <v>489794.36000000034</v>
      </c>
      <c r="BB60" s="79">
        <v>1466758.8100000005</v>
      </c>
      <c r="BC60" s="79">
        <v>421219.58999999985</v>
      </c>
      <c r="BD60" s="79">
        <v>312831.36000000034</v>
      </c>
      <c r="BE60" s="79">
        <v>923943.87999999896</v>
      </c>
      <c r="BF60" s="79">
        <v>4652891.1400000006</v>
      </c>
      <c r="BG60" s="79">
        <v>515405.62000000011</v>
      </c>
      <c r="BH60" s="79">
        <v>280161.93000000017</v>
      </c>
      <c r="BI60" s="79">
        <v>379139.5</v>
      </c>
      <c r="BJ60" s="79">
        <v>415217.93000000017</v>
      </c>
      <c r="BK60" s="79">
        <v>396413.28000000026</v>
      </c>
      <c r="BL60" s="79">
        <v>437521.11000000034</v>
      </c>
      <c r="BM60" s="79">
        <v>310878.31999999983</v>
      </c>
      <c r="BN60" s="79">
        <v>282139.04999999981</v>
      </c>
      <c r="BO60" s="79">
        <v>349179.33000000007</v>
      </c>
      <c r="BP60" s="79">
        <v>441766.58000000007</v>
      </c>
      <c r="BQ60" s="79">
        <v>220836.92999999993</v>
      </c>
      <c r="BR60" s="79">
        <v>172432</v>
      </c>
      <c r="BS60" s="79">
        <v>83084.40000000014</v>
      </c>
      <c r="BT60" s="79">
        <v>143150.12999999989</v>
      </c>
      <c r="BU60" s="79">
        <v>120480.46999999997</v>
      </c>
      <c r="BV60" s="79">
        <v>253769.56000000006</v>
      </c>
      <c r="BW60" s="79">
        <v>179045.37000000011</v>
      </c>
      <c r="BX60" s="79">
        <v>23772.729999999981</v>
      </c>
      <c r="BY60" s="79">
        <v>37033.079999999958</v>
      </c>
      <c r="BZ60" s="79">
        <v>82364.62</v>
      </c>
      <c r="CA60" s="79">
        <v>42978.619999999995</v>
      </c>
      <c r="CB60" s="79">
        <v>92049.040000000037</v>
      </c>
      <c r="CC60" s="79">
        <v>131256.16999999993</v>
      </c>
      <c r="CD60" s="79">
        <v>123133</v>
      </c>
      <c r="CE60" s="79">
        <v>9573862.200000003</v>
      </c>
      <c r="CF60" s="79">
        <v>45346.570000000007</v>
      </c>
      <c r="CG60" s="79">
        <v>8745.6600000000035</v>
      </c>
      <c r="CH60" s="79">
        <v>-9601.9400000000023</v>
      </c>
      <c r="CI60" s="79">
        <v>83835.229999999981</v>
      </c>
      <c r="CJ60" s="79">
        <v>4279.9499999999971</v>
      </c>
      <c r="CK60" s="79">
        <v>53597.610000000015</v>
      </c>
      <c r="CL60" s="79">
        <v>62132.080000000016</v>
      </c>
      <c r="CM60" s="79">
        <v>17912.340000000026</v>
      </c>
      <c r="CN60" s="79">
        <v>13591.590000000026</v>
      </c>
      <c r="CO60" s="79">
        <v>33399.109999999986</v>
      </c>
      <c r="CP60" s="79">
        <v>24675.940000000002</v>
      </c>
      <c r="CQ60" s="79">
        <v>49644.219999999972</v>
      </c>
      <c r="CR60" s="79">
        <v>32744.810000000056</v>
      </c>
      <c r="CS60" s="79">
        <v>22164.369999999995</v>
      </c>
      <c r="CT60" s="79">
        <v>10137.99000000002</v>
      </c>
      <c r="CU60" s="79">
        <v>11897.700000000012</v>
      </c>
      <c r="CV60" s="79">
        <v>15910.76999999999</v>
      </c>
      <c r="CW60" s="79">
        <v>6081.4800000000032</v>
      </c>
      <c r="CX60" s="79">
        <v>4668.0900000000038</v>
      </c>
      <c r="CY60" s="79">
        <v>20463.929999999993</v>
      </c>
      <c r="CZ60" s="79">
        <v>10973.059999999998</v>
      </c>
      <c r="DA60" s="79">
        <v>20142.070000000007</v>
      </c>
      <c r="DB60" s="79">
        <v>77643.019999999902</v>
      </c>
      <c r="DC60" s="79">
        <v>71801.129999999888</v>
      </c>
      <c r="DD60" s="79">
        <v>92708.939999999944</v>
      </c>
      <c r="DE60" s="79">
        <v>12700.350000000006</v>
      </c>
      <c r="DF60" s="79">
        <v>32002.75</v>
      </c>
      <c r="DG60" s="79">
        <v>181897.95999999996</v>
      </c>
      <c r="DH60" s="79">
        <v>44229.600000000035</v>
      </c>
      <c r="DI60" s="79">
        <v>38550.800000000003</v>
      </c>
      <c r="DJ60" s="79">
        <v>12708.09</v>
      </c>
      <c r="DK60" s="79">
        <v>936.5</v>
      </c>
      <c r="DL60" s="79">
        <v>3500.8100000000004</v>
      </c>
      <c r="DM60" s="71">
        <v>0</v>
      </c>
      <c r="DN60" s="71">
        <v>0</v>
      </c>
      <c r="DO60" s="71">
        <v>0</v>
      </c>
      <c r="DP60" s="71">
        <v>0</v>
      </c>
      <c r="DQ60" s="71">
        <v>0</v>
      </c>
      <c r="DR60" s="71">
        <v>0</v>
      </c>
      <c r="DS60" s="71">
        <v>0</v>
      </c>
      <c r="DT60" s="71">
        <v>0</v>
      </c>
      <c r="DU60" s="71">
        <v>0</v>
      </c>
      <c r="DV60" s="71">
        <v>0</v>
      </c>
      <c r="DW60" s="71">
        <v>0</v>
      </c>
      <c r="DX60" s="71">
        <v>0</v>
      </c>
      <c r="DY60" s="71">
        <v>0</v>
      </c>
      <c r="DZ60" s="71">
        <v>0</v>
      </c>
      <c r="EA60" s="71">
        <v>0</v>
      </c>
      <c r="EB60" s="71">
        <v>0</v>
      </c>
    </row>
    <row r="61" spans="1:132" s="71" customFormat="1">
      <c r="A61" s="77" t="s">
        <v>33</v>
      </c>
      <c r="B61" s="79">
        <v>42311914.120000005</v>
      </c>
      <c r="C61" s="79">
        <v>42311914.120000005</v>
      </c>
      <c r="D61" s="79">
        <v>0</v>
      </c>
      <c r="E61" s="79">
        <v>0</v>
      </c>
      <c r="F61" s="79">
        <v>0</v>
      </c>
      <c r="G61" s="79">
        <v>0</v>
      </c>
      <c r="H61" s="79">
        <v>0</v>
      </c>
      <c r="I61" s="79">
        <v>0</v>
      </c>
      <c r="J61" s="79">
        <v>0</v>
      </c>
      <c r="K61" s="79">
        <v>0</v>
      </c>
      <c r="L61" s="79">
        <v>0</v>
      </c>
      <c r="M61" s="79">
        <v>42311914.120000005</v>
      </c>
      <c r="N61" s="79">
        <v>0</v>
      </c>
      <c r="O61" s="79">
        <v>0</v>
      </c>
      <c r="P61" s="79">
        <v>0</v>
      </c>
      <c r="Q61" s="79">
        <v>0</v>
      </c>
      <c r="R61" s="79">
        <v>0</v>
      </c>
      <c r="S61" s="79">
        <v>0</v>
      </c>
      <c r="T61" s="79">
        <v>0</v>
      </c>
      <c r="U61" s="79">
        <v>0</v>
      </c>
      <c r="V61" s="79">
        <v>0</v>
      </c>
      <c r="W61" s="79">
        <v>0</v>
      </c>
      <c r="X61" s="79">
        <v>0</v>
      </c>
      <c r="Y61" s="79">
        <v>0</v>
      </c>
      <c r="Z61" s="79">
        <v>0</v>
      </c>
      <c r="AA61" s="79">
        <v>38049056.609999999</v>
      </c>
      <c r="AB61" s="79">
        <v>2209811.31</v>
      </c>
      <c r="AC61" s="79">
        <v>1483305.63</v>
      </c>
      <c r="AD61" s="79">
        <v>335188.68000000005</v>
      </c>
      <c r="AE61" s="79">
        <v>234551.88999999966</v>
      </c>
      <c r="AF61" s="79">
        <v>0</v>
      </c>
      <c r="AG61" s="79">
        <v>0</v>
      </c>
      <c r="AH61" s="79">
        <v>0</v>
      </c>
      <c r="AI61" s="79">
        <v>0</v>
      </c>
      <c r="AJ61" s="79">
        <v>0</v>
      </c>
      <c r="AK61" s="79">
        <v>0</v>
      </c>
      <c r="AL61" s="79">
        <v>0</v>
      </c>
      <c r="AM61" s="79">
        <v>0</v>
      </c>
      <c r="AN61" s="79">
        <v>0</v>
      </c>
      <c r="AO61" s="79">
        <v>0</v>
      </c>
      <c r="AP61" s="79">
        <v>0</v>
      </c>
      <c r="AQ61" s="79">
        <v>0</v>
      </c>
      <c r="AR61" s="79">
        <v>0</v>
      </c>
      <c r="AS61" s="79">
        <v>0</v>
      </c>
      <c r="AT61" s="79">
        <v>0</v>
      </c>
      <c r="AU61" s="79">
        <v>0</v>
      </c>
      <c r="AV61" s="79">
        <v>0</v>
      </c>
      <c r="AW61" s="79">
        <v>0</v>
      </c>
      <c r="AX61" s="79">
        <v>0</v>
      </c>
      <c r="AY61" s="79">
        <v>0</v>
      </c>
      <c r="AZ61" s="79">
        <v>0</v>
      </c>
      <c r="BA61" s="79">
        <v>0</v>
      </c>
      <c r="BB61" s="79">
        <v>0</v>
      </c>
      <c r="BC61" s="79">
        <v>0</v>
      </c>
      <c r="BD61" s="79">
        <v>0</v>
      </c>
      <c r="BE61" s="79">
        <v>0</v>
      </c>
      <c r="BF61" s="79">
        <v>0</v>
      </c>
      <c r="BG61" s="79">
        <v>0</v>
      </c>
      <c r="BH61" s="79">
        <v>0</v>
      </c>
      <c r="BI61" s="79">
        <v>0</v>
      </c>
      <c r="BJ61" s="79">
        <v>0</v>
      </c>
      <c r="BK61" s="79">
        <v>0</v>
      </c>
      <c r="BL61" s="79">
        <v>0</v>
      </c>
      <c r="BM61" s="79">
        <v>0</v>
      </c>
      <c r="BN61" s="79">
        <v>0</v>
      </c>
      <c r="BO61" s="79">
        <v>0</v>
      </c>
      <c r="BP61" s="79">
        <v>0</v>
      </c>
      <c r="BQ61" s="79">
        <v>0</v>
      </c>
      <c r="BR61" s="79">
        <v>0</v>
      </c>
      <c r="BS61" s="79">
        <v>0</v>
      </c>
      <c r="BT61" s="79">
        <v>0</v>
      </c>
      <c r="BU61" s="79">
        <v>0</v>
      </c>
      <c r="BV61" s="79">
        <v>0</v>
      </c>
      <c r="BW61" s="79">
        <v>0</v>
      </c>
      <c r="BX61" s="79">
        <v>0</v>
      </c>
      <c r="BY61" s="79">
        <v>0</v>
      </c>
      <c r="BZ61" s="79">
        <v>0</v>
      </c>
      <c r="CA61" s="79">
        <v>0</v>
      </c>
      <c r="CB61" s="79">
        <v>0</v>
      </c>
      <c r="CC61" s="79">
        <v>0</v>
      </c>
      <c r="CD61" s="79">
        <v>0</v>
      </c>
      <c r="CE61" s="79">
        <v>0</v>
      </c>
      <c r="CF61" s="79">
        <v>0</v>
      </c>
      <c r="CG61" s="79">
        <v>0</v>
      </c>
      <c r="CH61" s="79">
        <v>0</v>
      </c>
      <c r="CI61" s="79">
        <v>0</v>
      </c>
      <c r="CJ61" s="79">
        <v>0</v>
      </c>
      <c r="CK61" s="79">
        <v>0</v>
      </c>
      <c r="CL61" s="79">
        <v>0</v>
      </c>
      <c r="CM61" s="79">
        <v>0</v>
      </c>
      <c r="CN61" s="79">
        <v>0</v>
      </c>
      <c r="CO61" s="79">
        <v>0</v>
      </c>
      <c r="CP61" s="79">
        <v>0</v>
      </c>
      <c r="CQ61" s="79">
        <v>0</v>
      </c>
      <c r="CR61" s="79">
        <v>0</v>
      </c>
      <c r="CS61" s="79">
        <v>0</v>
      </c>
      <c r="CT61" s="79">
        <v>0</v>
      </c>
      <c r="CU61" s="79">
        <v>0</v>
      </c>
      <c r="CV61" s="79">
        <v>0</v>
      </c>
      <c r="CW61" s="79">
        <v>0</v>
      </c>
      <c r="CX61" s="79">
        <v>0</v>
      </c>
      <c r="CY61" s="79">
        <v>0</v>
      </c>
      <c r="CZ61" s="79">
        <v>0</v>
      </c>
      <c r="DA61" s="79">
        <v>0</v>
      </c>
      <c r="DB61" s="79">
        <v>0</v>
      </c>
      <c r="DC61" s="79">
        <v>0</v>
      </c>
      <c r="DD61" s="79">
        <v>0</v>
      </c>
      <c r="DE61" s="79">
        <v>0</v>
      </c>
      <c r="DF61" s="79">
        <v>0</v>
      </c>
      <c r="DG61" s="79">
        <v>0</v>
      </c>
      <c r="DH61" s="79">
        <v>0</v>
      </c>
      <c r="DI61" s="79">
        <v>0</v>
      </c>
      <c r="DJ61" s="79">
        <v>0</v>
      </c>
      <c r="DK61" s="79">
        <v>0</v>
      </c>
      <c r="DL61" s="79">
        <v>0</v>
      </c>
      <c r="DM61" s="71">
        <v>0</v>
      </c>
      <c r="DN61" s="71">
        <v>0</v>
      </c>
      <c r="DO61" s="71">
        <v>0</v>
      </c>
      <c r="DP61" s="71">
        <v>0</v>
      </c>
      <c r="DQ61" s="71">
        <v>0</v>
      </c>
      <c r="DR61" s="71">
        <v>0</v>
      </c>
      <c r="DS61" s="71">
        <v>0</v>
      </c>
      <c r="DT61" s="71">
        <v>0</v>
      </c>
      <c r="DU61" s="71">
        <v>0</v>
      </c>
      <c r="DV61" s="71">
        <v>0</v>
      </c>
      <c r="DW61" s="71">
        <v>0</v>
      </c>
      <c r="DX61" s="71">
        <v>0</v>
      </c>
      <c r="DY61" s="71">
        <v>0</v>
      </c>
      <c r="DZ61" s="71">
        <v>0</v>
      </c>
      <c r="EA61" s="71">
        <v>0</v>
      </c>
      <c r="EB61" s="71">
        <v>0</v>
      </c>
    </row>
    <row r="62" spans="1:132" s="71" customFormat="1">
      <c r="A62" s="77" t="s">
        <v>34</v>
      </c>
      <c r="B62" s="79">
        <v>5477310.1000000015</v>
      </c>
      <c r="C62" s="79">
        <v>6546467.8399999961</v>
      </c>
      <c r="D62" s="79">
        <v>0</v>
      </c>
      <c r="E62" s="79">
        <v>0</v>
      </c>
      <c r="F62" s="79">
        <v>459694.54999999981</v>
      </c>
      <c r="G62" s="79">
        <v>0</v>
      </c>
      <c r="H62" s="79">
        <v>-1528852.2899999991</v>
      </c>
      <c r="I62" s="79">
        <v>0</v>
      </c>
      <c r="J62" s="79">
        <v>0</v>
      </c>
      <c r="K62" s="79">
        <v>0</v>
      </c>
      <c r="L62" s="79">
        <v>0</v>
      </c>
      <c r="M62" s="79">
        <v>0</v>
      </c>
      <c r="N62" s="79">
        <v>6546467.8399999961</v>
      </c>
      <c r="O62" s="79">
        <v>0</v>
      </c>
      <c r="P62" s="79">
        <v>0</v>
      </c>
      <c r="Q62" s="79">
        <v>0</v>
      </c>
      <c r="R62" s="79">
        <v>0</v>
      </c>
      <c r="S62" s="79">
        <v>0</v>
      </c>
      <c r="T62" s="79">
        <v>0</v>
      </c>
      <c r="U62" s="79">
        <v>0</v>
      </c>
      <c r="V62" s="79">
        <v>0</v>
      </c>
      <c r="W62" s="79">
        <v>0</v>
      </c>
      <c r="X62" s="79">
        <v>0</v>
      </c>
      <c r="Y62" s="79">
        <v>0</v>
      </c>
      <c r="Z62" s="79">
        <v>0</v>
      </c>
      <c r="AA62" s="79">
        <v>0</v>
      </c>
      <c r="AB62" s="79">
        <v>0</v>
      </c>
      <c r="AC62" s="79">
        <v>0</v>
      </c>
      <c r="AD62" s="79">
        <v>0</v>
      </c>
      <c r="AE62" s="79">
        <v>0</v>
      </c>
      <c r="AF62" s="79">
        <v>0</v>
      </c>
      <c r="AG62" s="79">
        <v>0</v>
      </c>
      <c r="AH62" s="79">
        <v>0</v>
      </c>
      <c r="AI62" s="79">
        <v>-718720.08000000007</v>
      </c>
      <c r="AJ62" s="79">
        <v>1355240.7699999996</v>
      </c>
      <c r="AK62" s="79">
        <v>5909947.1500000022</v>
      </c>
      <c r="AL62" s="79">
        <v>0</v>
      </c>
      <c r="AM62" s="79">
        <v>0</v>
      </c>
      <c r="AN62" s="79">
        <v>0</v>
      </c>
      <c r="AO62" s="79">
        <v>0</v>
      </c>
      <c r="AP62" s="79">
        <v>0</v>
      </c>
      <c r="AQ62" s="79">
        <v>0</v>
      </c>
      <c r="AR62" s="79">
        <v>0</v>
      </c>
      <c r="AS62" s="79">
        <v>0</v>
      </c>
      <c r="AT62" s="79">
        <v>0</v>
      </c>
      <c r="AU62" s="79">
        <v>0</v>
      </c>
      <c r="AV62" s="79">
        <v>0</v>
      </c>
      <c r="AW62" s="79">
        <v>0</v>
      </c>
      <c r="AX62" s="79">
        <v>0</v>
      </c>
      <c r="AY62" s="79">
        <v>0</v>
      </c>
      <c r="AZ62" s="79">
        <v>0</v>
      </c>
      <c r="BA62" s="79">
        <v>0</v>
      </c>
      <c r="BB62" s="79">
        <v>0</v>
      </c>
      <c r="BC62" s="79">
        <v>0</v>
      </c>
      <c r="BD62" s="79">
        <v>0</v>
      </c>
      <c r="BE62" s="79">
        <v>0</v>
      </c>
      <c r="BF62" s="79">
        <v>0</v>
      </c>
      <c r="BG62" s="79">
        <v>0</v>
      </c>
      <c r="BH62" s="79">
        <v>0</v>
      </c>
      <c r="BI62" s="79">
        <v>0</v>
      </c>
      <c r="BJ62" s="79">
        <v>0</v>
      </c>
      <c r="BK62" s="79">
        <v>0</v>
      </c>
      <c r="BL62" s="79">
        <v>0</v>
      </c>
      <c r="BM62" s="79">
        <v>0</v>
      </c>
      <c r="BN62" s="79">
        <v>0</v>
      </c>
      <c r="BO62" s="79">
        <v>0</v>
      </c>
      <c r="BP62" s="79">
        <v>0</v>
      </c>
      <c r="BQ62" s="79">
        <v>0</v>
      </c>
      <c r="BR62" s="79">
        <v>0</v>
      </c>
      <c r="BS62" s="79">
        <v>0</v>
      </c>
      <c r="BT62" s="79">
        <v>0</v>
      </c>
      <c r="BU62" s="79">
        <v>0</v>
      </c>
      <c r="BV62" s="79">
        <v>0</v>
      </c>
      <c r="BW62" s="79">
        <v>0</v>
      </c>
      <c r="BX62" s="79">
        <v>0</v>
      </c>
      <c r="BY62" s="79">
        <v>0</v>
      </c>
      <c r="BZ62" s="79">
        <v>0</v>
      </c>
      <c r="CA62" s="79">
        <v>0</v>
      </c>
      <c r="CB62" s="79">
        <v>0</v>
      </c>
      <c r="CC62" s="79">
        <v>0</v>
      </c>
      <c r="CD62" s="79">
        <v>0</v>
      </c>
      <c r="CE62" s="79">
        <v>0</v>
      </c>
      <c r="CF62" s="79">
        <v>0</v>
      </c>
      <c r="CG62" s="79">
        <v>0</v>
      </c>
      <c r="CH62" s="79">
        <v>0</v>
      </c>
      <c r="CI62" s="79">
        <v>0</v>
      </c>
      <c r="CJ62" s="79">
        <v>0</v>
      </c>
      <c r="CK62" s="79">
        <v>0</v>
      </c>
      <c r="CL62" s="79">
        <v>0</v>
      </c>
      <c r="CM62" s="79">
        <v>0</v>
      </c>
      <c r="CN62" s="79">
        <v>0</v>
      </c>
      <c r="CO62" s="79">
        <v>0</v>
      </c>
      <c r="CP62" s="79">
        <v>0</v>
      </c>
      <c r="CQ62" s="79">
        <v>0</v>
      </c>
      <c r="CR62" s="79">
        <v>0</v>
      </c>
      <c r="CS62" s="79">
        <v>0</v>
      </c>
      <c r="CT62" s="79">
        <v>0</v>
      </c>
      <c r="CU62" s="79">
        <v>0</v>
      </c>
      <c r="CV62" s="79">
        <v>0</v>
      </c>
      <c r="CW62" s="79">
        <v>0</v>
      </c>
      <c r="CX62" s="79">
        <v>0</v>
      </c>
      <c r="CY62" s="79">
        <v>0</v>
      </c>
      <c r="CZ62" s="79">
        <v>0</v>
      </c>
      <c r="DA62" s="79">
        <v>0</v>
      </c>
      <c r="DB62" s="79">
        <v>0</v>
      </c>
      <c r="DC62" s="79">
        <v>0</v>
      </c>
      <c r="DD62" s="79">
        <v>0</v>
      </c>
      <c r="DE62" s="79">
        <v>0</v>
      </c>
      <c r="DF62" s="79">
        <v>0</v>
      </c>
      <c r="DG62" s="79">
        <v>0</v>
      </c>
      <c r="DH62" s="79">
        <v>0</v>
      </c>
      <c r="DI62" s="79">
        <v>0</v>
      </c>
      <c r="DJ62" s="79">
        <v>0</v>
      </c>
      <c r="DK62" s="79">
        <v>0</v>
      </c>
      <c r="DL62" s="79">
        <v>0</v>
      </c>
      <c r="DM62" s="71">
        <v>0</v>
      </c>
      <c r="DN62" s="71">
        <v>0</v>
      </c>
      <c r="DO62" s="71">
        <v>0</v>
      </c>
      <c r="DP62" s="71">
        <v>0</v>
      </c>
      <c r="DQ62" s="71">
        <v>0</v>
      </c>
      <c r="DR62" s="71">
        <v>0</v>
      </c>
      <c r="DS62" s="71">
        <v>0</v>
      </c>
      <c r="DT62" s="71">
        <v>0</v>
      </c>
      <c r="DU62" s="71">
        <v>0</v>
      </c>
      <c r="DV62" s="71">
        <v>0</v>
      </c>
      <c r="DW62" s="71">
        <v>0</v>
      </c>
      <c r="DX62" s="71">
        <v>0</v>
      </c>
      <c r="DY62" s="71">
        <v>479040.06000000006</v>
      </c>
      <c r="DZ62" s="71">
        <v>0</v>
      </c>
      <c r="EA62" s="71">
        <v>0</v>
      </c>
      <c r="EB62" s="71">
        <v>0</v>
      </c>
    </row>
    <row r="63" spans="1:132" s="71" customFormat="1">
      <c r="A63" s="77" t="s">
        <v>63</v>
      </c>
      <c r="B63" s="79">
        <v>7316751.1007999778</v>
      </c>
      <c r="C63" s="79">
        <v>4845814.6200000048</v>
      </c>
      <c r="D63" s="79">
        <v>201050.24000000022</v>
      </c>
      <c r="E63" s="79">
        <v>96026.919999999925</v>
      </c>
      <c r="F63" s="79">
        <v>85273.540000000037</v>
      </c>
      <c r="G63" s="79">
        <v>3117557.5</v>
      </c>
      <c r="H63" s="79">
        <v>-1028971.7191999927</v>
      </c>
      <c r="I63" s="79">
        <v>-21641054.919999987</v>
      </c>
      <c r="J63" s="79">
        <v>3.8199999998323619</v>
      </c>
      <c r="K63" s="79">
        <v>0</v>
      </c>
      <c r="L63" s="79">
        <v>303677.11000000313</v>
      </c>
      <c r="M63" s="79">
        <v>96.259999999999991</v>
      </c>
      <c r="N63" s="79">
        <v>0</v>
      </c>
      <c r="O63" s="79">
        <v>0</v>
      </c>
      <c r="P63" s="79">
        <v>0</v>
      </c>
      <c r="Q63" s="79">
        <v>0</v>
      </c>
      <c r="R63" s="79">
        <v>26183092.350000024</v>
      </c>
      <c r="S63" s="79">
        <v>0</v>
      </c>
      <c r="T63" s="79">
        <v>-104489.68999999994</v>
      </c>
      <c r="U63" s="79">
        <v>-1680560.4100000001</v>
      </c>
      <c r="V63" s="79">
        <v>2065497.25</v>
      </c>
      <c r="W63" s="79">
        <v>23229.959999999963</v>
      </c>
      <c r="X63" s="79">
        <v>0</v>
      </c>
      <c r="Y63" s="79">
        <v>0</v>
      </c>
      <c r="Z63" s="79">
        <v>0</v>
      </c>
      <c r="AA63" s="79">
        <v>96.259999999999991</v>
      </c>
      <c r="AB63" s="79">
        <v>0</v>
      </c>
      <c r="AC63" s="79">
        <v>0</v>
      </c>
      <c r="AD63" s="79">
        <v>0</v>
      </c>
      <c r="AE63" s="79">
        <v>0</v>
      </c>
      <c r="AF63" s="79">
        <v>0</v>
      </c>
      <c r="AG63" s="79">
        <v>0</v>
      </c>
      <c r="AH63" s="79">
        <v>0</v>
      </c>
      <c r="AI63" s="79">
        <v>0</v>
      </c>
      <c r="AJ63" s="79">
        <v>0</v>
      </c>
      <c r="AK63" s="79">
        <v>0</v>
      </c>
      <c r="AL63" s="79">
        <v>0</v>
      </c>
      <c r="AM63" s="79">
        <v>0</v>
      </c>
      <c r="AN63" s="79">
        <v>0</v>
      </c>
      <c r="AO63" s="79">
        <v>0</v>
      </c>
      <c r="AP63" s="79">
        <v>26204647.170000017</v>
      </c>
      <c r="AQ63" s="79">
        <v>0</v>
      </c>
      <c r="AR63" s="79">
        <v>0</v>
      </c>
      <c r="AS63" s="79">
        <v>0</v>
      </c>
      <c r="AT63" s="79">
        <v>-21554.819999992847</v>
      </c>
      <c r="AU63" s="79">
        <v>-31.509999999776483</v>
      </c>
      <c r="AV63" s="79">
        <v>-8728.5</v>
      </c>
      <c r="AW63" s="79">
        <v>-19.300000000745058</v>
      </c>
      <c r="AX63" s="79">
        <v>-176.70999999996275</v>
      </c>
      <c r="AY63" s="79">
        <v>-128.87000000011176</v>
      </c>
      <c r="AZ63" s="79">
        <v>-117.95999999996275</v>
      </c>
      <c r="BA63" s="79">
        <v>-8.4699999999720603</v>
      </c>
      <c r="BB63" s="79">
        <v>-261.91999999992549</v>
      </c>
      <c r="BC63" s="79">
        <v>-1.4699999997392297</v>
      </c>
      <c r="BD63" s="79">
        <v>-45.439999999944121</v>
      </c>
      <c r="BE63" s="79">
        <v>-6179.8999999994412</v>
      </c>
      <c r="BF63" s="79">
        <v>-92.269999999552965</v>
      </c>
      <c r="BG63" s="79">
        <v>-24.919999999925494</v>
      </c>
      <c r="BH63" s="79">
        <v>-780.25</v>
      </c>
      <c r="BI63" s="79">
        <v>-1.3899999998975545</v>
      </c>
      <c r="BJ63" s="79">
        <v>-1.0000000009313226E-2</v>
      </c>
      <c r="BK63" s="79">
        <v>-62.320000000065193</v>
      </c>
      <c r="BL63" s="79">
        <v>-3.440000000060536</v>
      </c>
      <c r="BM63" s="79">
        <v>-4.0000000037252903E-2</v>
      </c>
      <c r="BN63" s="79">
        <v>-22.169999999925494</v>
      </c>
      <c r="BO63" s="79">
        <v>-2.4100000000325963</v>
      </c>
      <c r="BP63" s="79">
        <v>-2.2199999999720603</v>
      </c>
      <c r="BQ63" s="79">
        <v>0</v>
      </c>
      <c r="BR63" s="79">
        <v>-4.6300000000046566</v>
      </c>
      <c r="BS63" s="79">
        <v>0</v>
      </c>
      <c r="BT63" s="79">
        <v>-0.15999999997438863</v>
      </c>
      <c r="BU63" s="79">
        <v>-6.4899999999906868</v>
      </c>
      <c r="BV63" s="79">
        <v>-5.9999999939464033E-2</v>
      </c>
      <c r="BW63" s="79">
        <v>0</v>
      </c>
      <c r="BX63" s="79">
        <v>-3.2000000000698492</v>
      </c>
      <c r="BY63" s="79">
        <v>-33.190000000002328</v>
      </c>
      <c r="BZ63" s="79">
        <v>-232.79000000000815</v>
      </c>
      <c r="CA63" s="79">
        <v>0</v>
      </c>
      <c r="CB63" s="79">
        <v>0</v>
      </c>
      <c r="CC63" s="79">
        <v>-3.9999999979045242E-2</v>
      </c>
      <c r="CD63" s="79">
        <v>0</v>
      </c>
      <c r="CE63" s="79">
        <v>-379.03999999910593</v>
      </c>
      <c r="CF63" s="79">
        <v>-4161.0999999999767</v>
      </c>
      <c r="CG63" s="79">
        <v>0</v>
      </c>
      <c r="CH63" s="79">
        <v>0</v>
      </c>
      <c r="CI63" s="79">
        <v>-1.6699999999982538</v>
      </c>
      <c r="CJ63" s="79">
        <v>0</v>
      </c>
      <c r="CK63" s="79">
        <v>-0.14999999999417923</v>
      </c>
      <c r="CL63" s="79">
        <v>0</v>
      </c>
      <c r="CM63" s="79">
        <v>0</v>
      </c>
      <c r="CN63" s="79">
        <v>-7.0000000006984919E-2</v>
      </c>
      <c r="CO63" s="79">
        <v>0</v>
      </c>
      <c r="CP63" s="79">
        <v>-2.8999999999941792</v>
      </c>
      <c r="CQ63" s="79">
        <v>0</v>
      </c>
      <c r="CR63" s="79">
        <v>-2.2200000000011642</v>
      </c>
      <c r="CS63" s="79">
        <v>0</v>
      </c>
      <c r="CT63" s="79">
        <v>0</v>
      </c>
      <c r="CU63" s="79">
        <v>0</v>
      </c>
      <c r="CV63" s="79">
        <v>-26.439999999995052</v>
      </c>
      <c r="CW63" s="79">
        <v>-9</v>
      </c>
      <c r="CX63" s="79">
        <v>0</v>
      </c>
      <c r="CY63" s="79">
        <v>0</v>
      </c>
      <c r="CZ63" s="79">
        <v>0</v>
      </c>
      <c r="DA63" s="79">
        <v>0</v>
      </c>
      <c r="DB63" s="79">
        <v>0</v>
      </c>
      <c r="DC63" s="79">
        <v>-2.0000000018626451E-2</v>
      </c>
      <c r="DD63" s="79">
        <v>0</v>
      </c>
      <c r="DE63" s="79">
        <v>0</v>
      </c>
      <c r="DF63" s="79">
        <v>0</v>
      </c>
      <c r="DG63" s="79">
        <v>-8.9999999850988388E-2</v>
      </c>
      <c r="DH63" s="79">
        <v>0</v>
      </c>
      <c r="DI63" s="79">
        <v>0</v>
      </c>
      <c r="DJ63" s="79">
        <v>0</v>
      </c>
      <c r="DK63" s="79">
        <v>0</v>
      </c>
      <c r="DL63" s="79">
        <v>-7.0000000000163709E-2</v>
      </c>
      <c r="DM63" s="71">
        <v>0</v>
      </c>
      <c r="DN63" s="71">
        <v>0</v>
      </c>
      <c r="DO63" s="71">
        <v>0</v>
      </c>
      <c r="DP63" s="71">
        <v>0</v>
      </c>
      <c r="DQ63" s="71">
        <v>0</v>
      </c>
      <c r="DR63" s="71">
        <v>0</v>
      </c>
      <c r="DS63" s="71">
        <v>161150.30000000075</v>
      </c>
      <c r="DT63" s="71">
        <v>0</v>
      </c>
      <c r="DU63" s="71">
        <v>0</v>
      </c>
      <c r="DV63" s="71">
        <v>8775.4400000000023</v>
      </c>
      <c r="DW63" s="71">
        <v>31601.489999999991</v>
      </c>
      <c r="DX63" s="71">
        <v>-476.99000000208616</v>
      </c>
      <c r="DY63" s="71">
        <v>67162.990000000224</v>
      </c>
      <c r="DZ63" s="71">
        <v>0</v>
      </c>
      <c r="EA63" s="71">
        <v>0</v>
      </c>
      <c r="EB63" s="71">
        <v>0</v>
      </c>
    </row>
    <row r="64" spans="1:132" s="71" customFormat="1">
      <c r="A64" s="77" t="s">
        <v>64</v>
      </c>
      <c r="B64" s="79">
        <v>1182847.2599999309</v>
      </c>
      <c r="C64" s="79">
        <v>-41980181.350000024</v>
      </c>
      <c r="D64" s="79">
        <v>-497136.60000000056</v>
      </c>
      <c r="E64" s="79">
        <v>520269.49000000022</v>
      </c>
      <c r="F64" s="79">
        <v>0</v>
      </c>
      <c r="G64" s="79">
        <v>-26565071.25</v>
      </c>
      <c r="H64" s="79">
        <v>69704966.969999969</v>
      </c>
      <c r="I64" s="79">
        <v>9513466.6600000001</v>
      </c>
      <c r="J64" s="79">
        <v>0</v>
      </c>
      <c r="K64" s="79">
        <v>0</v>
      </c>
      <c r="L64" s="79">
        <v>18211301.629999995</v>
      </c>
      <c r="M64" s="79">
        <v>0</v>
      </c>
      <c r="N64" s="79">
        <v>-69704949.639999986</v>
      </c>
      <c r="O64" s="79">
        <v>0</v>
      </c>
      <c r="P64" s="79">
        <v>0</v>
      </c>
      <c r="Q64" s="79">
        <v>0</v>
      </c>
      <c r="R64" s="79">
        <v>0</v>
      </c>
      <c r="S64" s="79">
        <v>0</v>
      </c>
      <c r="T64" s="79">
        <v>11028339.310000002</v>
      </c>
      <c r="U64" s="79">
        <v>10347953.810000001</v>
      </c>
      <c r="V64" s="79">
        <v>-2209273.4700000137</v>
      </c>
      <c r="W64" s="79">
        <v>334704.91999999993</v>
      </c>
      <c r="X64" s="79">
        <v>-1290422.9399999995</v>
      </c>
      <c r="Y64" s="79">
        <v>0</v>
      </c>
      <c r="Z64" s="79">
        <v>0</v>
      </c>
      <c r="AA64" s="79">
        <v>0</v>
      </c>
      <c r="AB64" s="79">
        <v>0</v>
      </c>
      <c r="AC64" s="79">
        <v>0</v>
      </c>
      <c r="AD64" s="79">
        <v>0</v>
      </c>
      <c r="AE64" s="79">
        <v>0</v>
      </c>
      <c r="AF64" s="79">
        <v>0</v>
      </c>
      <c r="AG64" s="79">
        <v>0</v>
      </c>
      <c r="AH64" s="79">
        <v>0</v>
      </c>
      <c r="AI64" s="79">
        <v>0</v>
      </c>
      <c r="AJ64" s="79">
        <v>-69704949.640000045</v>
      </c>
      <c r="AK64" s="79">
        <v>0</v>
      </c>
      <c r="AL64" s="79">
        <v>0</v>
      </c>
      <c r="AM64" s="79">
        <v>0</v>
      </c>
      <c r="AN64" s="79">
        <v>0</v>
      </c>
      <c r="AO64" s="79">
        <v>0</v>
      </c>
      <c r="AP64" s="79">
        <v>0</v>
      </c>
      <c r="AQ64" s="79">
        <v>0</v>
      </c>
      <c r="AR64" s="79">
        <v>0</v>
      </c>
      <c r="AS64" s="79">
        <v>0</v>
      </c>
      <c r="AT64" s="79">
        <v>0</v>
      </c>
      <c r="AU64" s="79">
        <v>0</v>
      </c>
      <c r="AV64" s="79">
        <v>0</v>
      </c>
      <c r="AW64" s="79">
        <v>0</v>
      </c>
      <c r="AX64" s="79">
        <v>0</v>
      </c>
      <c r="AY64" s="79">
        <v>0</v>
      </c>
      <c r="AZ64" s="79">
        <v>0</v>
      </c>
      <c r="BA64" s="79">
        <v>0</v>
      </c>
      <c r="BB64" s="79">
        <v>0</v>
      </c>
      <c r="BC64" s="79">
        <v>0</v>
      </c>
      <c r="BD64" s="79">
        <v>0</v>
      </c>
      <c r="BE64" s="79">
        <v>0</v>
      </c>
      <c r="BF64" s="79">
        <v>0</v>
      </c>
      <c r="BG64" s="79">
        <v>0</v>
      </c>
      <c r="BH64" s="79">
        <v>0</v>
      </c>
      <c r="BI64" s="79">
        <v>0</v>
      </c>
      <c r="BJ64" s="79">
        <v>0</v>
      </c>
      <c r="BK64" s="79">
        <v>0</v>
      </c>
      <c r="BL64" s="79">
        <v>0</v>
      </c>
      <c r="BM64" s="79">
        <v>0</v>
      </c>
      <c r="BN64" s="79">
        <v>0</v>
      </c>
      <c r="BO64" s="79">
        <v>0</v>
      </c>
      <c r="BP64" s="79">
        <v>0</v>
      </c>
      <c r="BQ64" s="79">
        <v>0</v>
      </c>
      <c r="BR64" s="79">
        <v>0</v>
      </c>
      <c r="BS64" s="79">
        <v>0</v>
      </c>
      <c r="BT64" s="79">
        <v>0</v>
      </c>
      <c r="BU64" s="79">
        <v>0</v>
      </c>
      <c r="BV64" s="79">
        <v>0</v>
      </c>
      <c r="BW64" s="79">
        <v>0</v>
      </c>
      <c r="BX64" s="79">
        <v>0</v>
      </c>
      <c r="BY64" s="79">
        <v>0</v>
      </c>
      <c r="BZ64" s="79">
        <v>0</v>
      </c>
      <c r="CA64" s="79">
        <v>0</v>
      </c>
      <c r="CB64" s="79">
        <v>0</v>
      </c>
      <c r="CC64" s="79">
        <v>0</v>
      </c>
      <c r="CD64" s="79">
        <v>0</v>
      </c>
      <c r="CE64" s="79">
        <v>0</v>
      </c>
      <c r="CF64" s="79">
        <v>0</v>
      </c>
      <c r="CG64" s="79">
        <v>0</v>
      </c>
      <c r="CH64" s="79">
        <v>0</v>
      </c>
      <c r="CI64" s="79">
        <v>0</v>
      </c>
      <c r="CJ64" s="79">
        <v>0</v>
      </c>
      <c r="CK64" s="79">
        <v>0</v>
      </c>
      <c r="CL64" s="79">
        <v>0</v>
      </c>
      <c r="CM64" s="79">
        <v>0</v>
      </c>
      <c r="CN64" s="79">
        <v>0</v>
      </c>
      <c r="CO64" s="79">
        <v>0</v>
      </c>
      <c r="CP64" s="79">
        <v>0</v>
      </c>
      <c r="CQ64" s="79">
        <v>0</v>
      </c>
      <c r="CR64" s="79">
        <v>0</v>
      </c>
      <c r="CS64" s="79">
        <v>0</v>
      </c>
      <c r="CT64" s="79">
        <v>0</v>
      </c>
      <c r="CU64" s="79">
        <v>0</v>
      </c>
      <c r="CV64" s="79">
        <v>0</v>
      </c>
      <c r="CW64" s="79">
        <v>0</v>
      </c>
      <c r="CX64" s="79">
        <v>0</v>
      </c>
      <c r="CY64" s="79">
        <v>0</v>
      </c>
      <c r="CZ64" s="79">
        <v>0</v>
      </c>
      <c r="DA64" s="79">
        <v>0</v>
      </c>
      <c r="DB64" s="79">
        <v>0</v>
      </c>
      <c r="DC64" s="79">
        <v>0</v>
      </c>
      <c r="DD64" s="79">
        <v>0</v>
      </c>
      <c r="DE64" s="79">
        <v>0</v>
      </c>
      <c r="DF64" s="79">
        <v>0</v>
      </c>
      <c r="DG64" s="79">
        <v>0</v>
      </c>
      <c r="DH64" s="79">
        <v>0</v>
      </c>
      <c r="DI64" s="79">
        <v>0</v>
      </c>
      <c r="DJ64" s="79">
        <v>0</v>
      </c>
      <c r="DK64" s="79">
        <v>0</v>
      </c>
      <c r="DL64" s="79">
        <v>0</v>
      </c>
      <c r="DM64" s="71">
        <v>0</v>
      </c>
      <c r="DN64" s="71">
        <v>0</v>
      </c>
      <c r="DO64" s="71">
        <v>0</v>
      </c>
      <c r="DP64" s="71">
        <v>0</v>
      </c>
      <c r="DQ64" s="71">
        <v>0</v>
      </c>
      <c r="DR64" s="71">
        <v>0</v>
      </c>
      <c r="DS64" s="71">
        <v>-497136.60000000009</v>
      </c>
      <c r="DT64" s="71">
        <v>0</v>
      </c>
      <c r="DU64" s="71">
        <v>0</v>
      </c>
      <c r="DV64" s="71">
        <v>0</v>
      </c>
      <c r="DW64" s="71">
        <v>0</v>
      </c>
      <c r="DX64" s="71">
        <v>0</v>
      </c>
      <c r="DY64" s="71">
        <v>0</v>
      </c>
      <c r="DZ64" s="71">
        <v>0</v>
      </c>
      <c r="EA64" s="71">
        <v>0</v>
      </c>
      <c r="EB64" s="71">
        <v>0</v>
      </c>
    </row>
    <row r="65" spans="1:132" s="71" customFormat="1">
      <c r="A65" s="77" t="s">
        <v>574</v>
      </c>
      <c r="B65" s="79">
        <v>-20</v>
      </c>
      <c r="C65" s="79">
        <v>0</v>
      </c>
      <c r="D65" s="79">
        <v>0</v>
      </c>
      <c r="E65" s="79">
        <v>-20</v>
      </c>
      <c r="F65" s="79">
        <v>0</v>
      </c>
      <c r="G65" s="79">
        <v>0</v>
      </c>
      <c r="H65" s="79">
        <v>0</v>
      </c>
      <c r="I65" s="79">
        <v>0</v>
      </c>
      <c r="J65" s="79">
        <v>0</v>
      </c>
      <c r="K65" s="79">
        <v>0</v>
      </c>
      <c r="L65" s="79">
        <v>0</v>
      </c>
      <c r="M65" s="79">
        <v>0</v>
      </c>
      <c r="N65" s="79">
        <v>0</v>
      </c>
      <c r="O65" s="79">
        <v>0</v>
      </c>
      <c r="P65" s="79">
        <v>0</v>
      </c>
      <c r="Q65" s="79">
        <v>0</v>
      </c>
      <c r="R65" s="79">
        <v>0</v>
      </c>
      <c r="S65" s="79">
        <v>0</v>
      </c>
      <c r="T65" s="79">
        <v>0</v>
      </c>
      <c r="U65" s="79">
        <v>0</v>
      </c>
      <c r="V65" s="79">
        <v>0</v>
      </c>
      <c r="W65" s="79">
        <v>0</v>
      </c>
      <c r="X65" s="79">
        <v>0</v>
      </c>
      <c r="Y65" s="79">
        <v>0</v>
      </c>
      <c r="Z65" s="79">
        <v>0</v>
      </c>
      <c r="AA65" s="79">
        <v>0</v>
      </c>
      <c r="AB65" s="79">
        <v>0</v>
      </c>
      <c r="AC65" s="79">
        <v>0</v>
      </c>
      <c r="AD65" s="79">
        <v>0</v>
      </c>
      <c r="AE65" s="79">
        <v>0</v>
      </c>
      <c r="AF65" s="79">
        <v>0</v>
      </c>
      <c r="AG65" s="79">
        <v>0</v>
      </c>
      <c r="AH65" s="79">
        <v>0</v>
      </c>
      <c r="AI65" s="79">
        <v>0</v>
      </c>
      <c r="AJ65" s="79">
        <v>0</v>
      </c>
      <c r="AK65" s="79">
        <v>0</v>
      </c>
      <c r="AL65" s="79">
        <v>0</v>
      </c>
      <c r="AM65" s="79">
        <v>0</v>
      </c>
      <c r="AN65" s="79">
        <v>0</v>
      </c>
      <c r="AO65" s="79">
        <v>0</v>
      </c>
      <c r="AP65" s="79">
        <v>0</v>
      </c>
      <c r="AQ65" s="79">
        <v>0</v>
      </c>
      <c r="AR65" s="79">
        <v>0</v>
      </c>
      <c r="AS65" s="79">
        <v>0</v>
      </c>
      <c r="AT65" s="79">
        <v>0</v>
      </c>
      <c r="AU65" s="79">
        <v>0</v>
      </c>
      <c r="AV65" s="79">
        <v>0</v>
      </c>
      <c r="AW65" s="79">
        <v>0</v>
      </c>
      <c r="AX65" s="79">
        <v>0</v>
      </c>
      <c r="AY65" s="79">
        <v>0</v>
      </c>
      <c r="AZ65" s="79">
        <v>0</v>
      </c>
      <c r="BA65" s="79">
        <v>0</v>
      </c>
      <c r="BB65" s="79">
        <v>0</v>
      </c>
      <c r="BC65" s="79">
        <v>0</v>
      </c>
      <c r="BD65" s="79">
        <v>0</v>
      </c>
      <c r="BE65" s="79">
        <v>0</v>
      </c>
      <c r="BF65" s="79">
        <v>0</v>
      </c>
      <c r="BG65" s="79">
        <v>0</v>
      </c>
      <c r="BH65" s="79">
        <v>0</v>
      </c>
      <c r="BI65" s="79">
        <v>0</v>
      </c>
      <c r="BJ65" s="79">
        <v>0</v>
      </c>
      <c r="BK65" s="79">
        <v>0</v>
      </c>
      <c r="BL65" s="79">
        <v>0</v>
      </c>
      <c r="BM65" s="79">
        <v>0</v>
      </c>
      <c r="BN65" s="79">
        <v>0</v>
      </c>
      <c r="BO65" s="79">
        <v>0</v>
      </c>
      <c r="BP65" s="79">
        <v>0</v>
      </c>
      <c r="BQ65" s="79">
        <v>0</v>
      </c>
      <c r="BR65" s="79">
        <v>0</v>
      </c>
      <c r="BS65" s="79">
        <v>0</v>
      </c>
      <c r="BT65" s="79">
        <v>0</v>
      </c>
      <c r="BU65" s="79">
        <v>0</v>
      </c>
      <c r="BV65" s="79">
        <v>0</v>
      </c>
      <c r="BW65" s="79">
        <v>0</v>
      </c>
      <c r="BX65" s="79">
        <v>0</v>
      </c>
      <c r="BY65" s="79">
        <v>0</v>
      </c>
      <c r="BZ65" s="79">
        <v>0</v>
      </c>
      <c r="CA65" s="79">
        <v>0</v>
      </c>
      <c r="CB65" s="79">
        <v>0</v>
      </c>
      <c r="CC65" s="79">
        <v>0</v>
      </c>
      <c r="CD65" s="79">
        <v>0</v>
      </c>
      <c r="CE65" s="79">
        <v>0</v>
      </c>
      <c r="CF65" s="79">
        <v>0</v>
      </c>
      <c r="CG65" s="79">
        <v>0</v>
      </c>
      <c r="CH65" s="79">
        <v>0</v>
      </c>
      <c r="CI65" s="79">
        <v>0</v>
      </c>
      <c r="CJ65" s="79">
        <v>0</v>
      </c>
      <c r="CK65" s="79">
        <v>0</v>
      </c>
      <c r="CL65" s="79">
        <v>0</v>
      </c>
      <c r="CM65" s="79">
        <v>0</v>
      </c>
      <c r="CN65" s="79">
        <v>0</v>
      </c>
      <c r="CO65" s="79">
        <v>0</v>
      </c>
      <c r="CP65" s="79">
        <v>0</v>
      </c>
      <c r="CQ65" s="79">
        <v>0</v>
      </c>
      <c r="CR65" s="79">
        <v>0</v>
      </c>
      <c r="CS65" s="79">
        <v>0</v>
      </c>
      <c r="CT65" s="79">
        <v>0</v>
      </c>
      <c r="CU65" s="79">
        <v>0</v>
      </c>
      <c r="CV65" s="79">
        <v>0</v>
      </c>
      <c r="CW65" s="79">
        <v>0</v>
      </c>
      <c r="CX65" s="79">
        <v>0</v>
      </c>
      <c r="CY65" s="79">
        <v>0</v>
      </c>
      <c r="CZ65" s="79">
        <v>0</v>
      </c>
      <c r="DA65" s="79">
        <v>0</v>
      </c>
      <c r="DB65" s="79">
        <v>0</v>
      </c>
      <c r="DC65" s="79">
        <v>0</v>
      </c>
      <c r="DD65" s="79">
        <v>0</v>
      </c>
      <c r="DE65" s="79">
        <v>0</v>
      </c>
      <c r="DF65" s="79">
        <v>0</v>
      </c>
      <c r="DG65" s="79">
        <v>0</v>
      </c>
      <c r="DH65" s="79">
        <v>0</v>
      </c>
      <c r="DI65" s="79">
        <v>0</v>
      </c>
      <c r="DJ65" s="79">
        <v>0</v>
      </c>
      <c r="DK65" s="79">
        <v>0</v>
      </c>
      <c r="DL65" s="79">
        <v>0</v>
      </c>
      <c r="DM65" s="71">
        <v>0</v>
      </c>
      <c r="DN65" s="71">
        <v>0</v>
      </c>
      <c r="DO65" s="71">
        <v>0</v>
      </c>
      <c r="DP65" s="71">
        <v>0</v>
      </c>
      <c r="DQ65" s="71">
        <v>0</v>
      </c>
      <c r="DR65" s="71">
        <v>0</v>
      </c>
      <c r="DS65" s="71">
        <v>0</v>
      </c>
      <c r="DT65" s="71">
        <v>0</v>
      </c>
      <c r="DU65" s="71">
        <v>0</v>
      </c>
      <c r="DV65" s="71">
        <v>0</v>
      </c>
      <c r="DW65" s="71">
        <v>0</v>
      </c>
      <c r="DX65" s="71">
        <v>0</v>
      </c>
      <c r="DY65" s="71">
        <v>0</v>
      </c>
      <c r="DZ65" s="71">
        <v>0</v>
      </c>
      <c r="EA65" s="71">
        <v>0</v>
      </c>
      <c r="EB65" s="71">
        <v>0</v>
      </c>
    </row>
    <row r="66" spans="1:132" s="71" customFormat="1">
      <c r="A66" s="77" t="s">
        <v>575</v>
      </c>
      <c r="B66" s="79">
        <v>24788966.809999995</v>
      </c>
      <c r="C66" s="79">
        <v>3256622.7899999991</v>
      </c>
      <c r="D66" s="79">
        <v>27000</v>
      </c>
      <c r="E66" s="79">
        <v>0</v>
      </c>
      <c r="F66" s="79">
        <v>0</v>
      </c>
      <c r="G66" s="79">
        <v>17149344.019999996</v>
      </c>
      <c r="H66" s="79">
        <v>4356000</v>
      </c>
      <c r="I66" s="79">
        <v>0</v>
      </c>
      <c r="J66" s="79">
        <v>0</v>
      </c>
      <c r="K66" s="79">
        <v>0</v>
      </c>
      <c r="L66" s="79">
        <v>3256622.7899999991</v>
      </c>
      <c r="M66" s="79">
        <v>0</v>
      </c>
      <c r="N66" s="79">
        <v>0</v>
      </c>
      <c r="O66" s="79">
        <v>0</v>
      </c>
      <c r="P66" s="79">
        <v>0</v>
      </c>
      <c r="Q66" s="79">
        <v>0</v>
      </c>
      <c r="R66" s="79">
        <v>0</v>
      </c>
      <c r="S66" s="79">
        <v>0</v>
      </c>
      <c r="T66" s="79">
        <v>4190700</v>
      </c>
      <c r="U66" s="79">
        <v>3052120.1199999973</v>
      </c>
      <c r="V66" s="79">
        <v>3108077.46</v>
      </c>
      <c r="W66" s="79">
        <v>1797955.8099999998</v>
      </c>
      <c r="X66" s="79">
        <v>-8892230.599999994</v>
      </c>
      <c r="Y66" s="79">
        <v>0</v>
      </c>
      <c r="Z66" s="79">
        <v>0</v>
      </c>
      <c r="AA66" s="79">
        <v>0</v>
      </c>
      <c r="AB66" s="79">
        <v>0</v>
      </c>
      <c r="AC66" s="79">
        <v>0</v>
      </c>
      <c r="AD66" s="79">
        <v>0</v>
      </c>
      <c r="AE66" s="79">
        <v>0</v>
      </c>
      <c r="AF66" s="79">
        <v>0</v>
      </c>
      <c r="AG66" s="79">
        <v>0</v>
      </c>
      <c r="AH66" s="79">
        <v>0</v>
      </c>
      <c r="AI66" s="79">
        <v>0</v>
      </c>
      <c r="AJ66" s="79">
        <v>0</v>
      </c>
      <c r="AK66" s="79">
        <v>0</v>
      </c>
      <c r="AL66" s="79">
        <v>0</v>
      </c>
      <c r="AM66" s="79">
        <v>0</v>
      </c>
      <c r="AN66" s="79">
        <v>0</v>
      </c>
      <c r="AO66" s="79">
        <v>0</v>
      </c>
      <c r="AP66" s="79">
        <v>0</v>
      </c>
      <c r="AQ66" s="79">
        <v>0</v>
      </c>
      <c r="AR66" s="79">
        <v>0</v>
      </c>
      <c r="AS66" s="79">
        <v>0</v>
      </c>
      <c r="AT66" s="79">
        <v>0</v>
      </c>
      <c r="AU66" s="79">
        <v>0</v>
      </c>
      <c r="AV66" s="79">
        <v>0</v>
      </c>
      <c r="AW66" s="79">
        <v>0</v>
      </c>
      <c r="AX66" s="79">
        <v>0</v>
      </c>
      <c r="AY66" s="79">
        <v>0</v>
      </c>
      <c r="AZ66" s="79">
        <v>0</v>
      </c>
      <c r="BA66" s="79">
        <v>0</v>
      </c>
      <c r="BB66" s="79">
        <v>0</v>
      </c>
      <c r="BC66" s="79">
        <v>0</v>
      </c>
      <c r="BD66" s="79">
        <v>0</v>
      </c>
      <c r="BE66" s="79">
        <v>0</v>
      </c>
      <c r="BF66" s="79">
        <v>0</v>
      </c>
      <c r="BG66" s="79">
        <v>0</v>
      </c>
      <c r="BH66" s="79">
        <v>0</v>
      </c>
      <c r="BI66" s="79">
        <v>0</v>
      </c>
      <c r="BJ66" s="79">
        <v>0</v>
      </c>
      <c r="BK66" s="79">
        <v>0</v>
      </c>
      <c r="BL66" s="79">
        <v>0</v>
      </c>
      <c r="BM66" s="79">
        <v>0</v>
      </c>
      <c r="BN66" s="79">
        <v>0</v>
      </c>
      <c r="BO66" s="79">
        <v>0</v>
      </c>
      <c r="BP66" s="79">
        <v>0</v>
      </c>
      <c r="BQ66" s="79">
        <v>0</v>
      </c>
      <c r="BR66" s="79">
        <v>0</v>
      </c>
      <c r="BS66" s="79">
        <v>0</v>
      </c>
      <c r="BT66" s="79">
        <v>0</v>
      </c>
      <c r="BU66" s="79">
        <v>0</v>
      </c>
      <c r="BV66" s="79">
        <v>0</v>
      </c>
      <c r="BW66" s="79">
        <v>0</v>
      </c>
      <c r="BX66" s="79">
        <v>0</v>
      </c>
      <c r="BY66" s="79">
        <v>0</v>
      </c>
      <c r="BZ66" s="79">
        <v>0</v>
      </c>
      <c r="CA66" s="79">
        <v>0</v>
      </c>
      <c r="CB66" s="79">
        <v>0</v>
      </c>
      <c r="CC66" s="79">
        <v>0</v>
      </c>
      <c r="CD66" s="79">
        <v>0</v>
      </c>
      <c r="CE66" s="79">
        <v>0</v>
      </c>
      <c r="CF66" s="79">
        <v>0</v>
      </c>
      <c r="CG66" s="79">
        <v>0</v>
      </c>
      <c r="CH66" s="79">
        <v>0</v>
      </c>
      <c r="CI66" s="79">
        <v>0</v>
      </c>
      <c r="CJ66" s="79">
        <v>0</v>
      </c>
      <c r="CK66" s="79">
        <v>0</v>
      </c>
      <c r="CL66" s="79">
        <v>0</v>
      </c>
      <c r="CM66" s="79">
        <v>0</v>
      </c>
      <c r="CN66" s="79">
        <v>0</v>
      </c>
      <c r="CO66" s="79">
        <v>0</v>
      </c>
      <c r="CP66" s="79">
        <v>0</v>
      </c>
      <c r="CQ66" s="79">
        <v>0</v>
      </c>
      <c r="CR66" s="79">
        <v>0</v>
      </c>
      <c r="CS66" s="79">
        <v>0</v>
      </c>
      <c r="CT66" s="79">
        <v>0</v>
      </c>
      <c r="CU66" s="79">
        <v>0</v>
      </c>
      <c r="CV66" s="79">
        <v>0</v>
      </c>
      <c r="CW66" s="79">
        <v>0</v>
      </c>
      <c r="CX66" s="79">
        <v>0</v>
      </c>
      <c r="CY66" s="79">
        <v>0</v>
      </c>
      <c r="CZ66" s="79">
        <v>0</v>
      </c>
      <c r="DA66" s="79">
        <v>0</v>
      </c>
      <c r="DB66" s="79">
        <v>0</v>
      </c>
      <c r="DC66" s="79">
        <v>0</v>
      </c>
      <c r="DD66" s="79">
        <v>0</v>
      </c>
      <c r="DE66" s="79">
        <v>0</v>
      </c>
      <c r="DF66" s="79">
        <v>0</v>
      </c>
      <c r="DG66" s="79">
        <v>0</v>
      </c>
      <c r="DH66" s="79">
        <v>0</v>
      </c>
      <c r="DI66" s="79">
        <v>0</v>
      </c>
      <c r="DJ66" s="79">
        <v>0</v>
      </c>
      <c r="DK66" s="79">
        <v>0</v>
      </c>
      <c r="DL66" s="79">
        <v>0</v>
      </c>
      <c r="DM66" s="71">
        <v>0</v>
      </c>
      <c r="DN66" s="71">
        <v>0</v>
      </c>
      <c r="DO66" s="71">
        <v>0</v>
      </c>
      <c r="DP66" s="71">
        <v>0</v>
      </c>
      <c r="DQ66" s="71">
        <v>0</v>
      </c>
      <c r="DR66" s="71">
        <v>0</v>
      </c>
      <c r="DS66" s="71">
        <v>0</v>
      </c>
      <c r="DT66" s="71">
        <v>0</v>
      </c>
      <c r="DU66" s="71">
        <v>0</v>
      </c>
      <c r="DV66" s="71">
        <v>0</v>
      </c>
      <c r="DW66" s="71">
        <v>27000</v>
      </c>
      <c r="DX66" s="71">
        <v>0</v>
      </c>
      <c r="DY66" s="71">
        <v>0</v>
      </c>
      <c r="DZ66" s="71">
        <v>0</v>
      </c>
      <c r="EA66" s="71">
        <v>0</v>
      </c>
      <c r="EB66" s="71">
        <v>0</v>
      </c>
    </row>
    <row r="67" spans="1:132" s="71" customFormat="1">
      <c r="A67" s="77" t="s">
        <v>576</v>
      </c>
      <c r="B67" s="79">
        <v>-39773.190000000061</v>
      </c>
      <c r="C67" s="79">
        <v>-39773.190000000061</v>
      </c>
      <c r="D67" s="79">
        <v>0</v>
      </c>
      <c r="E67" s="79">
        <v>0</v>
      </c>
      <c r="F67" s="79">
        <v>0</v>
      </c>
      <c r="G67" s="79">
        <v>0</v>
      </c>
      <c r="H67" s="79">
        <v>0</v>
      </c>
      <c r="I67" s="79">
        <v>3479.3899999999994</v>
      </c>
      <c r="J67" s="79">
        <v>0</v>
      </c>
      <c r="K67" s="79">
        <v>0</v>
      </c>
      <c r="L67" s="79">
        <v>0</v>
      </c>
      <c r="M67" s="79">
        <v>0</v>
      </c>
      <c r="N67" s="79">
        <v>0</v>
      </c>
      <c r="O67" s="79">
        <v>0</v>
      </c>
      <c r="P67" s="79">
        <v>0</v>
      </c>
      <c r="Q67" s="79">
        <v>0</v>
      </c>
      <c r="R67" s="79">
        <v>-43252.579999999958</v>
      </c>
      <c r="S67" s="79">
        <v>0</v>
      </c>
      <c r="T67" s="79">
        <v>0</v>
      </c>
      <c r="U67" s="79">
        <v>0</v>
      </c>
      <c r="V67" s="79">
        <v>0</v>
      </c>
      <c r="W67" s="79">
        <v>0</v>
      </c>
      <c r="X67" s="79">
        <v>0</v>
      </c>
      <c r="Y67" s="79">
        <v>0</v>
      </c>
      <c r="Z67" s="79">
        <v>0</v>
      </c>
      <c r="AA67" s="79">
        <v>0</v>
      </c>
      <c r="AB67" s="79">
        <v>0</v>
      </c>
      <c r="AC67" s="79">
        <v>0</v>
      </c>
      <c r="AD67" s="79">
        <v>0</v>
      </c>
      <c r="AE67" s="79">
        <v>0</v>
      </c>
      <c r="AF67" s="79">
        <v>0</v>
      </c>
      <c r="AG67" s="79">
        <v>0</v>
      </c>
      <c r="AH67" s="79">
        <v>0</v>
      </c>
      <c r="AI67" s="79">
        <v>0</v>
      </c>
      <c r="AJ67" s="79">
        <v>0</v>
      </c>
      <c r="AK67" s="79">
        <v>0</v>
      </c>
      <c r="AL67" s="79">
        <v>0</v>
      </c>
      <c r="AM67" s="79">
        <v>0</v>
      </c>
      <c r="AN67" s="79">
        <v>0</v>
      </c>
      <c r="AO67" s="79">
        <v>0</v>
      </c>
      <c r="AP67" s="79">
        <v>0</v>
      </c>
      <c r="AQ67" s="79">
        <v>0</v>
      </c>
      <c r="AR67" s="79">
        <v>0</v>
      </c>
      <c r="AS67" s="79">
        <v>0</v>
      </c>
      <c r="AT67" s="79">
        <v>-43252.579999999958</v>
      </c>
      <c r="AU67" s="79">
        <v>-3902.0200000000041</v>
      </c>
      <c r="AV67" s="79">
        <v>-1345.9600000000028</v>
      </c>
      <c r="AW67" s="79">
        <v>-1706.3400000000001</v>
      </c>
      <c r="AX67" s="79">
        <v>-3629.3800000000047</v>
      </c>
      <c r="AY67" s="79">
        <v>-7660.5000000000146</v>
      </c>
      <c r="AZ67" s="79">
        <v>-3667.0999999999985</v>
      </c>
      <c r="BA67" s="79">
        <v>-3.3799999999999955</v>
      </c>
      <c r="BB67" s="79">
        <v>-2682.3800000000047</v>
      </c>
      <c r="BC67" s="79">
        <v>-1321.4000000000015</v>
      </c>
      <c r="BD67" s="79">
        <v>-773.28000000000247</v>
      </c>
      <c r="BE67" s="79">
        <v>-3384.0299999999988</v>
      </c>
      <c r="BF67" s="79">
        <v>-5084.320000000007</v>
      </c>
      <c r="BG67" s="79">
        <v>-5419.1600000000035</v>
      </c>
      <c r="BH67" s="79">
        <v>-1935.5199999999895</v>
      </c>
      <c r="BI67" s="79">
        <v>-2.0000000000000018E-2</v>
      </c>
      <c r="BJ67" s="79">
        <v>147.41000000000031</v>
      </c>
      <c r="BK67" s="79">
        <v>-118.8900000000001</v>
      </c>
      <c r="BL67" s="79">
        <v>-141.88999999999987</v>
      </c>
      <c r="BM67" s="79">
        <v>-93.580000000000155</v>
      </c>
      <c r="BN67" s="79">
        <v>-10.370000000000005</v>
      </c>
      <c r="BO67" s="79">
        <v>-5.2099999999999937</v>
      </c>
      <c r="BP67" s="79">
        <v>-494.35000000000036</v>
      </c>
      <c r="BQ67" s="79">
        <v>0</v>
      </c>
      <c r="BR67" s="79">
        <v>-0.10999999999999988</v>
      </c>
      <c r="BS67" s="79">
        <v>0</v>
      </c>
      <c r="BT67" s="79">
        <v>0</v>
      </c>
      <c r="BU67" s="79">
        <v>-4.75</v>
      </c>
      <c r="BV67" s="79">
        <v>0</v>
      </c>
      <c r="BW67" s="79">
        <v>0</v>
      </c>
      <c r="BX67" s="79">
        <v>0.42999999999999972</v>
      </c>
      <c r="BY67" s="79">
        <v>0</v>
      </c>
      <c r="BZ67" s="79">
        <v>0</v>
      </c>
      <c r="CA67" s="79">
        <v>0</v>
      </c>
      <c r="CB67" s="79">
        <v>0</v>
      </c>
      <c r="CC67" s="79">
        <v>-3.3799999999999955</v>
      </c>
      <c r="CD67" s="79">
        <v>-3.3699999999999974</v>
      </c>
      <c r="CE67" s="79">
        <v>-0.71</v>
      </c>
      <c r="CF67" s="79">
        <v>0</v>
      </c>
      <c r="CG67" s="79">
        <v>0</v>
      </c>
      <c r="CH67" s="79">
        <v>0.01</v>
      </c>
      <c r="CI67" s="79">
        <v>0</v>
      </c>
      <c r="CJ67" s="79">
        <v>0</v>
      </c>
      <c r="CK67" s="79">
        <v>0</v>
      </c>
      <c r="CL67" s="79">
        <v>0</v>
      </c>
      <c r="CM67" s="79">
        <v>0</v>
      </c>
      <c r="CN67" s="79">
        <v>0</v>
      </c>
      <c r="CO67" s="79">
        <v>0</v>
      </c>
      <c r="CP67" s="79">
        <v>0</v>
      </c>
      <c r="CQ67" s="79">
        <v>0</v>
      </c>
      <c r="CR67" s="79">
        <v>0</v>
      </c>
      <c r="CS67" s="79">
        <v>0</v>
      </c>
      <c r="CT67" s="79">
        <v>0</v>
      </c>
      <c r="CU67" s="79">
        <v>0</v>
      </c>
      <c r="CV67" s="79">
        <v>0</v>
      </c>
      <c r="CW67" s="79">
        <v>0</v>
      </c>
      <c r="CX67" s="79">
        <v>0</v>
      </c>
      <c r="CY67" s="79">
        <v>0</v>
      </c>
      <c r="CZ67" s="79">
        <v>0</v>
      </c>
      <c r="DA67" s="79">
        <v>0</v>
      </c>
      <c r="DB67" s="79">
        <v>0</v>
      </c>
      <c r="DC67" s="79">
        <v>-7.4599999999999227</v>
      </c>
      <c r="DD67" s="79">
        <v>-1.5700000000000003</v>
      </c>
      <c r="DE67" s="79">
        <v>0</v>
      </c>
      <c r="DF67" s="79">
        <v>0</v>
      </c>
      <c r="DG67" s="79">
        <v>0</v>
      </c>
      <c r="DH67" s="79">
        <v>0</v>
      </c>
      <c r="DI67" s="79">
        <v>0</v>
      </c>
      <c r="DJ67" s="79">
        <v>0</v>
      </c>
      <c r="DK67" s="79">
        <v>0</v>
      </c>
      <c r="DL67" s="79">
        <v>0</v>
      </c>
      <c r="DM67" s="71">
        <v>0</v>
      </c>
      <c r="DN67" s="71">
        <v>0</v>
      </c>
      <c r="DO67" s="71">
        <v>0</v>
      </c>
      <c r="DP67" s="71">
        <v>0</v>
      </c>
      <c r="DQ67" s="71">
        <v>0</v>
      </c>
      <c r="DR67" s="71">
        <v>0</v>
      </c>
      <c r="DS67" s="71">
        <v>0</v>
      </c>
      <c r="DT67" s="71">
        <v>0</v>
      </c>
      <c r="DU67" s="71">
        <v>0</v>
      </c>
      <c r="DV67" s="71">
        <v>0</v>
      </c>
      <c r="DW67" s="71">
        <v>0</v>
      </c>
      <c r="DX67" s="71">
        <v>0</v>
      </c>
      <c r="DY67" s="71">
        <v>0</v>
      </c>
      <c r="DZ67" s="71">
        <v>0</v>
      </c>
      <c r="EA67" s="71">
        <v>0</v>
      </c>
      <c r="EB67" s="71">
        <v>0</v>
      </c>
    </row>
    <row r="68" spans="1:132" s="71" customFormat="1">
      <c r="A68" s="77" t="s">
        <v>68</v>
      </c>
      <c r="B68" s="79">
        <v>827838.29999999888</v>
      </c>
      <c r="C68" s="79">
        <v>827838.29999999888</v>
      </c>
      <c r="D68" s="79">
        <v>-5.8207660913467407E-11</v>
      </c>
      <c r="E68" s="79">
        <v>0</v>
      </c>
      <c r="F68" s="79">
        <v>0</v>
      </c>
      <c r="G68" s="79">
        <v>0</v>
      </c>
      <c r="H68" s="79">
        <v>0</v>
      </c>
      <c r="I68" s="79">
        <v>0</v>
      </c>
      <c r="J68" s="79">
        <v>0</v>
      </c>
      <c r="K68" s="79">
        <v>0</v>
      </c>
      <c r="L68" s="79">
        <v>0</v>
      </c>
      <c r="M68" s="79">
        <v>0</v>
      </c>
      <c r="N68" s="79">
        <v>0</v>
      </c>
      <c r="O68" s="79">
        <v>0</v>
      </c>
      <c r="P68" s="79">
        <v>0</v>
      </c>
      <c r="Q68" s="79">
        <v>0</v>
      </c>
      <c r="R68" s="79">
        <v>827838.29999999888</v>
      </c>
      <c r="S68" s="79">
        <v>0</v>
      </c>
      <c r="T68" s="79">
        <v>0</v>
      </c>
      <c r="U68" s="79">
        <v>0</v>
      </c>
      <c r="V68" s="79">
        <v>0</v>
      </c>
      <c r="W68" s="79">
        <v>0</v>
      </c>
      <c r="X68" s="79">
        <v>0</v>
      </c>
      <c r="Y68" s="79">
        <v>0</v>
      </c>
      <c r="Z68" s="79">
        <v>0</v>
      </c>
      <c r="AA68" s="79">
        <v>0</v>
      </c>
      <c r="AB68" s="79">
        <v>0</v>
      </c>
      <c r="AC68" s="79">
        <v>0</v>
      </c>
      <c r="AD68" s="79">
        <v>0</v>
      </c>
      <c r="AE68" s="79">
        <v>0</v>
      </c>
      <c r="AF68" s="79">
        <v>0</v>
      </c>
      <c r="AG68" s="79">
        <v>0</v>
      </c>
      <c r="AH68" s="79">
        <v>0</v>
      </c>
      <c r="AI68" s="79">
        <v>0</v>
      </c>
      <c r="AJ68" s="79">
        <v>0</v>
      </c>
      <c r="AK68" s="79">
        <v>0</v>
      </c>
      <c r="AL68" s="79">
        <v>0</v>
      </c>
      <c r="AM68" s="79">
        <v>0</v>
      </c>
      <c r="AN68" s="79">
        <v>368655.07999999984</v>
      </c>
      <c r="AO68" s="79">
        <v>0</v>
      </c>
      <c r="AP68" s="79">
        <v>0</v>
      </c>
      <c r="AQ68" s="79">
        <v>0</v>
      </c>
      <c r="AR68" s="79">
        <v>0</v>
      </c>
      <c r="AS68" s="79">
        <v>0</v>
      </c>
      <c r="AT68" s="79">
        <v>459183.21999999881</v>
      </c>
      <c r="AU68" s="79">
        <v>0</v>
      </c>
      <c r="AV68" s="79">
        <v>18.870000000000005</v>
      </c>
      <c r="AW68" s="79">
        <v>9.4299999999930151</v>
      </c>
      <c r="AX68" s="79">
        <v>0</v>
      </c>
      <c r="AY68" s="79">
        <v>0</v>
      </c>
      <c r="AZ68" s="79">
        <v>0</v>
      </c>
      <c r="BA68" s="79">
        <v>0</v>
      </c>
      <c r="BB68" s="79">
        <v>0</v>
      </c>
      <c r="BC68" s="79">
        <v>0</v>
      </c>
      <c r="BD68" s="79">
        <v>0</v>
      </c>
      <c r="BE68" s="79">
        <v>95249.710000000079</v>
      </c>
      <c r="BF68" s="79">
        <v>28.300000000046566</v>
      </c>
      <c r="BG68" s="79">
        <v>9.4300000000000068</v>
      </c>
      <c r="BH68" s="79">
        <v>0</v>
      </c>
      <c r="BI68" s="79">
        <v>0</v>
      </c>
      <c r="BJ68" s="79">
        <v>0</v>
      </c>
      <c r="BK68" s="79">
        <v>0</v>
      </c>
      <c r="BL68" s="79">
        <v>0</v>
      </c>
      <c r="BM68" s="79">
        <v>0</v>
      </c>
      <c r="BN68" s="79">
        <v>9.43</v>
      </c>
      <c r="BO68" s="79">
        <v>18.87</v>
      </c>
      <c r="BP68" s="79">
        <v>100.48999999999998</v>
      </c>
      <c r="BQ68" s="79">
        <v>0</v>
      </c>
      <c r="BR68" s="79">
        <v>0</v>
      </c>
      <c r="BS68" s="79">
        <v>0</v>
      </c>
      <c r="BT68" s="79">
        <v>0</v>
      </c>
      <c r="BU68" s="79">
        <v>0</v>
      </c>
      <c r="BV68" s="79">
        <v>0</v>
      </c>
      <c r="BW68" s="79">
        <v>0</v>
      </c>
      <c r="BX68" s="79">
        <v>94.34</v>
      </c>
      <c r="BY68" s="79">
        <v>0</v>
      </c>
      <c r="BZ68" s="79">
        <v>0</v>
      </c>
      <c r="CA68" s="79">
        <v>0</v>
      </c>
      <c r="CB68" s="79">
        <v>0</v>
      </c>
      <c r="CC68" s="79">
        <v>0</v>
      </c>
      <c r="CD68" s="79">
        <v>0</v>
      </c>
      <c r="CE68" s="79">
        <v>37.739999999990687</v>
      </c>
      <c r="CF68" s="79">
        <v>0</v>
      </c>
      <c r="CG68" s="79">
        <v>0</v>
      </c>
      <c r="CH68" s="79">
        <v>0</v>
      </c>
      <c r="CI68" s="79">
        <v>10</v>
      </c>
      <c r="CJ68" s="79">
        <v>0</v>
      </c>
      <c r="CK68" s="79">
        <v>9.4299999999930151</v>
      </c>
      <c r="CL68" s="79">
        <v>105000</v>
      </c>
      <c r="CM68" s="79">
        <v>0</v>
      </c>
      <c r="CN68" s="79">
        <v>0</v>
      </c>
      <c r="CO68" s="79">
        <v>0</v>
      </c>
      <c r="CP68" s="79">
        <v>0</v>
      </c>
      <c r="CQ68" s="79">
        <v>41666.67</v>
      </c>
      <c r="CR68" s="79">
        <v>0</v>
      </c>
      <c r="CS68" s="79">
        <v>0</v>
      </c>
      <c r="CT68" s="79">
        <v>0</v>
      </c>
      <c r="CU68" s="79">
        <v>0</v>
      </c>
      <c r="CV68" s="79">
        <v>0</v>
      </c>
      <c r="CW68" s="79">
        <v>0</v>
      </c>
      <c r="CX68" s="79">
        <v>0</v>
      </c>
      <c r="CY68" s="79">
        <v>0</v>
      </c>
      <c r="CZ68" s="79">
        <v>0</v>
      </c>
      <c r="DA68" s="79">
        <v>0</v>
      </c>
      <c r="DB68" s="79">
        <v>216911.08000000002</v>
      </c>
      <c r="DC68" s="79">
        <v>9.43</v>
      </c>
      <c r="DD68" s="79">
        <v>0</v>
      </c>
      <c r="DE68" s="79">
        <v>0</v>
      </c>
      <c r="DF68" s="79">
        <v>0</v>
      </c>
      <c r="DG68" s="79">
        <v>0</v>
      </c>
      <c r="DH68" s="79">
        <v>0</v>
      </c>
      <c r="DI68" s="79">
        <v>0</v>
      </c>
      <c r="DJ68" s="79">
        <v>0</v>
      </c>
      <c r="DK68" s="79">
        <v>0</v>
      </c>
      <c r="DL68" s="79">
        <v>0</v>
      </c>
      <c r="DM68" s="71">
        <v>0</v>
      </c>
      <c r="DN68" s="71">
        <v>0</v>
      </c>
      <c r="DO68" s="71">
        <v>0</v>
      </c>
      <c r="DP68" s="71">
        <v>0</v>
      </c>
      <c r="DQ68" s="71">
        <v>0</v>
      </c>
      <c r="DR68" s="71">
        <v>0</v>
      </c>
      <c r="DS68" s="71">
        <v>31435.929999999935</v>
      </c>
      <c r="DT68" s="71">
        <v>0</v>
      </c>
      <c r="DU68" s="71">
        <v>0</v>
      </c>
      <c r="DV68" s="71">
        <v>0</v>
      </c>
      <c r="DW68" s="71">
        <v>0</v>
      </c>
      <c r="DX68" s="71">
        <v>-31435.929999999993</v>
      </c>
      <c r="DY68" s="71">
        <v>0</v>
      </c>
      <c r="DZ68" s="71">
        <v>0</v>
      </c>
      <c r="EA68" s="71">
        <v>0</v>
      </c>
      <c r="EB68" s="71">
        <v>0</v>
      </c>
    </row>
    <row r="69" spans="1:132" s="71" customFormat="1">
      <c r="A69" s="77" t="s">
        <v>577</v>
      </c>
      <c r="B69" s="79">
        <v>414.23999999999069</v>
      </c>
      <c r="C69" s="79">
        <v>414.23999999999069</v>
      </c>
      <c r="D69" s="79">
        <v>0</v>
      </c>
      <c r="E69" s="79">
        <v>0</v>
      </c>
      <c r="F69" s="79">
        <v>0</v>
      </c>
      <c r="G69" s="79">
        <v>0</v>
      </c>
      <c r="H69" s="79">
        <v>0</v>
      </c>
      <c r="I69" s="79">
        <v>414.23999999999069</v>
      </c>
      <c r="J69" s="79">
        <v>0</v>
      </c>
      <c r="K69" s="79">
        <v>0</v>
      </c>
      <c r="L69" s="79">
        <v>0</v>
      </c>
      <c r="M69" s="79">
        <v>0</v>
      </c>
      <c r="N69" s="79">
        <v>0</v>
      </c>
      <c r="O69" s="79">
        <v>0</v>
      </c>
      <c r="P69" s="79">
        <v>0</v>
      </c>
      <c r="Q69" s="79">
        <v>0</v>
      </c>
      <c r="R69" s="79">
        <v>0</v>
      </c>
      <c r="S69" s="79">
        <v>0</v>
      </c>
      <c r="T69" s="79">
        <v>0</v>
      </c>
      <c r="U69" s="79">
        <v>0</v>
      </c>
      <c r="V69" s="79">
        <v>0</v>
      </c>
      <c r="W69" s="79">
        <v>0</v>
      </c>
      <c r="X69" s="79">
        <v>0</v>
      </c>
      <c r="Y69" s="79">
        <v>0</v>
      </c>
      <c r="Z69" s="79">
        <v>0</v>
      </c>
      <c r="AA69" s="79">
        <v>0</v>
      </c>
      <c r="AB69" s="79">
        <v>0</v>
      </c>
      <c r="AC69" s="79">
        <v>0</v>
      </c>
      <c r="AD69" s="79">
        <v>0</v>
      </c>
      <c r="AE69" s="79">
        <v>0</v>
      </c>
      <c r="AF69" s="79">
        <v>0</v>
      </c>
      <c r="AG69" s="79">
        <v>0</v>
      </c>
      <c r="AH69" s="79">
        <v>0</v>
      </c>
      <c r="AI69" s="79">
        <v>0</v>
      </c>
      <c r="AJ69" s="79">
        <v>0</v>
      </c>
      <c r="AK69" s="79">
        <v>0</v>
      </c>
      <c r="AL69" s="79">
        <v>0</v>
      </c>
      <c r="AM69" s="79">
        <v>0</v>
      </c>
      <c r="AN69" s="79">
        <v>0</v>
      </c>
      <c r="AO69" s="79">
        <v>0</v>
      </c>
      <c r="AP69" s="79">
        <v>0</v>
      </c>
      <c r="AQ69" s="79">
        <v>0</v>
      </c>
      <c r="AR69" s="79">
        <v>0</v>
      </c>
      <c r="AS69" s="79">
        <v>0</v>
      </c>
      <c r="AT69" s="79">
        <v>0</v>
      </c>
      <c r="AU69" s="79">
        <v>0</v>
      </c>
      <c r="AV69" s="79">
        <v>0</v>
      </c>
      <c r="AW69" s="79">
        <v>0</v>
      </c>
      <c r="AX69" s="79">
        <v>0</v>
      </c>
      <c r="AY69" s="79">
        <v>0</v>
      </c>
      <c r="AZ69" s="79">
        <v>0</v>
      </c>
      <c r="BA69" s="79">
        <v>0</v>
      </c>
      <c r="BB69" s="79">
        <v>0</v>
      </c>
      <c r="BC69" s="79">
        <v>0</v>
      </c>
      <c r="BD69" s="79">
        <v>0</v>
      </c>
      <c r="BE69" s="79">
        <v>0</v>
      </c>
      <c r="BF69" s="79">
        <v>0</v>
      </c>
      <c r="BG69" s="79">
        <v>0</v>
      </c>
      <c r="BH69" s="79">
        <v>0</v>
      </c>
      <c r="BI69" s="79">
        <v>0</v>
      </c>
      <c r="BJ69" s="79">
        <v>0</v>
      </c>
      <c r="BK69" s="79">
        <v>0</v>
      </c>
      <c r="BL69" s="79">
        <v>0</v>
      </c>
      <c r="BM69" s="79">
        <v>0</v>
      </c>
      <c r="BN69" s="79">
        <v>0</v>
      </c>
      <c r="BO69" s="79">
        <v>0</v>
      </c>
      <c r="BP69" s="79">
        <v>0</v>
      </c>
      <c r="BQ69" s="79">
        <v>0</v>
      </c>
      <c r="BR69" s="79">
        <v>0</v>
      </c>
      <c r="BS69" s="79">
        <v>0</v>
      </c>
      <c r="BT69" s="79">
        <v>0</v>
      </c>
      <c r="BU69" s="79">
        <v>0</v>
      </c>
      <c r="BV69" s="79">
        <v>0</v>
      </c>
      <c r="BW69" s="79">
        <v>0</v>
      </c>
      <c r="BX69" s="79">
        <v>0</v>
      </c>
      <c r="BY69" s="79">
        <v>0</v>
      </c>
      <c r="BZ69" s="79">
        <v>0</v>
      </c>
      <c r="CA69" s="79">
        <v>0</v>
      </c>
      <c r="CB69" s="79">
        <v>0</v>
      </c>
      <c r="CC69" s="79">
        <v>0</v>
      </c>
      <c r="CD69" s="79">
        <v>0</v>
      </c>
      <c r="CE69" s="79">
        <v>0</v>
      </c>
      <c r="CF69" s="79">
        <v>0</v>
      </c>
      <c r="CG69" s="79">
        <v>0</v>
      </c>
      <c r="CH69" s="79">
        <v>0</v>
      </c>
      <c r="CI69" s="79">
        <v>0</v>
      </c>
      <c r="CJ69" s="79">
        <v>0</v>
      </c>
      <c r="CK69" s="79">
        <v>0</v>
      </c>
      <c r="CL69" s="79">
        <v>0</v>
      </c>
      <c r="CM69" s="79">
        <v>0</v>
      </c>
      <c r="CN69" s="79">
        <v>0</v>
      </c>
      <c r="CO69" s="79">
        <v>0</v>
      </c>
      <c r="CP69" s="79">
        <v>0</v>
      </c>
      <c r="CQ69" s="79">
        <v>0</v>
      </c>
      <c r="CR69" s="79">
        <v>0</v>
      </c>
      <c r="CS69" s="79">
        <v>0</v>
      </c>
      <c r="CT69" s="79">
        <v>0</v>
      </c>
      <c r="CU69" s="79">
        <v>0</v>
      </c>
      <c r="CV69" s="79">
        <v>0</v>
      </c>
      <c r="CW69" s="79">
        <v>0</v>
      </c>
      <c r="CX69" s="79">
        <v>0</v>
      </c>
      <c r="CY69" s="79">
        <v>0</v>
      </c>
      <c r="CZ69" s="79">
        <v>0</v>
      </c>
      <c r="DA69" s="79">
        <v>0</v>
      </c>
      <c r="DB69" s="79">
        <v>0</v>
      </c>
      <c r="DC69" s="79">
        <v>0</v>
      </c>
      <c r="DD69" s="79">
        <v>0</v>
      </c>
      <c r="DE69" s="79">
        <v>0</v>
      </c>
      <c r="DF69" s="79">
        <v>0</v>
      </c>
      <c r="DG69" s="79">
        <v>0</v>
      </c>
      <c r="DH69" s="79">
        <v>0</v>
      </c>
      <c r="DI69" s="79">
        <v>0</v>
      </c>
      <c r="DJ69" s="79">
        <v>0</v>
      </c>
      <c r="DK69" s="79">
        <v>0</v>
      </c>
      <c r="DL69" s="79">
        <v>0</v>
      </c>
      <c r="DM69" s="71">
        <v>0</v>
      </c>
      <c r="DN69" s="71">
        <v>0</v>
      </c>
      <c r="DO69" s="71">
        <v>0</v>
      </c>
      <c r="DP69" s="71">
        <v>0</v>
      </c>
      <c r="DQ69" s="71">
        <v>0</v>
      </c>
      <c r="DR69" s="71">
        <v>0</v>
      </c>
      <c r="DS69" s="71">
        <v>0</v>
      </c>
      <c r="DT69" s="71">
        <v>0</v>
      </c>
      <c r="DU69" s="71">
        <v>0</v>
      </c>
      <c r="DV69" s="71">
        <v>0</v>
      </c>
      <c r="DW69" s="71">
        <v>0</v>
      </c>
      <c r="DX69" s="71">
        <v>0</v>
      </c>
      <c r="DY69" s="71">
        <v>0</v>
      </c>
      <c r="DZ69" s="71">
        <v>0</v>
      </c>
      <c r="EA69" s="71">
        <v>0</v>
      </c>
      <c r="EB69" s="71">
        <v>0</v>
      </c>
    </row>
    <row r="70" spans="1:132" s="71" customFormat="1">
      <c r="A70" s="77" t="s">
        <v>70</v>
      </c>
      <c r="B70" s="79">
        <v>0</v>
      </c>
      <c r="C70" s="79">
        <v>0</v>
      </c>
      <c r="D70" s="79">
        <v>0</v>
      </c>
      <c r="E70" s="79">
        <v>0</v>
      </c>
      <c r="F70" s="79">
        <v>0</v>
      </c>
      <c r="G70" s="79">
        <v>0</v>
      </c>
      <c r="H70" s="79">
        <v>0</v>
      </c>
      <c r="I70" s="79">
        <v>0</v>
      </c>
      <c r="J70" s="79">
        <v>0</v>
      </c>
      <c r="K70" s="79">
        <v>0</v>
      </c>
      <c r="L70" s="79">
        <v>0</v>
      </c>
      <c r="M70" s="79">
        <v>0</v>
      </c>
      <c r="N70" s="79">
        <v>0</v>
      </c>
      <c r="O70" s="79">
        <v>0</v>
      </c>
      <c r="P70" s="79">
        <v>0</v>
      </c>
      <c r="Q70" s="79">
        <v>0</v>
      </c>
      <c r="R70" s="79">
        <v>0</v>
      </c>
      <c r="S70" s="79">
        <v>0</v>
      </c>
      <c r="T70" s="79">
        <v>0</v>
      </c>
      <c r="U70" s="79">
        <v>0</v>
      </c>
      <c r="V70" s="79">
        <v>0</v>
      </c>
      <c r="W70" s="79">
        <v>0</v>
      </c>
      <c r="X70" s="79">
        <v>0</v>
      </c>
      <c r="Y70" s="79">
        <v>0</v>
      </c>
      <c r="Z70" s="79">
        <v>0</v>
      </c>
      <c r="AA70" s="79">
        <v>0</v>
      </c>
      <c r="AB70" s="79">
        <v>0</v>
      </c>
      <c r="AC70" s="79">
        <v>0</v>
      </c>
      <c r="AD70" s="79">
        <v>0</v>
      </c>
      <c r="AE70" s="79">
        <v>0</v>
      </c>
      <c r="AF70" s="79">
        <v>0</v>
      </c>
      <c r="AG70" s="79">
        <v>0</v>
      </c>
      <c r="AH70" s="79">
        <v>0</v>
      </c>
      <c r="AI70" s="79">
        <v>0</v>
      </c>
      <c r="AJ70" s="79">
        <v>0</v>
      </c>
      <c r="AK70" s="79">
        <v>0</v>
      </c>
      <c r="AL70" s="79">
        <v>0</v>
      </c>
      <c r="AM70" s="79">
        <v>0</v>
      </c>
      <c r="AN70" s="79">
        <v>0</v>
      </c>
      <c r="AO70" s="79">
        <v>0</v>
      </c>
      <c r="AP70" s="79">
        <v>0</v>
      </c>
      <c r="AQ70" s="79">
        <v>0</v>
      </c>
      <c r="AR70" s="79">
        <v>0</v>
      </c>
      <c r="AS70" s="79">
        <v>0</v>
      </c>
      <c r="AT70" s="79">
        <v>0</v>
      </c>
      <c r="AU70" s="79">
        <v>0</v>
      </c>
      <c r="AV70" s="79">
        <v>0</v>
      </c>
      <c r="AW70" s="79">
        <v>0</v>
      </c>
      <c r="AX70" s="79">
        <v>0</v>
      </c>
      <c r="AY70" s="79">
        <v>0</v>
      </c>
      <c r="AZ70" s="79">
        <v>0</v>
      </c>
      <c r="BA70" s="79">
        <v>0</v>
      </c>
      <c r="BB70" s="79">
        <v>0</v>
      </c>
      <c r="BC70" s="79">
        <v>0</v>
      </c>
      <c r="BD70" s="79">
        <v>0</v>
      </c>
      <c r="BE70" s="79">
        <v>0</v>
      </c>
      <c r="BF70" s="79">
        <v>0</v>
      </c>
      <c r="BG70" s="79">
        <v>0</v>
      </c>
      <c r="BH70" s="79">
        <v>0</v>
      </c>
      <c r="BI70" s="79">
        <v>0</v>
      </c>
      <c r="BJ70" s="79">
        <v>0</v>
      </c>
      <c r="BK70" s="79">
        <v>0</v>
      </c>
      <c r="BL70" s="79">
        <v>0</v>
      </c>
      <c r="BM70" s="79">
        <v>0</v>
      </c>
      <c r="BN70" s="79">
        <v>0</v>
      </c>
      <c r="BO70" s="79">
        <v>0</v>
      </c>
      <c r="BP70" s="79">
        <v>0</v>
      </c>
      <c r="BQ70" s="79">
        <v>0</v>
      </c>
      <c r="BR70" s="79">
        <v>0</v>
      </c>
      <c r="BS70" s="79">
        <v>0</v>
      </c>
      <c r="BT70" s="79">
        <v>0</v>
      </c>
      <c r="BU70" s="79">
        <v>0</v>
      </c>
      <c r="BV70" s="79">
        <v>0</v>
      </c>
      <c r="BW70" s="79">
        <v>0</v>
      </c>
      <c r="BX70" s="79">
        <v>0</v>
      </c>
      <c r="BY70" s="79">
        <v>0</v>
      </c>
      <c r="BZ70" s="79">
        <v>0</v>
      </c>
      <c r="CA70" s="79">
        <v>0</v>
      </c>
      <c r="CB70" s="79">
        <v>0</v>
      </c>
      <c r="CC70" s="79">
        <v>0</v>
      </c>
      <c r="CD70" s="79">
        <v>0</v>
      </c>
      <c r="CE70" s="79">
        <v>0</v>
      </c>
      <c r="CF70" s="79">
        <v>0</v>
      </c>
      <c r="CG70" s="79">
        <v>0</v>
      </c>
      <c r="CH70" s="79">
        <v>0</v>
      </c>
      <c r="CI70" s="79">
        <v>0</v>
      </c>
      <c r="CJ70" s="79">
        <v>0</v>
      </c>
      <c r="CK70" s="79">
        <v>0</v>
      </c>
      <c r="CL70" s="79">
        <v>0</v>
      </c>
      <c r="CM70" s="79">
        <v>0</v>
      </c>
      <c r="CN70" s="79">
        <v>0</v>
      </c>
      <c r="CO70" s="79">
        <v>0</v>
      </c>
      <c r="CP70" s="79">
        <v>0</v>
      </c>
      <c r="CQ70" s="79">
        <v>0</v>
      </c>
      <c r="CR70" s="79">
        <v>0</v>
      </c>
      <c r="CS70" s="79">
        <v>0</v>
      </c>
      <c r="CT70" s="79">
        <v>0</v>
      </c>
      <c r="CU70" s="79">
        <v>0</v>
      </c>
      <c r="CV70" s="79">
        <v>0</v>
      </c>
      <c r="CW70" s="79">
        <v>0</v>
      </c>
      <c r="CX70" s="79">
        <v>0</v>
      </c>
      <c r="CY70" s="79">
        <v>0</v>
      </c>
      <c r="CZ70" s="79">
        <v>0</v>
      </c>
      <c r="DA70" s="79">
        <v>0</v>
      </c>
      <c r="DB70" s="79">
        <v>0</v>
      </c>
      <c r="DC70" s="79">
        <v>0</v>
      </c>
      <c r="DD70" s="79">
        <v>0</v>
      </c>
      <c r="DE70" s="79">
        <v>0</v>
      </c>
      <c r="DF70" s="79">
        <v>0</v>
      </c>
      <c r="DG70" s="79">
        <v>0</v>
      </c>
      <c r="DH70" s="79">
        <v>0</v>
      </c>
      <c r="DI70" s="79">
        <v>0</v>
      </c>
      <c r="DJ70" s="79">
        <v>0</v>
      </c>
      <c r="DK70" s="79">
        <v>0</v>
      </c>
      <c r="DL70" s="79">
        <v>0</v>
      </c>
      <c r="DM70" s="71">
        <v>0</v>
      </c>
      <c r="DN70" s="71">
        <v>0</v>
      </c>
      <c r="DO70" s="71">
        <v>0</v>
      </c>
      <c r="DP70" s="71">
        <v>0</v>
      </c>
      <c r="DQ70" s="71">
        <v>0</v>
      </c>
      <c r="DR70" s="71">
        <v>0</v>
      </c>
      <c r="DS70" s="71">
        <v>0</v>
      </c>
      <c r="DT70" s="71">
        <v>0</v>
      </c>
      <c r="DU70" s="71">
        <v>0</v>
      </c>
      <c r="DV70" s="71">
        <v>0</v>
      </c>
      <c r="DW70" s="71">
        <v>0</v>
      </c>
      <c r="DX70" s="71">
        <v>0</v>
      </c>
      <c r="DY70" s="71">
        <v>0</v>
      </c>
      <c r="DZ70" s="71">
        <v>0</v>
      </c>
      <c r="EA70" s="71">
        <v>0</v>
      </c>
      <c r="EB70" s="71">
        <v>0</v>
      </c>
    </row>
    <row r="71" spans="1:132" s="71" customFormat="1">
      <c r="A71" s="78" t="s">
        <v>43</v>
      </c>
      <c r="B71" s="79">
        <v>57139687.649999976</v>
      </c>
      <c r="C71" s="79">
        <v>52179970.199999928</v>
      </c>
      <c r="D71" s="79">
        <v>4161740.3299999982</v>
      </c>
      <c r="E71" s="79">
        <v>413013.93000000063</v>
      </c>
      <c r="F71" s="79">
        <v>209569.37999999989</v>
      </c>
      <c r="G71" s="79">
        <v>1704246.099999994</v>
      </c>
      <c r="H71" s="79">
        <v>-1528852.2900000028</v>
      </c>
      <c r="I71" s="79">
        <v>9346631.1000000089</v>
      </c>
      <c r="J71" s="79">
        <v>0</v>
      </c>
      <c r="K71" s="79">
        <v>0</v>
      </c>
      <c r="L71" s="79">
        <v>3078538.8000000045</v>
      </c>
      <c r="M71" s="79">
        <v>10874289.659999996</v>
      </c>
      <c r="N71" s="79">
        <v>1044271.7400000002</v>
      </c>
      <c r="O71" s="79">
        <v>300857.58999999939</v>
      </c>
      <c r="P71" s="79">
        <v>296644.89000000013</v>
      </c>
      <c r="Q71" s="79">
        <v>0</v>
      </c>
      <c r="R71" s="79">
        <v>27238736.420000017</v>
      </c>
      <c r="S71" s="79">
        <v>1093051.4800000004</v>
      </c>
      <c r="T71" s="79">
        <v>518259.66000000015</v>
      </c>
      <c r="U71" s="79">
        <v>463217.04999999981</v>
      </c>
      <c r="V71" s="79">
        <v>438215.4299999997</v>
      </c>
      <c r="W71" s="79">
        <v>266039.77000000048</v>
      </c>
      <c r="X71" s="79">
        <v>138845.55000000005</v>
      </c>
      <c r="Y71" s="79">
        <v>160909.85999999987</v>
      </c>
      <c r="Z71" s="79">
        <v>-932761.38999999966</v>
      </c>
      <c r="AA71" s="79">
        <v>6346327.7199999988</v>
      </c>
      <c r="AB71" s="79">
        <v>1011207.0099999998</v>
      </c>
      <c r="AC71" s="79">
        <v>439859.53000000026</v>
      </c>
      <c r="AD71" s="79">
        <v>186639.91999999993</v>
      </c>
      <c r="AE71" s="79">
        <v>1034521.5099999998</v>
      </c>
      <c r="AF71" s="79">
        <v>2788495.3600000003</v>
      </c>
      <c r="AG71" s="79">
        <v>0</v>
      </c>
      <c r="AH71" s="79">
        <v>205817.64999999991</v>
      </c>
      <c r="AI71" s="79">
        <v>989290.53000000073</v>
      </c>
      <c r="AJ71" s="79">
        <v>-748369.4600000002</v>
      </c>
      <c r="AK71" s="79">
        <v>597533.01999999955</v>
      </c>
      <c r="AL71" s="79">
        <v>300857.58999999985</v>
      </c>
      <c r="AM71" s="79">
        <v>0</v>
      </c>
      <c r="AN71" s="79">
        <v>5402516.9499999955</v>
      </c>
      <c r="AO71" s="79">
        <v>0</v>
      </c>
      <c r="AP71" s="79">
        <v>1138400.540000001</v>
      </c>
      <c r="AQ71" s="79">
        <v>277585.87000000011</v>
      </c>
      <c r="AR71" s="79">
        <v>930008.70999999903</v>
      </c>
      <c r="AS71" s="79">
        <v>913185.06999999844</v>
      </c>
      <c r="AT71" s="79">
        <v>18577039.279999971</v>
      </c>
      <c r="AU71" s="79">
        <v>593139.94000000041</v>
      </c>
      <c r="AV71" s="79">
        <v>634157.78999999911</v>
      </c>
      <c r="AW71" s="79">
        <v>677858.21999999974</v>
      </c>
      <c r="AX71" s="79">
        <v>1375614.8499999996</v>
      </c>
      <c r="AY71" s="79">
        <v>692861.51999999955</v>
      </c>
      <c r="AZ71" s="79">
        <v>950014.37000000011</v>
      </c>
      <c r="BA71" s="79">
        <v>227944.3200000003</v>
      </c>
      <c r="BB71" s="79">
        <v>667844.87999999896</v>
      </c>
      <c r="BC71" s="79">
        <v>390490.60000000056</v>
      </c>
      <c r="BD71" s="79">
        <v>369553.89999999898</v>
      </c>
      <c r="BE71" s="79">
        <v>676191.43999999948</v>
      </c>
      <c r="BF71" s="79">
        <v>484837.54000000004</v>
      </c>
      <c r="BG71" s="79">
        <v>629652.0700000003</v>
      </c>
      <c r="BH71" s="79">
        <v>179305.87999999989</v>
      </c>
      <c r="BI71" s="79">
        <v>331683.66999999993</v>
      </c>
      <c r="BJ71" s="79">
        <v>328370.00999999978</v>
      </c>
      <c r="BK71" s="79">
        <v>269869</v>
      </c>
      <c r="BL71" s="79">
        <v>342395.34000000032</v>
      </c>
      <c r="BM71" s="79">
        <v>201438.31000000006</v>
      </c>
      <c r="BN71" s="79">
        <v>201919.88000000035</v>
      </c>
      <c r="BO71" s="79">
        <v>288871.57999999961</v>
      </c>
      <c r="BP71" s="79">
        <v>422495.77</v>
      </c>
      <c r="BQ71" s="79">
        <v>161644.86999999988</v>
      </c>
      <c r="BR71" s="79">
        <v>160377.91999999993</v>
      </c>
      <c r="BS71" s="79">
        <v>165614.62999999989</v>
      </c>
      <c r="BT71" s="79">
        <v>183146.4600000002</v>
      </c>
      <c r="BU71" s="79">
        <v>186319.24000000022</v>
      </c>
      <c r="BV71" s="79">
        <v>254970.71000000043</v>
      </c>
      <c r="BW71" s="79">
        <v>123887.92999999993</v>
      </c>
      <c r="BX71" s="79">
        <v>298993.35999999987</v>
      </c>
      <c r="BY71" s="79">
        <v>102545.95999999996</v>
      </c>
      <c r="BZ71" s="79">
        <v>141067.50000000023</v>
      </c>
      <c r="CA71" s="79">
        <v>56836.240000000107</v>
      </c>
      <c r="CB71" s="79">
        <v>119932.31000000006</v>
      </c>
      <c r="CC71" s="79">
        <v>98821.000000000233</v>
      </c>
      <c r="CD71" s="79">
        <v>281299.37999999989</v>
      </c>
      <c r="CE71" s="79">
        <v>579612.9299999997</v>
      </c>
      <c r="CF71" s="79">
        <v>116104.93999999994</v>
      </c>
      <c r="CG71" s="79">
        <v>85872.040000000037</v>
      </c>
      <c r="CH71" s="79">
        <v>88033.440000000061</v>
      </c>
      <c r="CI71" s="79">
        <v>127718.72999999998</v>
      </c>
      <c r="CJ71" s="79">
        <v>84102.969999999972</v>
      </c>
      <c r="CK71" s="79">
        <v>155859.44999999984</v>
      </c>
      <c r="CL71" s="79">
        <v>107937.48999999999</v>
      </c>
      <c r="CM71" s="79">
        <v>134948.94000000018</v>
      </c>
      <c r="CN71" s="79">
        <v>95105.879999999888</v>
      </c>
      <c r="CO71" s="79">
        <v>121011.11999999988</v>
      </c>
      <c r="CP71" s="79">
        <v>121733.83000000007</v>
      </c>
      <c r="CQ71" s="79">
        <v>97086.329999999842</v>
      </c>
      <c r="CR71" s="79">
        <v>99900.349999999977</v>
      </c>
      <c r="CS71" s="79">
        <v>143280.58999999985</v>
      </c>
      <c r="CT71" s="79">
        <v>81639.660000000382</v>
      </c>
      <c r="CU71" s="79">
        <v>111286.21999999997</v>
      </c>
      <c r="CV71" s="79">
        <v>80652.70000000007</v>
      </c>
      <c r="CW71" s="79">
        <v>94480.290000000037</v>
      </c>
      <c r="CX71" s="79">
        <v>59422.139999999898</v>
      </c>
      <c r="CY71" s="79">
        <v>148980.07999999984</v>
      </c>
      <c r="CZ71" s="79">
        <v>77278.110000000102</v>
      </c>
      <c r="DA71" s="79">
        <v>157190.56999999983</v>
      </c>
      <c r="DB71" s="79">
        <v>160172.7899999998</v>
      </c>
      <c r="DC71" s="79">
        <v>841476.83999999985</v>
      </c>
      <c r="DD71" s="79">
        <v>179964.69000000018</v>
      </c>
      <c r="DE71" s="79">
        <v>152089.16999999993</v>
      </c>
      <c r="DF71" s="79">
        <v>79608.400000000023</v>
      </c>
      <c r="DG71" s="79">
        <v>276951.84999999963</v>
      </c>
      <c r="DH71" s="79">
        <v>103773.93999999994</v>
      </c>
      <c r="DI71" s="79">
        <v>121341.25</v>
      </c>
      <c r="DJ71" s="79">
        <v>74819.260000000009</v>
      </c>
      <c r="DK71" s="79">
        <v>111383.33999999997</v>
      </c>
      <c r="DL71" s="79">
        <v>110097.56000000006</v>
      </c>
      <c r="DM71" s="71">
        <v>991</v>
      </c>
      <c r="DN71" s="71">
        <v>0</v>
      </c>
      <c r="DO71" s="71">
        <v>76212.5</v>
      </c>
      <c r="DP71" s="71">
        <v>1537.7</v>
      </c>
      <c r="DQ71" s="71">
        <v>31744.04</v>
      </c>
      <c r="DR71" s="71">
        <v>13667.76</v>
      </c>
      <c r="DS71" s="71">
        <v>4157354.9299999997</v>
      </c>
      <c r="DT71" s="71">
        <v>0</v>
      </c>
      <c r="DU71" s="71">
        <v>0</v>
      </c>
      <c r="DV71" s="71">
        <v>7980.2699999999895</v>
      </c>
      <c r="DW71" s="71">
        <v>27841.059999999998</v>
      </c>
      <c r="DX71" s="71">
        <v>-31435.929999999993</v>
      </c>
      <c r="DY71" s="71">
        <v>218068.79999999958</v>
      </c>
      <c r="DZ71" s="71">
        <v>0</v>
      </c>
      <c r="EA71" s="71">
        <v>0</v>
      </c>
      <c r="EB71" s="71">
        <v>0</v>
      </c>
    </row>
    <row r="72" spans="1:132" s="71" customFormat="1">
      <c r="A72" s="77" t="s">
        <v>44</v>
      </c>
      <c r="B72" s="79">
        <v>872977.5700000003</v>
      </c>
      <c r="C72" s="79">
        <v>821134.71999999974</v>
      </c>
      <c r="D72" s="79">
        <v>31000.670000000042</v>
      </c>
      <c r="E72" s="79">
        <v>7975.1000000000058</v>
      </c>
      <c r="F72" s="79">
        <v>3423.8700000000026</v>
      </c>
      <c r="G72" s="79">
        <v>9443.2100000000064</v>
      </c>
      <c r="H72" s="79">
        <v>0</v>
      </c>
      <c r="I72" s="79">
        <v>-115834.68999999994</v>
      </c>
      <c r="J72" s="79">
        <v>0</v>
      </c>
      <c r="K72" s="79">
        <v>0</v>
      </c>
      <c r="L72" s="79">
        <v>183002.3</v>
      </c>
      <c r="M72" s="79">
        <v>303283.21999999997</v>
      </c>
      <c r="N72" s="79">
        <v>53110.359999999986</v>
      </c>
      <c r="O72" s="79">
        <v>0</v>
      </c>
      <c r="P72" s="79">
        <v>0</v>
      </c>
      <c r="Q72" s="79">
        <v>0</v>
      </c>
      <c r="R72" s="79">
        <v>397573.53000000026</v>
      </c>
      <c r="S72" s="79">
        <v>-17586.51999999999</v>
      </c>
      <c r="T72" s="79">
        <v>116075.47999999998</v>
      </c>
      <c r="U72" s="79">
        <v>107029.44</v>
      </c>
      <c r="V72" s="79">
        <v>-16344.530000000028</v>
      </c>
      <c r="W72" s="79">
        <v>2312.9300000000076</v>
      </c>
      <c r="X72" s="79">
        <v>-9323.179999999993</v>
      </c>
      <c r="Y72" s="79">
        <v>838.68000000000029</v>
      </c>
      <c r="Z72" s="79">
        <v>-137.38000000000102</v>
      </c>
      <c r="AA72" s="79">
        <v>273425.92999999993</v>
      </c>
      <c r="AB72" s="79">
        <v>15847.18</v>
      </c>
      <c r="AC72" s="79">
        <v>10228.39</v>
      </c>
      <c r="AD72" s="79">
        <v>2385.9100000000008</v>
      </c>
      <c r="AE72" s="79">
        <v>1542.7900000000009</v>
      </c>
      <c r="AF72" s="79">
        <v>-9.5999999999985448</v>
      </c>
      <c r="AG72" s="79">
        <v>0</v>
      </c>
      <c r="AH72" s="79">
        <v>-19.510000000002037</v>
      </c>
      <c r="AI72" s="79">
        <v>-5174.93</v>
      </c>
      <c r="AJ72" s="79">
        <v>9748.5799999999872</v>
      </c>
      <c r="AK72" s="79">
        <v>48556.22</v>
      </c>
      <c r="AL72" s="79">
        <v>0</v>
      </c>
      <c r="AM72" s="79">
        <v>0</v>
      </c>
      <c r="AN72" s="79">
        <v>-57558.020000000019</v>
      </c>
      <c r="AO72" s="79">
        <v>0</v>
      </c>
      <c r="AP72" s="79">
        <v>194329.68000000017</v>
      </c>
      <c r="AQ72" s="79">
        <v>0</v>
      </c>
      <c r="AR72" s="79">
        <v>-29.889999999999986</v>
      </c>
      <c r="AS72" s="79">
        <v>-351.51000000000204</v>
      </c>
      <c r="AT72" s="79">
        <v>261183.27000000002</v>
      </c>
      <c r="AU72" s="79">
        <v>9152.8300000000017</v>
      </c>
      <c r="AV72" s="79">
        <v>9027.070000000007</v>
      </c>
      <c r="AW72" s="79">
        <v>11085.649999999994</v>
      </c>
      <c r="AX72" s="79">
        <v>-1418.7100000000064</v>
      </c>
      <c r="AY72" s="79">
        <v>11981.900000000009</v>
      </c>
      <c r="AZ72" s="79">
        <v>10090.410000000003</v>
      </c>
      <c r="BA72" s="79">
        <v>4343.3500000000058</v>
      </c>
      <c r="BB72" s="79">
        <v>12592.940000000002</v>
      </c>
      <c r="BC72" s="79">
        <v>3114.2200000000012</v>
      </c>
      <c r="BD72" s="79">
        <v>1784.6899999999987</v>
      </c>
      <c r="BE72" s="79">
        <v>5502.8899999999994</v>
      </c>
      <c r="BF72" s="79">
        <v>41790.22000000003</v>
      </c>
      <c r="BG72" s="79">
        <v>4355.43</v>
      </c>
      <c r="BH72" s="79">
        <v>4102.8499999999985</v>
      </c>
      <c r="BI72" s="79">
        <v>3131.2199999999975</v>
      </c>
      <c r="BJ72" s="79">
        <v>3213.8399999999965</v>
      </c>
      <c r="BK72" s="79">
        <v>4418.5199999999968</v>
      </c>
      <c r="BL72" s="79">
        <v>3562.5600000000013</v>
      </c>
      <c r="BM72" s="79">
        <v>378.55000000000291</v>
      </c>
      <c r="BN72" s="79">
        <v>2604.5499999999993</v>
      </c>
      <c r="BO72" s="79">
        <v>3203.3099999999977</v>
      </c>
      <c r="BP72" s="79">
        <v>3554.5600000000013</v>
      </c>
      <c r="BQ72" s="79">
        <v>2158.8199999999997</v>
      </c>
      <c r="BR72" s="79">
        <v>1927.8000000000011</v>
      </c>
      <c r="BS72" s="79">
        <v>826.89999999999964</v>
      </c>
      <c r="BT72" s="79">
        <v>1089.1099999999997</v>
      </c>
      <c r="BU72" s="79">
        <v>1093.33</v>
      </c>
      <c r="BV72" s="79">
        <v>2423.2899999999972</v>
      </c>
      <c r="BW72" s="79">
        <v>1408.1899999999987</v>
      </c>
      <c r="BX72" s="79">
        <v>1946.9299999999967</v>
      </c>
      <c r="BY72" s="79">
        <v>229.38000000000011</v>
      </c>
      <c r="BZ72" s="79">
        <v>331.42000000000007</v>
      </c>
      <c r="CA72" s="79">
        <v>162.83999999999992</v>
      </c>
      <c r="CB72" s="79">
        <v>674.84000000000015</v>
      </c>
      <c r="CC72" s="79">
        <v>1673.5699999999997</v>
      </c>
      <c r="CD72" s="79">
        <v>481.92000000000007</v>
      </c>
      <c r="CE72" s="79">
        <v>84397.63</v>
      </c>
      <c r="CF72" s="79">
        <v>0</v>
      </c>
      <c r="CG72" s="79">
        <v>0</v>
      </c>
      <c r="CH72" s="79">
        <v>0</v>
      </c>
      <c r="CI72" s="79">
        <v>0</v>
      </c>
      <c r="CJ72" s="79">
        <v>115.14000000000033</v>
      </c>
      <c r="CK72" s="79">
        <v>272.65999999999997</v>
      </c>
      <c r="CL72" s="79">
        <v>0</v>
      </c>
      <c r="CM72" s="79">
        <v>0</v>
      </c>
      <c r="CN72" s="79">
        <v>122.17000000000007</v>
      </c>
      <c r="CO72" s="79">
        <v>0</v>
      </c>
      <c r="CP72" s="79">
        <v>0</v>
      </c>
      <c r="CQ72" s="79">
        <v>0</v>
      </c>
      <c r="CR72" s="79">
        <v>0</v>
      </c>
      <c r="CS72" s="79">
        <v>0</v>
      </c>
      <c r="CT72" s="79">
        <v>921.81</v>
      </c>
      <c r="CU72" s="79">
        <v>0</v>
      </c>
      <c r="CV72" s="79">
        <v>0</v>
      </c>
      <c r="CW72" s="79">
        <v>0</v>
      </c>
      <c r="CX72" s="79">
        <v>0</v>
      </c>
      <c r="CY72" s="79">
        <v>0</v>
      </c>
      <c r="CZ72" s="79">
        <v>0</v>
      </c>
      <c r="DA72" s="79">
        <v>0</v>
      </c>
      <c r="DB72" s="79">
        <v>2586.4299999999985</v>
      </c>
      <c r="DC72" s="79">
        <v>0</v>
      </c>
      <c r="DD72" s="79">
        <v>1196.5400000000009</v>
      </c>
      <c r="DE72" s="79">
        <v>239.22000000000003</v>
      </c>
      <c r="DF72" s="79">
        <v>0</v>
      </c>
      <c r="DG72" s="79">
        <v>3330.4799999999959</v>
      </c>
      <c r="DH72" s="79">
        <v>0</v>
      </c>
      <c r="DI72" s="79">
        <v>0</v>
      </c>
      <c r="DJ72" s="79">
        <v>0</v>
      </c>
      <c r="DK72" s="79">
        <v>0</v>
      </c>
      <c r="DL72" s="79">
        <v>0</v>
      </c>
      <c r="DM72" s="71">
        <v>0</v>
      </c>
      <c r="DN72" s="71">
        <v>0</v>
      </c>
      <c r="DO72" s="71">
        <v>0</v>
      </c>
      <c r="DP72" s="71">
        <v>0</v>
      </c>
      <c r="DQ72" s="71">
        <v>0</v>
      </c>
      <c r="DR72" s="71">
        <v>0</v>
      </c>
      <c r="DS72" s="71">
        <v>31000.670000000042</v>
      </c>
      <c r="DT72" s="71">
        <v>0</v>
      </c>
      <c r="DU72" s="71">
        <v>0</v>
      </c>
      <c r="DV72" s="71">
        <v>0</v>
      </c>
      <c r="DW72" s="71">
        <v>0</v>
      </c>
      <c r="DX72" s="71">
        <v>0</v>
      </c>
      <c r="DY72" s="71">
        <v>3394.75</v>
      </c>
      <c r="DZ72" s="71">
        <v>0</v>
      </c>
      <c r="EA72" s="71">
        <v>0</v>
      </c>
      <c r="EB72" s="71">
        <v>0</v>
      </c>
    </row>
    <row r="73" spans="1:132" s="71" customFormat="1">
      <c r="A73" s="77" t="s">
        <v>45</v>
      </c>
      <c r="B73" s="79">
        <v>55981315.189999938</v>
      </c>
      <c r="C73" s="79">
        <v>51073440.590000033</v>
      </c>
      <c r="D73" s="79">
        <v>4130739.6599999964</v>
      </c>
      <c r="E73" s="79">
        <v>405038.83000000007</v>
      </c>
      <c r="F73" s="79">
        <v>206145.50999999978</v>
      </c>
      <c r="G73" s="79">
        <v>1694802.8899999969</v>
      </c>
      <c r="H73" s="79">
        <v>-1528852.2900000028</v>
      </c>
      <c r="I73" s="79">
        <v>9462465.7900000066</v>
      </c>
      <c r="J73" s="79">
        <v>0</v>
      </c>
      <c r="K73" s="79">
        <v>0</v>
      </c>
      <c r="L73" s="79">
        <v>2895536.5</v>
      </c>
      <c r="M73" s="79">
        <v>10571006.440000005</v>
      </c>
      <c r="N73" s="79">
        <v>991161.37999999896</v>
      </c>
      <c r="O73" s="79">
        <v>300857.58999999939</v>
      </c>
      <c r="P73" s="79">
        <v>296644.89000000013</v>
      </c>
      <c r="Q73" s="79">
        <v>0</v>
      </c>
      <c r="R73" s="79">
        <v>26555768.00000003</v>
      </c>
      <c r="S73" s="79">
        <v>1110638</v>
      </c>
      <c r="T73" s="79">
        <v>402184.18000000063</v>
      </c>
      <c r="U73" s="79">
        <v>356187.61000000034</v>
      </c>
      <c r="V73" s="79">
        <v>454559.95999999996</v>
      </c>
      <c r="W73" s="79">
        <v>263726.84000000032</v>
      </c>
      <c r="X73" s="79">
        <v>148168.72999999998</v>
      </c>
      <c r="Y73" s="79">
        <v>160071.17999999993</v>
      </c>
      <c r="Z73" s="79">
        <v>-932624.00999999978</v>
      </c>
      <c r="AA73" s="79">
        <v>6072901.7899999991</v>
      </c>
      <c r="AB73" s="79">
        <v>995359.83000000007</v>
      </c>
      <c r="AC73" s="79">
        <v>429631.1400000006</v>
      </c>
      <c r="AD73" s="79">
        <v>184254.00999999978</v>
      </c>
      <c r="AE73" s="79">
        <v>1032978.7199999997</v>
      </c>
      <c r="AF73" s="79">
        <v>2788504.9600000004</v>
      </c>
      <c r="AG73" s="79">
        <v>0</v>
      </c>
      <c r="AH73" s="79">
        <v>205837.16000000015</v>
      </c>
      <c r="AI73" s="79">
        <v>994465.46000000043</v>
      </c>
      <c r="AJ73" s="79">
        <v>-758118.04</v>
      </c>
      <c r="AK73" s="79">
        <v>548976.79999999981</v>
      </c>
      <c r="AL73" s="79">
        <v>300857.58999999985</v>
      </c>
      <c r="AM73" s="79">
        <v>0</v>
      </c>
      <c r="AN73" s="79">
        <v>5460074.9699999988</v>
      </c>
      <c r="AO73" s="79">
        <v>0</v>
      </c>
      <c r="AP73" s="79">
        <v>944070.86000000034</v>
      </c>
      <c r="AQ73" s="79">
        <v>277585.87000000011</v>
      </c>
      <c r="AR73" s="79">
        <v>930038.59999999963</v>
      </c>
      <c r="AS73" s="79">
        <v>913536.57999999821</v>
      </c>
      <c r="AT73" s="79">
        <v>18030461.120000005</v>
      </c>
      <c r="AU73" s="79">
        <v>582081.45000000019</v>
      </c>
      <c r="AV73" s="79">
        <v>617441.46999999974</v>
      </c>
      <c r="AW73" s="79">
        <v>658022.29</v>
      </c>
      <c r="AX73" s="79">
        <v>1376335.4500000002</v>
      </c>
      <c r="AY73" s="79">
        <v>677770.18999999948</v>
      </c>
      <c r="AZ73" s="79">
        <v>934210.75</v>
      </c>
      <c r="BA73" s="79">
        <v>219191.54000000004</v>
      </c>
      <c r="BB73" s="79">
        <v>644184.01999999955</v>
      </c>
      <c r="BC73" s="79">
        <v>386183.93000000063</v>
      </c>
      <c r="BD73" s="79">
        <v>366020.14999999944</v>
      </c>
      <c r="BE73" s="79">
        <v>662882.3200000003</v>
      </c>
      <c r="BF73" s="79">
        <v>441317.23000000045</v>
      </c>
      <c r="BG73" s="79">
        <v>622708.62000000011</v>
      </c>
      <c r="BH73" s="79">
        <v>174129.45000000019</v>
      </c>
      <c r="BI73" s="79">
        <v>321703.38999999966</v>
      </c>
      <c r="BJ73" s="79">
        <v>321309</v>
      </c>
      <c r="BK73" s="79">
        <v>262675.01000000024</v>
      </c>
      <c r="BL73" s="79">
        <v>337223.35000000009</v>
      </c>
      <c r="BM73" s="79">
        <v>193137.12000000011</v>
      </c>
      <c r="BN73" s="79">
        <v>194529.20000000019</v>
      </c>
      <c r="BO73" s="79">
        <v>283045.05999999959</v>
      </c>
      <c r="BP73" s="79">
        <v>418018.56999999983</v>
      </c>
      <c r="BQ73" s="79">
        <v>157603.03000000003</v>
      </c>
      <c r="BR73" s="79">
        <v>154699.17999999993</v>
      </c>
      <c r="BS73" s="79">
        <v>161665.09000000008</v>
      </c>
      <c r="BT73" s="79">
        <v>174712.07000000007</v>
      </c>
      <c r="BU73" s="79">
        <v>182942.89000000013</v>
      </c>
      <c r="BV73" s="79">
        <v>249934.20999999996</v>
      </c>
      <c r="BW73" s="79">
        <v>120925.02000000002</v>
      </c>
      <c r="BX73" s="79">
        <v>296270.01000000024</v>
      </c>
      <c r="BY73" s="79">
        <v>101727.90000000002</v>
      </c>
      <c r="BZ73" s="79">
        <v>140053.06000000006</v>
      </c>
      <c r="CA73" s="79">
        <v>56567.739999999991</v>
      </c>
      <c r="CB73" s="79">
        <v>116517.84999999998</v>
      </c>
      <c r="CC73" s="79">
        <v>96647.430000000168</v>
      </c>
      <c r="CD73" s="79">
        <v>280451.41999999993</v>
      </c>
      <c r="CE73" s="79">
        <v>364006.61999999965</v>
      </c>
      <c r="CF73" s="79">
        <v>112202.93999999994</v>
      </c>
      <c r="CG73" s="79">
        <v>85566.040000000037</v>
      </c>
      <c r="CH73" s="79">
        <v>87433.440000000061</v>
      </c>
      <c r="CI73" s="79">
        <v>127335.72999999998</v>
      </c>
      <c r="CJ73" s="79">
        <v>83340.660000000033</v>
      </c>
      <c r="CK73" s="79">
        <v>154115.74999999988</v>
      </c>
      <c r="CL73" s="79">
        <v>106961.48999999999</v>
      </c>
      <c r="CM73" s="79">
        <v>134434.94000000018</v>
      </c>
      <c r="CN73" s="79">
        <v>94681.820000000065</v>
      </c>
      <c r="CO73" s="79">
        <v>120689.11999999988</v>
      </c>
      <c r="CP73" s="79">
        <v>121047.83000000007</v>
      </c>
      <c r="CQ73" s="79">
        <v>96946.329999999842</v>
      </c>
      <c r="CR73" s="79">
        <v>98462.349999999977</v>
      </c>
      <c r="CS73" s="79">
        <v>142668.58999999985</v>
      </c>
      <c r="CT73" s="79">
        <v>80508.420000000158</v>
      </c>
      <c r="CU73" s="79">
        <v>111120.21999999997</v>
      </c>
      <c r="CV73" s="79">
        <v>80352.70000000007</v>
      </c>
      <c r="CW73" s="79">
        <v>93296.290000000037</v>
      </c>
      <c r="CX73" s="79">
        <v>58862.139999999898</v>
      </c>
      <c r="CY73" s="79">
        <v>148450.07999999984</v>
      </c>
      <c r="CZ73" s="79">
        <v>77056.110000000102</v>
      </c>
      <c r="DA73" s="79">
        <v>155020.56999999983</v>
      </c>
      <c r="DB73" s="79">
        <v>157030.41999999993</v>
      </c>
      <c r="DC73" s="79">
        <v>840054.85999999987</v>
      </c>
      <c r="DD73" s="79">
        <v>177858.71999999997</v>
      </c>
      <c r="DE73" s="79">
        <v>150206.54999999981</v>
      </c>
      <c r="DF73" s="79">
        <v>78994.400000000023</v>
      </c>
      <c r="DG73" s="79">
        <v>273291.1799999997</v>
      </c>
      <c r="DH73" s="79">
        <v>103291.93999999994</v>
      </c>
      <c r="DI73" s="79">
        <v>111765.25</v>
      </c>
      <c r="DJ73" s="79">
        <v>73839.260000000009</v>
      </c>
      <c r="DK73" s="79">
        <v>111163.33999999997</v>
      </c>
      <c r="DL73" s="79">
        <v>109415.56000000006</v>
      </c>
      <c r="DM73" s="71">
        <v>991</v>
      </c>
      <c r="DN73" s="71">
        <v>0</v>
      </c>
      <c r="DO73" s="71">
        <v>76212.5</v>
      </c>
      <c r="DP73" s="71">
        <v>1537.7</v>
      </c>
      <c r="DQ73" s="71">
        <v>31744.04</v>
      </c>
      <c r="DR73" s="71">
        <v>13667.76</v>
      </c>
      <c r="DS73" s="71">
        <v>4126354.2599999979</v>
      </c>
      <c r="DT73" s="71">
        <v>0</v>
      </c>
      <c r="DU73" s="71">
        <v>0</v>
      </c>
      <c r="DV73" s="71">
        <v>7980.2699999999895</v>
      </c>
      <c r="DW73" s="71">
        <v>27841.059999999998</v>
      </c>
      <c r="DX73" s="71">
        <v>-31435.929999999993</v>
      </c>
      <c r="DY73" s="71">
        <v>214674.05000000005</v>
      </c>
      <c r="DZ73" s="71">
        <v>0</v>
      </c>
      <c r="EA73" s="71">
        <v>0</v>
      </c>
      <c r="EB73" s="71">
        <v>0</v>
      </c>
    </row>
    <row r="74" spans="1:132" s="71" customFormat="1">
      <c r="A74" s="77" t="s">
        <v>46</v>
      </c>
      <c r="B74" s="79">
        <v>0</v>
      </c>
      <c r="C74" s="79">
        <v>0</v>
      </c>
      <c r="D74" s="79">
        <v>0</v>
      </c>
      <c r="E74" s="79">
        <v>0</v>
      </c>
      <c r="F74" s="79">
        <v>0</v>
      </c>
      <c r="G74" s="79">
        <v>0</v>
      </c>
      <c r="H74" s="79">
        <v>0</v>
      </c>
      <c r="I74" s="79">
        <v>0</v>
      </c>
      <c r="J74" s="79">
        <v>0</v>
      </c>
      <c r="K74" s="79">
        <v>0</v>
      </c>
      <c r="L74" s="79">
        <v>0</v>
      </c>
      <c r="M74" s="79">
        <v>0</v>
      </c>
      <c r="N74" s="79">
        <v>0</v>
      </c>
      <c r="O74" s="79">
        <v>0</v>
      </c>
      <c r="P74" s="79">
        <v>0</v>
      </c>
      <c r="Q74" s="79">
        <v>0</v>
      </c>
      <c r="R74" s="79">
        <v>0</v>
      </c>
      <c r="S74" s="79">
        <v>0</v>
      </c>
      <c r="T74" s="79">
        <v>0</v>
      </c>
      <c r="U74" s="79">
        <v>0</v>
      </c>
      <c r="V74" s="79">
        <v>0</v>
      </c>
      <c r="W74" s="79">
        <v>0</v>
      </c>
      <c r="X74" s="79">
        <v>0</v>
      </c>
      <c r="Y74" s="79">
        <v>0</v>
      </c>
      <c r="Z74" s="79">
        <v>0</v>
      </c>
      <c r="AA74" s="79">
        <v>0</v>
      </c>
      <c r="AB74" s="79">
        <v>0</v>
      </c>
      <c r="AC74" s="79">
        <v>0</v>
      </c>
      <c r="AD74" s="79">
        <v>0</v>
      </c>
      <c r="AE74" s="79">
        <v>0</v>
      </c>
      <c r="AF74" s="79">
        <v>0</v>
      </c>
      <c r="AG74" s="79">
        <v>0</v>
      </c>
      <c r="AH74" s="79">
        <v>0</v>
      </c>
      <c r="AI74" s="79">
        <v>0</v>
      </c>
      <c r="AJ74" s="79">
        <v>0</v>
      </c>
      <c r="AK74" s="79">
        <v>0</v>
      </c>
      <c r="AL74" s="79">
        <v>0</v>
      </c>
      <c r="AM74" s="79">
        <v>0</v>
      </c>
      <c r="AN74" s="79">
        <v>0</v>
      </c>
      <c r="AO74" s="79">
        <v>0</v>
      </c>
      <c r="AP74" s="79">
        <v>0</v>
      </c>
      <c r="AQ74" s="79">
        <v>0</v>
      </c>
      <c r="AR74" s="79">
        <v>0</v>
      </c>
      <c r="AS74" s="79">
        <v>0</v>
      </c>
      <c r="AT74" s="79">
        <v>0</v>
      </c>
      <c r="AU74" s="79">
        <v>0</v>
      </c>
      <c r="AV74" s="79">
        <v>0</v>
      </c>
      <c r="AW74" s="79">
        <v>0</v>
      </c>
      <c r="AX74" s="79">
        <v>0</v>
      </c>
      <c r="AY74" s="79">
        <v>0</v>
      </c>
      <c r="AZ74" s="79">
        <v>0</v>
      </c>
      <c r="BA74" s="79">
        <v>0</v>
      </c>
      <c r="BB74" s="79">
        <v>0</v>
      </c>
      <c r="BC74" s="79">
        <v>0</v>
      </c>
      <c r="BD74" s="79">
        <v>0</v>
      </c>
      <c r="BE74" s="79">
        <v>0</v>
      </c>
      <c r="BF74" s="79">
        <v>0</v>
      </c>
      <c r="BG74" s="79">
        <v>0</v>
      </c>
      <c r="BH74" s="79">
        <v>0</v>
      </c>
      <c r="BI74" s="79">
        <v>0</v>
      </c>
      <c r="BJ74" s="79">
        <v>0</v>
      </c>
      <c r="BK74" s="79">
        <v>0</v>
      </c>
      <c r="BL74" s="79">
        <v>0</v>
      </c>
      <c r="BM74" s="79">
        <v>0</v>
      </c>
      <c r="BN74" s="79">
        <v>0</v>
      </c>
      <c r="BO74" s="79">
        <v>0</v>
      </c>
      <c r="BP74" s="79">
        <v>0</v>
      </c>
      <c r="BQ74" s="79">
        <v>0</v>
      </c>
      <c r="BR74" s="79">
        <v>0</v>
      </c>
      <c r="BS74" s="79">
        <v>0</v>
      </c>
      <c r="BT74" s="79">
        <v>0</v>
      </c>
      <c r="BU74" s="79">
        <v>0</v>
      </c>
      <c r="BV74" s="79">
        <v>0</v>
      </c>
      <c r="BW74" s="79">
        <v>0</v>
      </c>
      <c r="BX74" s="79">
        <v>0</v>
      </c>
      <c r="BY74" s="79">
        <v>0</v>
      </c>
      <c r="BZ74" s="79">
        <v>0</v>
      </c>
      <c r="CA74" s="79">
        <v>0</v>
      </c>
      <c r="CB74" s="79">
        <v>0</v>
      </c>
      <c r="CC74" s="79">
        <v>0</v>
      </c>
      <c r="CD74" s="79">
        <v>0</v>
      </c>
      <c r="CE74" s="79">
        <v>0</v>
      </c>
      <c r="CF74" s="79">
        <v>0</v>
      </c>
      <c r="CG74" s="79">
        <v>0</v>
      </c>
      <c r="CH74" s="79">
        <v>0</v>
      </c>
      <c r="CI74" s="79">
        <v>0</v>
      </c>
      <c r="CJ74" s="79">
        <v>0</v>
      </c>
      <c r="CK74" s="79">
        <v>0</v>
      </c>
      <c r="CL74" s="79">
        <v>0</v>
      </c>
      <c r="CM74" s="79">
        <v>0</v>
      </c>
      <c r="CN74" s="79">
        <v>0</v>
      </c>
      <c r="CO74" s="79">
        <v>0</v>
      </c>
      <c r="CP74" s="79">
        <v>0</v>
      </c>
      <c r="CQ74" s="79">
        <v>0</v>
      </c>
      <c r="CR74" s="79">
        <v>0</v>
      </c>
      <c r="CS74" s="79">
        <v>0</v>
      </c>
      <c r="CT74" s="79">
        <v>0</v>
      </c>
      <c r="CU74" s="79">
        <v>0</v>
      </c>
      <c r="CV74" s="79">
        <v>0</v>
      </c>
      <c r="CW74" s="79">
        <v>0</v>
      </c>
      <c r="CX74" s="79">
        <v>0</v>
      </c>
      <c r="CY74" s="79">
        <v>0</v>
      </c>
      <c r="CZ74" s="79">
        <v>0</v>
      </c>
      <c r="DA74" s="79">
        <v>0</v>
      </c>
      <c r="DB74" s="79">
        <v>0</v>
      </c>
      <c r="DC74" s="79">
        <v>0</v>
      </c>
      <c r="DD74" s="79">
        <v>0</v>
      </c>
      <c r="DE74" s="79">
        <v>0</v>
      </c>
      <c r="DF74" s="79">
        <v>0</v>
      </c>
      <c r="DG74" s="79">
        <v>0</v>
      </c>
      <c r="DH74" s="79">
        <v>0</v>
      </c>
      <c r="DI74" s="79">
        <v>0</v>
      </c>
      <c r="DJ74" s="79">
        <v>0</v>
      </c>
      <c r="DK74" s="79">
        <v>0</v>
      </c>
      <c r="DL74" s="79">
        <v>0</v>
      </c>
      <c r="DM74" s="71">
        <v>0</v>
      </c>
      <c r="DN74" s="71">
        <v>0</v>
      </c>
      <c r="DO74" s="71">
        <v>0</v>
      </c>
      <c r="DP74" s="71">
        <v>0</v>
      </c>
      <c r="DQ74" s="71">
        <v>0</v>
      </c>
      <c r="DR74" s="71">
        <v>0</v>
      </c>
      <c r="DS74" s="71">
        <v>0</v>
      </c>
      <c r="DT74" s="71">
        <v>0</v>
      </c>
      <c r="DU74" s="71">
        <v>0</v>
      </c>
      <c r="DV74" s="71">
        <v>0</v>
      </c>
      <c r="DW74" s="71">
        <v>0</v>
      </c>
      <c r="DX74" s="71">
        <v>0</v>
      </c>
      <c r="DY74" s="71">
        <v>0</v>
      </c>
      <c r="DZ74" s="71">
        <v>0</v>
      </c>
      <c r="EA74" s="71">
        <v>0</v>
      </c>
      <c r="EB74" s="71">
        <v>0</v>
      </c>
    </row>
    <row r="75" spans="1:132" s="71" customFormat="1">
      <c r="A75" s="77" t="s">
        <v>47</v>
      </c>
      <c r="B75" s="79">
        <v>285394.88999999966</v>
      </c>
      <c r="C75" s="79">
        <v>285394.88999999966</v>
      </c>
      <c r="D75" s="79">
        <v>0</v>
      </c>
      <c r="E75" s="79">
        <v>0</v>
      </c>
      <c r="F75" s="79">
        <v>0</v>
      </c>
      <c r="G75" s="79">
        <v>0</v>
      </c>
      <c r="H75" s="79">
        <v>0</v>
      </c>
      <c r="I75" s="79">
        <v>0</v>
      </c>
      <c r="J75" s="79">
        <v>0</v>
      </c>
      <c r="K75" s="79">
        <v>0</v>
      </c>
      <c r="L75" s="79">
        <v>0</v>
      </c>
      <c r="M75" s="79">
        <v>0</v>
      </c>
      <c r="N75" s="79">
        <v>0</v>
      </c>
      <c r="O75" s="79">
        <v>0</v>
      </c>
      <c r="P75" s="79">
        <v>0</v>
      </c>
      <c r="Q75" s="79">
        <v>0</v>
      </c>
      <c r="R75" s="79">
        <v>285394.88999999966</v>
      </c>
      <c r="S75" s="79">
        <v>0</v>
      </c>
      <c r="T75" s="79">
        <v>0</v>
      </c>
      <c r="U75" s="79">
        <v>0</v>
      </c>
      <c r="V75" s="79">
        <v>0</v>
      </c>
      <c r="W75" s="79">
        <v>0</v>
      </c>
      <c r="X75" s="79">
        <v>0</v>
      </c>
      <c r="Y75" s="79">
        <v>0</v>
      </c>
      <c r="Z75" s="79">
        <v>0</v>
      </c>
      <c r="AA75" s="79">
        <v>0</v>
      </c>
      <c r="AB75" s="79">
        <v>0</v>
      </c>
      <c r="AC75" s="79">
        <v>0</v>
      </c>
      <c r="AD75" s="79">
        <v>0</v>
      </c>
      <c r="AE75" s="79">
        <v>0</v>
      </c>
      <c r="AF75" s="79">
        <v>0</v>
      </c>
      <c r="AG75" s="79">
        <v>0</v>
      </c>
      <c r="AH75" s="79">
        <v>0</v>
      </c>
      <c r="AI75" s="79">
        <v>0</v>
      </c>
      <c r="AJ75" s="79">
        <v>0</v>
      </c>
      <c r="AK75" s="79">
        <v>0</v>
      </c>
      <c r="AL75" s="79">
        <v>0</v>
      </c>
      <c r="AM75" s="79">
        <v>0</v>
      </c>
      <c r="AN75" s="79">
        <v>0</v>
      </c>
      <c r="AO75" s="79">
        <v>0</v>
      </c>
      <c r="AP75" s="79">
        <v>0</v>
      </c>
      <c r="AQ75" s="79">
        <v>0</v>
      </c>
      <c r="AR75" s="79">
        <v>0</v>
      </c>
      <c r="AS75" s="79">
        <v>0</v>
      </c>
      <c r="AT75" s="79">
        <v>285394.88999999966</v>
      </c>
      <c r="AU75" s="79">
        <v>1905.6600000000035</v>
      </c>
      <c r="AV75" s="79">
        <v>7689.25</v>
      </c>
      <c r="AW75" s="79">
        <v>8750.2800000000061</v>
      </c>
      <c r="AX75" s="79">
        <v>698.11000000000058</v>
      </c>
      <c r="AY75" s="79">
        <v>3109.4300000000003</v>
      </c>
      <c r="AZ75" s="79">
        <v>5713.2099999999991</v>
      </c>
      <c r="BA75" s="79">
        <v>4409.43</v>
      </c>
      <c r="BB75" s="79">
        <v>11067.919999999998</v>
      </c>
      <c r="BC75" s="79">
        <v>1192.4499999999971</v>
      </c>
      <c r="BD75" s="79">
        <v>1749.0599999999995</v>
      </c>
      <c r="BE75" s="79">
        <v>7806.23</v>
      </c>
      <c r="BF75" s="79">
        <v>1730.0900000000001</v>
      </c>
      <c r="BG75" s="79">
        <v>2588.0200000000004</v>
      </c>
      <c r="BH75" s="79">
        <v>1073.58</v>
      </c>
      <c r="BI75" s="79">
        <v>6849.0600000000013</v>
      </c>
      <c r="BJ75" s="79">
        <v>3847.1700000000055</v>
      </c>
      <c r="BK75" s="79">
        <v>2775.4699999999975</v>
      </c>
      <c r="BL75" s="79">
        <v>1609.4300000000003</v>
      </c>
      <c r="BM75" s="79">
        <v>7922.6399999999958</v>
      </c>
      <c r="BN75" s="79">
        <v>4786.1299999999974</v>
      </c>
      <c r="BO75" s="79">
        <v>2623.2099999999991</v>
      </c>
      <c r="BP75" s="79">
        <v>922.63999999999942</v>
      </c>
      <c r="BQ75" s="79">
        <v>1883.0200000000004</v>
      </c>
      <c r="BR75" s="79">
        <v>3750.9399999999987</v>
      </c>
      <c r="BS75" s="79">
        <v>3122.6399999999994</v>
      </c>
      <c r="BT75" s="79">
        <v>7345.2799999999988</v>
      </c>
      <c r="BU75" s="79">
        <v>2283.0200000000004</v>
      </c>
      <c r="BV75" s="79">
        <v>2613.2100000000064</v>
      </c>
      <c r="BW75" s="79">
        <v>1554.7199999999993</v>
      </c>
      <c r="BX75" s="79">
        <v>776.41999999999825</v>
      </c>
      <c r="BY75" s="79">
        <v>588.67999999999665</v>
      </c>
      <c r="BZ75" s="79">
        <v>683.02000000000044</v>
      </c>
      <c r="CA75" s="79">
        <v>105.66000000000167</v>
      </c>
      <c r="CB75" s="79">
        <v>2739.619999999999</v>
      </c>
      <c r="CC75" s="79">
        <v>500</v>
      </c>
      <c r="CD75" s="79">
        <v>366.03999999999996</v>
      </c>
      <c r="CE75" s="79">
        <v>131208.68000000017</v>
      </c>
      <c r="CF75" s="79">
        <v>3902</v>
      </c>
      <c r="CG75" s="79">
        <v>306</v>
      </c>
      <c r="CH75" s="79">
        <v>600</v>
      </c>
      <c r="CI75" s="79">
        <v>383</v>
      </c>
      <c r="CJ75" s="79">
        <v>647.17000000000007</v>
      </c>
      <c r="CK75" s="79">
        <v>1471.0399999999991</v>
      </c>
      <c r="CL75" s="79">
        <v>976</v>
      </c>
      <c r="CM75" s="79">
        <v>514</v>
      </c>
      <c r="CN75" s="79">
        <v>301.88999999999987</v>
      </c>
      <c r="CO75" s="79">
        <v>322</v>
      </c>
      <c r="CP75" s="79">
        <v>686</v>
      </c>
      <c r="CQ75" s="79">
        <v>140</v>
      </c>
      <c r="CR75" s="79">
        <v>1438</v>
      </c>
      <c r="CS75" s="79">
        <v>612</v>
      </c>
      <c r="CT75" s="79">
        <v>209.43000000000029</v>
      </c>
      <c r="CU75" s="79">
        <v>166</v>
      </c>
      <c r="CV75" s="79">
        <v>300</v>
      </c>
      <c r="CW75" s="79">
        <v>1184</v>
      </c>
      <c r="CX75" s="79">
        <v>560</v>
      </c>
      <c r="CY75" s="79">
        <v>530</v>
      </c>
      <c r="CZ75" s="79">
        <v>222</v>
      </c>
      <c r="DA75" s="79">
        <v>2170</v>
      </c>
      <c r="DB75" s="79">
        <v>555.94000000000051</v>
      </c>
      <c r="DC75" s="79">
        <v>1421.9799999999996</v>
      </c>
      <c r="DD75" s="79">
        <v>909.43000000000029</v>
      </c>
      <c r="DE75" s="79">
        <v>1643.3999999999996</v>
      </c>
      <c r="DF75" s="79">
        <v>614</v>
      </c>
      <c r="DG75" s="79">
        <v>330.19000000000005</v>
      </c>
      <c r="DH75" s="79">
        <v>482</v>
      </c>
      <c r="DI75" s="79">
        <v>9576</v>
      </c>
      <c r="DJ75" s="79">
        <v>980</v>
      </c>
      <c r="DK75" s="79">
        <v>220</v>
      </c>
      <c r="DL75" s="79">
        <v>682</v>
      </c>
      <c r="DM75" s="71">
        <v>0</v>
      </c>
      <c r="DN75" s="71">
        <v>0</v>
      </c>
      <c r="DO75" s="71">
        <v>0</v>
      </c>
      <c r="DP75" s="71">
        <v>0</v>
      </c>
      <c r="DQ75" s="71">
        <v>0</v>
      </c>
      <c r="DR75" s="71">
        <v>0</v>
      </c>
      <c r="DS75" s="71">
        <v>0</v>
      </c>
      <c r="DT75" s="71">
        <v>0</v>
      </c>
      <c r="DU75" s="71">
        <v>0</v>
      </c>
      <c r="DV75" s="71">
        <v>0</v>
      </c>
      <c r="DW75" s="71">
        <v>0</v>
      </c>
      <c r="DX75" s="71">
        <v>0</v>
      </c>
      <c r="DY75" s="71">
        <v>0</v>
      </c>
      <c r="DZ75" s="71">
        <v>0</v>
      </c>
      <c r="EA75" s="71">
        <v>0</v>
      </c>
      <c r="EB75" s="71">
        <v>0</v>
      </c>
    </row>
    <row r="76" spans="1:132" s="71" customFormat="1">
      <c r="A76" s="78" t="s">
        <v>48</v>
      </c>
      <c r="B76" s="79">
        <v>59429930.940799832</v>
      </c>
      <c r="C76" s="79">
        <v>-5274369.9199999571</v>
      </c>
      <c r="D76" s="79">
        <v>-863212.58000000566</v>
      </c>
      <c r="E76" s="79">
        <v>202655.28000000119</v>
      </c>
      <c r="F76" s="79">
        <v>335296.0700000003</v>
      </c>
      <c r="G76" s="79">
        <v>-8002415.8300000131</v>
      </c>
      <c r="H76" s="79">
        <v>73031977.920799971</v>
      </c>
      <c r="I76" s="79">
        <v>-21506182.670000017</v>
      </c>
      <c r="J76" s="79">
        <v>3.8199999998323619</v>
      </c>
      <c r="K76" s="79">
        <v>0</v>
      </c>
      <c r="L76" s="79">
        <v>18881609.109999985</v>
      </c>
      <c r="M76" s="79">
        <v>31437720.719999999</v>
      </c>
      <c r="N76" s="79">
        <v>-64200738.699999928</v>
      </c>
      <c r="O76" s="79">
        <v>-300857.58999999939</v>
      </c>
      <c r="P76" s="79">
        <v>-296644.89000000013</v>
      </c>
      <c r="Q76" s="79">
        <v>0</v>
      </c>
      <c r="R76" s="79">
        <v>30710720.280000269</v>
      </c>
      <c r="S76" s="79">
        <v>-1093101.4800000004</v>
      </c>
      <c r="T76" s="79">
        <v>14713461.349999994</v>
      </c>
      <c r="U76" s="79">
        <v>11208827.689999998</v>
      </c>
      <c r="V76" s="79">
        <v>2526085.8099999875</v>
      </c>
      <c r="W76" s="79">
        <v>1889850.9199999981</v>
      </c>
      <c r="X76" s="79">
        <v>-10321499.089999989</v>
      </c>
      <c r="Y76" s="79">
        <v>-42016.089999999851</v>
      </c>
      <c r="Z76" s="79">
        <v>932761.38999999966</v>
      </c>
      <c r="AA76" s="79">
        <v>31702825.149999991</v>
      </c>
      <c r="AB76" s="79">
        <v>1198604.3000000007</v>
      </c>
      <c r="AC76" s="79">
        <v>1043446.0999999996</v>
      </c>
      <c r="AD76" s="79">
        <v>148548.76</v>
      </c>
      <c r="AE76" s="79">
        <v>-799969.62000000011</v>
      </c>
      <c r="AF76" s="79">
        <v>-2788495.3600000003</v>
      </c>
      <c r="AG76" s="79">
        <v>0</v>
      </c>
      <c r="AH76" s="79">
        <v>-205817.65000000037</v>
      </c>
      <c r="AI76" s="79">
        <v>-1705995.7700000005</v>
      </c>
      <c r="AJ76" s="79">
        <v>-67601339.410000026</v>
      </c>
      <c r="AK76" s="79">
        <v>5312414.1300000064</v>
      </c>
      <c r="AL76" s="79">
        <v>-300857.58999999985</v>
      </c>
      <c r="AM76" s="79">
        <v>0</v>
      </c>
      <c r="AN76" s="79">
        <v>-5033911.8699999973</v>
      </c>
      <c r="AO76" s="79">
        <v>0</v>
      </c>
      <c r="AP76" s="79">
        <v>25066433.960000038</v>
      </c>
      <c r="AQ76" s="79">
        <v>-278377.27</v>
      </c>
      <c r="AR76" s="79">
        <v>-930008.70999999903</v>
      </c>
      <c r="AS76" s="79">
        <v>-913185.06999999844</v>
      </c>
      <c r="AT76" s="79">
        <v>12799769.240000129</v>
      </c>
      <c r="AU76" s="79">
        <v>417937.43999999668</v>
      </c>
      <c r="AV76" s="79">
        <v>348550.25000000373</v>
      </c>
      <c r="AW76" s="79">
        <v>382263.99000000302</v>
      </c>
      <c r="AX76" s="79">
        <v>-805426.71000000276</v>
      </c>
      <c r="AY76" s="79">
        <v>753556.91999999434</v>
      </c>
      <c r="AZ76" s="79">
        <v>346429.50999999978</v>
      </c>
      <c r="BA76" s="79">
        <v>266866.58999999706</v>
      </c>
      <c r="BB76" s="79">
        <v>831905.10000000149</v>
      </c>
      <c r="BC76" s="79">
        <v>29413.670000000857</v>
      </c>
      <c r="BD76" s="79">
        <v>-57267.489999997895</v>
      </c>
      <c r="BE76" s="79">
        <v>333425.96000000276</v>
      </c>
      <c r="BF76" s="79">
        <v>4162667.5700000003</v>
      </c>
      <c r="BG76" s="79">
        <v>-119823.48000000045</v>
      </c>
      <c r="BH76" s="79">
        <v>98223.300000000745</v>
      </c>
      <c r="BI76" s="79">
        <v>47185.359999999404</v>
      </c>
      <c r="BJ76" s="79">
        <v>162545.12999999989</v>
      </c>
      <c r="BK76" s="79">
        <v>126370.61999999825</v>
      </c>
      <c r="BL76" s="79">
        <v>93278.079999998678</v>
      </c>
      <c r="BM76" s="79">
        <v>109376.58000000054</v>
      </c>
      <c r="BN76" s="79">
        <v>80196.060000000056</v>
      </c>
      <c r="BO76" s="79">
        <v>60417.10999999987</v>
      </c>
      <c r="BP76" s="79">
        <v>18550.199999998789</v>
      </c>
      <c r="BQ76" s="79">
        <v>59231.680000000168</v>
      </c>
      <c r="BR76" s="79">
        <v>11769.619999999646</v>
      </c>
      <c r="BS76" s="79">
        <v>-82522.679999999935</v>
      </c>
      <c r="BT76" s="79">
        <v>-39905.920000000158</v>
      </c>
      <c r="BU76" s="79">
        <v>-65842.460000000196</v>
      </c>
      <c r="BV76" s="79">
        <v>-1193.660000000149</v>
      </c>
      <c r="BW76" s="79">
        <v>55157.440000000177</v>
      </c>
      <c r="BX76" s="79">
        <v>-275129.06000000006</v>
      </c>
      <c r="BY76" s="79">
        <v>-65546.070000000065</v>
      </c>
      <c r="BZ76" s="79">
        <v>-58935.670000000042</v>
      </c>
      <c r="CA76" s="79">
        <v>-12442.530000000028</v>
      </c>
      <c r="CB76" s="79">
        <v>-27883.270000000019</v>
      </c>
      <c r="CC76" s="79">
        <v>32507.219999999041</v>
      </c>
      <c r="CD76" s="79">
        <v>-158229.74999999907</v>
      </c>
      <c r="CE76" s="79">
        <v>8997117.0700000226</v>
      </c>
      <c r="CF76" s="79">
        <v>-74919.469999999972</v>
      </c>
      <c r="CG76" s="79">
        <v>-77126.38</v>
      </c>
      <c r="CH76" s="79">
        <v>-97705.370000000054</v>
      </c>
      <c r="CI76" s="79">
        <v>-44115.170000000042</v>
      </c>
      <c r="CJ76" s="79">
        <v>-79823.019999999902</v>
      </c>
      <c r="CK76" s="79">
        <v>-102252.55999999971</v>
      </c>
      <c r="CL76" s="79">
        <v>58994.590000000084</v>
      </c>
      <c r="CM76" s="79">
        <v>-117036.60000000009</v>
      </c>
      <c r="CN76" s="79">
        <v>-81594.739999999874</v>
      </c>
      <c r="CO76" s="79">
        <v>-87540.009999999776</v>
      </c>
      <c r="CP76" s="79">
        <v>-96988.789999999921</v>
      </c>
      <c r="CQ76" s="79">
        <v>-5775.4399999994785</v>
      </c>
      <c r="CR76" s="79">
        <v>-67085.760000000009</v>
      </c>
      <c r="CS76" s="79">
        <v>-120867.21999999986</v>
      </c>
      <c r="CT76" s="79">
        <v>-71501.670000000391</v>
      </c>
      <c r="CU76" s="79">
        <v>-99408.519999999902</v>
      </c>
      <c r="CV76" s="79">
        <v>-64696.370000000112</v>
      </c>
      <c r="CW76" s="79">
        <v>-88407.810000000056</v>
      </c>
      <c r="CX76" s="79">
        <v>-55274.549999999814</v>
      </c>
      <c r="CY76" s="79">
        <v>-128531.14999999991</v>
      </c>
      <c r="CZ76" s="79">
        <v>-66305.050000000047</v>
      </c>
      <c r="DA76" s="79">
        <v>-137048.49999999965</v>
      </c>
      <c r="DB76" s="79">
        <v>134381.31000000017</v>
      </c>
      <c r="DC76" s="79">
        <v>-769605.83999999799</v>
      </c>
      <c r="DD76" s="79">
        <v>-87257.320000000531</v>
      </c>
      <c r="DE76" s="79">
        <v>-139448.81999999983</v>
      </c>
      <c r="DF76" s="79">
        <v>-47597.650000000023</v>
      </c>
      <c r="DG76" s="79">
        <v>-95053.980000000447</v>
      </c>
      <c r="DH76" s="79">
        <v>-59502.3400000002</v>
      </c>
      <c r="DI76" s="79">
        <v>-82782.45000000007</v>
      </c>
      <c r="DJ76" s="79">
        <v>-62111.170000000042</v>
      </c>
      <c r="DK76" s="79">
        <v>-110446.83999999997</v>
      </c>
      <c r="DL76" s="79">
        <v>-106436.82000000007</v>
      </c>
      <c r="DM76" s="71">
        <v>-991</v>
      </c>
      <c r="DN76" s="71">
        <v>0</v>
      </c>
      <c r="DO76" s="71">
        <v>-76212.5</v>
      </c>
      <c r="DP76" s="71">
        <v>-1537.7</v>
      </c>
      <c r="DQ76" s="71">
        <v>-31744.04</v>
      </c>
      <c r="DR76" s="71">
        <v>-13667.76</v>
      </c>
      <c r="DS76" s="71">
        <v>-894291.19000000507</v>
      </c>
      <c r="DT76" s="71">
        <v>0</v>
      </c>
      <c r="DU76" s="71">
        <v>0</v>
      </c>
      <c r="DV76" s="71">
        <v>795.17000000004191</v>
      </c>
      <c r="DW76" s="71">
        <v>30760.430000000168</v>
      </c>
      <c r="DX76" s="71">
        <v>-476.99000000208616</v>
      </c>
      <c r="DY76" s="71">
        <v>328027.45000000298</v>
      </c>
      <c r="DZ76" s="71">
        <v>0</v>
      </c>
      <c r="EA76" s="71">
        <v>0</v>
      </c>
      <c r="EB76" s="71">
        <v>0</v>
      </c>
    </row>
    <row r="77" spans="1:132" s="71" customFormat="1">
      <c r="A77" s="77" t="s">
        <v>49</v>
      </c>
      <c r="B77" s="79">
        <v>49038.220000000205</v>
      </c>
      <c r="C77" s="79">
        <v>44174.310000000056</v>
      </c>
      <c r="D77" s="79">
        <v>4863.9099999999962</v>
      </c>
      <c r="E77" s="79">
        <v>0</v>
      </c>
      <c r="F77" s="79">
        <v>0</v>
      </c>
      <c r="G77" s="79">
        <v>0</v>
      </c>
      <c r="H77" s="79">
        <v>0</v>
      </c>
      <c r="I77" s="79">
        <v>0</v>
      </c>
      <c r="J77" s="79">
        <v>0</v>
      </c>
      <c r="K77" s="79">
        <v>0</v>
      </c>
      <c r="L77" s="79">
        <v>0</v>
      </c>
      <c r="M77" s="79">
        <v>0</v>
      </c>
      <c r="N77" s="79">
        <v>200</v>
      </c>
      <c r="O77" s="79">
        <v>0</v>
      </c>
      <c r="P77" s="79">
        <v>0</v>
      </c>
      <c r="Q77" s="79">
        <v>0</v>
      </c>
      <c r="R77" s="79">
        <v>43974.31</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200</v>
      </c>
      <c r="AJ77" s="79">
        <v>0</v>
      </c>
      <c r="AK77" s="79">
        <v>0</v>
      </c>
      <c r="AL77" s="79">
        <v>0</v>
      </c>
      <c r="AM77" s="79">
        <v>0</v>
      </c>
      <c r="AN77" s="79">
        <v>0</v>
      </c>
      <c r="AO77" s="79">
        <v>0</v>
      </c>
      <c r="AP77" s="79">
        <v>0</v>
      </c>
      <c r="AQ77" s="79">
        <v>0</v>
      </c>
      <c r="AR77" s="79">
        <v>0</v>
      </c>
      <c r="AS77" s="79">
        <v>0</v>
      </c>
      <c r="AT77" s="79">
        <v>43974.31</v>
      </c>
      <c r="AU77" s="79">
        <v>0</v>
      </c>
      <c r="AV77" s="79">
        <v>0</v>
      </c>
      <c r="AW77" s="79">
        <v>0</v>
      </c>
      <c r="AX77" s="79">
        <v>0</v>
      </c>
      <c r="AY77" s="79">
        <v>0</v>
      </c>
      <c r="AZ77" s="79">
        <v>0</v>
      </c>
      <c r="BA77" s="79">
        <v>0</v>
      </c>
      <c r="BB77" s="79">
        <v>0</v>
      </c>
      <c r="BC77" s="79">
        <v>6717.26</v>
      </c>
      <c r="BD77" s="79">
        <v>0</v>
      </c>
      <c r="BE77" s="79">
        <v>0</v>
      </c>
      <c r="BF77" s="79">
        <v>0</v>
      </c>
      <c r="BG77" s="79">
        <v>0</v>
      </c>
      <c r="BH77" s="79">
        <v>0</v>
      </c>
      <c r="BI77" s="79">
        <v>0</v>
      </c>
      <c r="BJ77" s="79">
        <v>0</v>
      </c>
      <c r="BK77" s="79">
        <v>1406.3</v>
      </c>
      <c r="BL77" s="79">
        <v>0</v>
      </c>
      <c r="BM77" s="79">
        <v>0</v>
      </c>
      <c r="BN77" s="79">
        <v>0</v>
      </c>
      <c r="BO77" s="79">
        <v>35850.75</v>
      </c>
      <c r="BP77" s="79">
        <v>0</v>
      </c>
      <c r="BQ77" s="79">
        <v>0</v>
      </c>
      <c r="BR77" s="79">
        <v>0</v>
      </c>
      <c r="BS77" s="79">
        <v>0</v>
      </c>
      <c r="BT77" s="79">
        <v>0</v>
      </c>
      <c r="BU77" s="79">
        <v>0</v>
      </c>
      <c r="BV77" s="79">
        <v>0</v>
      </c>
      <c r="BW77" s="79">
        <v>0</v>
      </c>
      <c r="BX77" s="79">
        <v>0</v>
      </c>
      <c r="BY77" s="79">
        <v>0</v>
      </c>
      <c r="BZ77" s="79">
        <v>0</v>
      </c>
      <c r="CA77" s="79">
        <v>0</v>
      </c>
      <c r="CB77" s="79">
        <v>0</v>
      </c>
      <c r="CC77" s="79">
        <v>0</v>
      </c>
      <c r="CD77" s="79">
        <v>0</v>
      </c>
      <c r="CE77" s="79">
        <v>0</v>
      </c>
      <c r="CF77" s="79">
        <v>0</v>
      </c>
      <c r="CG77" s="79">
        <v>0</v>
      </c>
      <c r="CH77" s="79">
        <v>0</v>
      </c>
      <c r="CI77" s="79">
        <v>0</v>
      </c>
      <c r="CJ77" s="79">
        <v>0</v>
      </c>
      <c r="CK77" s="79">
        <v>0</v>
      </c>
      <c r="CL77" s="79">
        <v>0</v>
      </c>
      <c r="CM77" s="79">
        <v>0</v>
      </c>
      <c r="CN77" s="79">
        <v>0</v>
      </c>
      <c r="CO77" s="79">
        <v>0</v>
      </c>
      <c r="CP77" s="79">
        <v>0</v>
      </c>
      <c r="CQ77" s="79">
        <v>0</v>
      </c>
      <c r="CR77" s="79">
        <v>0</v>
      </c>
      <c r="CS77" s="79">
        <v>0</v>
      </c>
      <c r="CT77" s="79">
        <v>0</v>
      </c>
      <c r="CU77" s="79">
        <v>0</v>
      </c>
      <c r="CV77" s="79">
        <v>0</v>
      </c>
      <c r="CW77" s="79">
        <v>0</v>
      </c>
      <c r="CX77" s="79">
        <v>0</v>
      </c>
      <c r="CY77" s="79">
        <v>0</v>
      </c>
      <c r="CZ77" s="79">
        <v>0</v>
      </c>
      <c r="DA77" s="79">
        <v>0</v>
      </c>
      <c r="DB77" s="79">
        <v>0</v>
      </c>
      <c r="DC77" s="79">
        <v>0</v>
      </c>
      <c r="DD77" s="79">
        <v>0</v>
      </c>
      <c r="DE77" s="79">
        <v>0</v>
      </c>
      <c r="DF77" s="79">
        <v>0</v>
      </c>
      <c r="DG77" s="79">
        <v>0</v>
      </c>
      <c r="DH77" s="79">
        <v>0</v>
      </c>
      <c r="DI77" s="79">
        <v>0</v>
      </c>
      <c r="DJ77" s="79">
        <v>0</v>
      </c>
      <c r="DK77" s="79">
        <v>0</v>
      </c>
      <c r="DL77" s="79">
        <v>0</v>
      </c>
      <c r="DM77" s="71">
        <v>0</v>
      </c>
      <c r="DN77" s="71">
        <v>0</v>
      </c>
      <c r="DO77" s="71">
        <v>0</v>
      </c>
      <c r="DP77" s="71">
        <v>0</v>
      </c>
      <c r="DQ77" s="71">
        <v>0</v>
      </c>
      <c r="DR77" s="71">
        <v>0</v>
      </c>
      <c r="DS77" s="71">
        <v>4863.9099999999962</v>
      </c>
      <c r="DT77" s="71">
        <v>0</v>
      </c>
      <c r="DU77" s="71">
        <v>0</v>
      </c>
      <c r="DV77" s="71">
        <v>0</v>
      </c>
      <c r="DW77" s="71">
        <v>0</v>
      </c>
      <c r="DX77" s="71">
        <v>0</v>
      </c>
      <c r="DY77" s="71">
        <v>0</v>
      </c>
      <c r="DZ77" s="71">
        <v>0</v>
      </c>
      <c r="EA77" s="71">
        <v>0</v>
      </c>
      <c r="EB77" s="71">
        <v>0</v>
      </c>
    </row>
    <row r="78" spans="1:132" s="71" customFormat="1">
      <c r="A78" s="77" t="s">
        <v>50</v>
      </c>
      <c r="B78" s="79">
        <v>71373.629999999888</v>
      </c>
      <c r="C78" s="79">
        <v>66795.60999999987</v>
      </c>
      <c r="D78" s="79">
        <v>580.01000000000931</v>
      </c>
      <c r="E78" s="79">
        <v>3998.0100000000093</v>
      </c>
      <c r="F78" s="79">
        <v>0</v>
      </c>
      <c r="G78" s="79">
        <v>0</v>
      </c>
      <c r="H78" s="79">
        <v>0</v>
      </c>
      <c r="I78" s="79">
        <v>0</v>
      </c>
      <c r="J78" s="79">
        <v>0</v>
      </c>
      <c r="K78" s="79">
        <v>0</v>
      </c>
      <c r="L78" s="79">
        <v>0</v>
      </c>
      <c r="M78" s="79">
        <v>0</v>
      </c>
      <c r="N78" s="79">
        <v>0</v>
      </c>
      <c r="O78" s="79">
        <v>0</v>
      </c>
      <c r="P78" s="79">
        <v>0</v>
      </c>
      <c r="Q78" s="79">
        <v>0</v>
      </c>
      <c r="R78" s="79">
        <v>66795.609999999986</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66795.609999999986</v>
      </c>
      <c r="AU78" s="79">
        <v>0</v>
      </c>
      <c r="AV78" s="79">
        <v>0</v>
      </c>
      <c r="AW78" s="79">
        <v>0</v>
      </c>
      <c r="AX78" s="79">
        <v>0</v>
      </c>
      <c r="AY78" s="79">
        <v>0</v>
      </c>
      <c r="AZ78" s="79">
        <v>4414.5</v>
      </c>
      <c r="BA78" s="79">
        <v>0</v>
      </c>
      <c r="BB78" s="79">
        <v>0</v>
      </c>
      <c r="BC78" s="79">
        <v>6717.26</v>
      </c>
      <c r="BD78" s="79">
        <v>1734</v>
      </c>
      <c r="BE78" s="79">
        <v>200</v>
      </c>
      <c r="BF78" s="79">
        <v>0</v>
      </c>
      <c r="BG78" s="79">
        <v>4297.6499999999996</v>
      </c>
      <c r="BH78" s="79">
        <v>42958.879999999997</v>
      </c>
      <c r="BI78" s="79">
        <v>0</v>
      </c>
      <c r="BJ78" s="79">
        <v>0</v>
      </c>
      <c r="BK78" s="79">
        <v>1406.3</v>
      </c>
      <c r="BL78" s="79">
        <v>0</v>
      </c>
      <c r="BM78" s="79">
        <v>0</v>
      </c>
      <c r="BN78" s="79">
        <v>0</v>
      </c>
      <c r="BO78" s="79">
        <v>0</v>
      </c>
      <c r="BP78" s="79">
        <v>0</v>
      </c>
      <c r="BQ78" s="79">
        <v>0</v>
      </c>
      <c r="BR78" s="79">
        <v>238.5</v>
      </c>
      <c r="BS78" s="79">
        <v>0</v>
      </c>
      <c r="BT78" s="79">
        <v>0</v>
      </c>
      <c r="BU78" s="79">
        <v>4045</v>
      </c>
      <c r="BV78" s="79">
        <v>0</v>
      </c>
      <c r="BW78" s="79">
        <v>0</v>
      </c>
      <c r="BX78" s="79">
        <v>0</v>
      </c>
      <c r="BY78" s="79">
        <v>0</v>
      </c>
      <c r="BZ78" s="79">
        <v>627.5</v>
      </c>
      <c r="CA78" s="79">
        <v>0</v>
      </c>
      <c r="CB78" s="79">
        <v>156.02000000000001</v>
      </c>
      <c r="CC78" s="79">
        <v>0</v>
      </c>
      <c r="CD78" s="79">
        <v>0</v>
      </c>
      <c r="CE78" s="79">
        <v>0</v>
      </c>
      <c r="CF78" s="79">
        <v>0</v>
      </c>
      <c r="CG78" s="79">
        <v>0</v>
      </c>
      <c r="CH78" s="79">
        <v>0</v>
      </c>
      <c r="CI78" s="79">
        <v>0</v>
      </c>
      <c r="CJ78" s="79">
        <v>0</v>
      </c>
      <c r="CK78" s="79">
        <v>0</v>
      </c>
      <c r="CL78" s="79">
        <v>0</v>
      </c>
      <c r="CM78" s="79">
        <v>0</v>
      </c>
      <c r="CN78" s="79">
        <v>0</v>
      </c>
      <c r="CO78" s="79">
        <v>0</v>
      </c>
      <c r="CP78" s="79">
        <v>0</v>
      </c>
      <c r="CQ78" s="79">
        <v>0</v>
      </c>
      <c r="CR78" s="79">
        <v>0</v>
      </c>
      <c r="CS78" s="79">
        <v>0</v>
      </c>
      <c r="CT78" s="79">
        <v>0</v>
      </c>
      <c r="CU78" s="79">
        <v>0</v>
      </c>
      <c r="CV78" s="79">
        <v>0</v>
      </c>
      <c r="CW78" s="79">
        <v>0</v>
      </c>
      <c r="CX78" s="79">
        <v>0</v>
      </c>
      <c r="CY78" s="79">
        <v>0</v>
      </c>
      <c r="CZ78" s="79">
        <v>0</v>
      </c>
      <c r="DA78" s="79">
        <v>0</v>
      </c>
      <c r="DB78" s="79">
        <v>0</v>
      </c>
      <c r="DC78" s="79">
        <v>0</v>
      </c>
      <c r="DD78" s="79">
        <v>0</v>
      </c>
      <c r="DE78" s="79">
        <v>0</v>
      </c>
      <c r="DF78" s="79">
        <v>0</v>
      </c>
      <c r="DG78" s="79">
        <v>0</v>
      </c>
      <c r="DH78" s="79">
        <v>0</v>
      </c>
      <c r="DI78" s="79">
        <v>0</v>
      </c>
      <c r="DJ78" s="79">
        <v>0</v>
      </c>
      <c r="DK78" s="79">
        <v>0</v>
      </c>
      <c r="DL78" s="79">
        <v>0</v>
      </c>
      <c r="DM78" s="71">
        <v>0</v>
      </c>
      <c r="DN78" s="71">
        <v>0</v>
      </c>
      <c r="DO78" s="71">
        <v>0</v>
      </c>
      <c r="DP78" s="71">
        <v>0</v>
      </c>
      <c r="DQ78" s="71">
        <v>0</v>
      </c>
      <c r="DR78" s="71">
        <v>0</v>
      </c>
      <c r="DS78" s="71">
        <v>580.01000000000931</v>
      </c>
      <c r="DT78" s="71">
        <v>0</v>
      </c>
      <c r="DU78" s="71">
        <v>0</v>
      </c>
      <c r="DV78" s="71">
        <v>0</v>
      </c>
      <c r="DW78" s="71">
        <v>0</v>
      </c>
      <c r="DX78" s="71">
        <v>0</v>
      </c>
      <c r="DY78" s="71">
        <v>0</v>
      </c>
      <c r="DZ78" s="71">
        <v>0</v>
      </c>
      <c r="EA78" s="71">
        <v>0</v>
      </c>
      <c r="EB78" s="71">
        <v>0</v>
      </c>
    </row>
    <row r="79" spans="1:132" s="71" customFormat="1">
      <c r="A79" s="78" t="s">
        <v>51</v>
      </c>
      <c r="B79" s="79">
        <v>59407595.530799836</v>
      </c>
      <c r="C79" s="79">
        <v>-5296991.219999969</v>
      </c>
      <c r="D79" s="79">
        <v>-858928.68000000622</v>
      </c>
      <c r="E79" s="79">
        <v>198657.27000000328</v>
      </c>
      <c r="F79" s="79">
        <v>335296.0700000003</v>
      </c>
      <c r="G79" s="79">
        <v>-8002415.8300000131</v>
      </c>
      <c r="H79" s="79">
        <v>73031977.920799971</v>
      </c>
      <c r="I79" s="79">
        <v>-21506182.670000017</v>
      </c>
      <c r="J79" s="79">
        <v>3.8199999998323619</v>
      </c>
      <c r="K79" s="79">
        <v>0</v>
      </c>
      <c r="L79" s="79">
        <v>18881609.109999985</v>
      </c>
      <c r="M79" s="79">
        <v>31437720.719999999</v>
      </c>
      <c r="N79" s="79">
        <v>-64200538.699999928</v>
      </c>
      <c r="O79" s="79">
        <v>-300857.58999999939</v>
      </c>
      <c r="P79" s="79">
        <v>-296644.89000000013</v>
      </c>
      <c r="Q79" s="79">
        <v>0</v>
      </c>
      <c r="R79" s="79">
        <v>30687898.980000257</v>
      </c>
      <c r="S79" s="79">
        <v>-1093101.4800000004</v>
      </c>
      <c r="T79" s="79">
        <v>14713461.349999994</v>
      </c>
      <c r="U79" s="79">
        <v>11208827.689999998</v>
      </c>
      <c r="V79" s="79">
        <v>2526085.8099999875</v>
      </c>
      <c r="W79" s="79">
        <v>1889850.9199999981</v>
      </c>
      <c r="X79" s="79">
        <v>-10321499.089999989</v>
      </c>
      <c r="Y79" s="79">
        <v>-42016.089999999851</v>
      </c>
      <c r="Z79" s="79">
        <v>932761.38999999966</v>
      </c>
      <c r="AA79" s="79">
        <v>31702825.149999991</v>
      </c>
      <c r="AB79" s="79">
        <v>1198604.3000000007</v>
      </c>
      <c r="AC79" s="79">
        <v>1043446.0999999996</v>
      </c>
      <c r="AD79" s="79">
        <v>148548.76</v>
      </c>
      <c r="AE79" s="79">
        <v>-799969.62000000011</v>
      </c>
      <c r="AF79" s="79">
        <v>-2788495.3600000003</v>
      </c>
      <c r="AG79" s="79">
        <v>0</v>
      </c>
      <c r="AH79" s="79">
        <v>-205817.65000000037</v>
      </c>
      <c r="AI79" s="79">
        <v>-1705795.7700000005</v>
      </c>
      <c r="AJ79" s="79">
        <v>-67601339.410000026</v>
      </c>
      <c r="AK79" s="79">
        <v>5312414.1300000064</v>
      </c>
      <c r="AL79" s="79">
        <v>-300857.58999999985</v>
      </c>
      <c r="AM79" s="79">
        <v>0</v>
      </c>
      <c r="AN79" s="79">
        <v>-5033911.8699999973</v>
      </c>
      <c r="AO79" s="79">
        <v>0</v>
      </c>
      <c r="AP79" s="79">
        <v>25066433.960000038</v>
      </c>
      <c r="AQ79" s="79">
        <v>-278377.27</v>
      </c>
      <c r="AR79" s="79">
        <v>-930008.70999999903</v>
      </c>
      <c r="AS79" s="79">
        <v>-913185.06999999844</v>
      </c>
      <c r="AT79" s="79">
        <v>12776947.940000147</v>
      </c>
      <c r="AU79" s="79">
        <v>417937.43999999668</v>
      </c>
      <c r="AV79" s="79">
        <v>348550.25000000373</v>
      </c>
      <c r="AW79" s="79">
        <v>382263.99000000395</v>
      </c>
      <c r="AX79" s="79">
        <v>-805426.71000000276</v>
      </c>
      <c r="AY79" s="79">
        <v>753556.91999999434</v>
      </c>
      <c r="AZ79" s="79">
        <v>342015.00999999978</v>
      </c>
      <c r="BA79" s="79">
        <v>266866.58999999706</v>
      </c>
      <c r="BB79" s="79">
        <v>831905.10000000149</v>
      </c>
      <c r="BC79" s="79">
        <v>29413.670000000857</v>
      </c>
      <c r="BD79" s="79">
        <v>-59001.489999997895</v>
      </c>
      <c r="BE79" s="79">
        <v>333225.96000000276</v>
      </c>
      <c r="BF79" s="79">
        <v>4162667.5700000003</v>
      </c>
      <c r="BG79" s="79">
        <v>-124121.13000000035</v>
      </c>
      <c r="BH79" s="79">
        <v>55264.420000000857</v>
      </c>
      <c r="BI79" s="79">
        <v>47185.359999999404</v>
      </c>
      <c r="BJ79" s="79">
        <v>162545.12999999989</v>
      </c>
      <c r="BK79" s="79">
        <v>126370.61999999825</v>
      </c>
      <c r="BL79" s="79">
        <v>93278.079999998678</v>
      </c>
      <c r="BM79" s="79">
        <v>109376.58000000054</v>
      </c>
      <c r="BN79" s="79">
        <v>80196.060000000056</v>
      </c>
      <c r="BO79" s="79">
        <v>96267.85999999987</v>
      </c>
      <c r="BP79" s="79">
        <v>18550.199999998789</v>
      </c>
      <c r="BQ79" s="79">
        <v>59231.680000000168</v>
      </c>
      <c r="BR79" s="79">
        <v>11531.119999999646</v>
      </c>
      <c r="BS79" s="79">
        <v>-82522.679999999935</v>
      </c>
      <c r="BT79" s="79">
        <v>-39905.920000000158</v>
      </c>
      <c r="BU79" s="79">
        <v>-69887.460000000196</v>
      </c>
      <c r="BV79" s="79">
        <v>-1193.660000000149</v>
      </c>
      <c r="BW79" s="79">
        <v>55157.440000000177</v>
      </c>
      <c r="BX79" s="79">
        <v>-275129.06000000006</v>
      </c>
      <c r="BY79" s="79">
        <v>-65546.070000000065</v>
      </c>
      <c r="BZ79" s="79">
        <v>-59563.170000000042</v>
      </c>
      <c r="CA79" s="79">
        <v>-12442.530000000028</v>
      </c>
      <c r="CB79" s="79">
        <v>-28039.290000000023</v>
      </c>
      <c r="CC79" s="79">
        <v>32507.219999999041</v>
      </c>
      <c r="CD79" s="79">
        <v>-158229.74999999907</v>
      </c>
      <c r="CE79" s="79">
        <v>8997117.0700000226</v>
      </c>
      <c r="CF79" s="79">
        <v>-74919.469999999972</v>
      </c>
      <c r="CG79" s="79">
        <v>-77126.38</v>
      </c>
      <c r="CH79" s="79">
        <v>-97705.370000000054</v>
      </c>
      <c r="CI79" s="79">
        <v>-44115.170000000042</v>
      </c>
      <c r="CJ79" s="79">
        <v>-79823.019999999902</v>
      </c>
      <c r="CK79" s="79">
        <v>-102252.55999999971</v>
      </c>
      <c r="CL79" s="79">
        <v>58994.590000000084</v>
      </c>
      <c r="CM79" s="79">
        <v>-117036.60000000009</v>
      </c>
      <c r="CN79" s="79">
        <v>-81594.739999999874</v>
      </c>
      <c r="CO79" s="79">
        <v>-87540.009999999776</v>
      </c>
      <c r="CP79" s="79">
        <v>-96988.789999999921</v>
      </c>
      <c r="CQ79" s="79">
        <v>-5775.4399999994785</v>
      </c>
      <c r="CR79" s="79">
        <v>-67085.760000000009</v>
      </c>
      <c r="CS79" s="79">
        <v>-120867.21999999986</v>
      </c>
      <c r="CT79" s="79">
        <v>-71501.670000000391</v>
      </c>
      <c r="CU79" s="79">
        <v>-99408.519999999902</v>
      </c>
      <c r="CV79" s="79">
        <v>-64696.370000000112</v>
      </c>
      <c r="CW79" s="79">
        <v>-88407.810000000056</v>
      </c>
      <c r="CX79" s="79">
        <v>-55274.549999999814</v>
      </c>
      <c r="CY79" s="79">
        <v>-128531.14999999991</v>
      </c>
      <c r="CZ79" s="79">
        <v>-66305.050000000047</v>
      </c>
      <c r="DA79" s="79">
        <v>-137048.49999999965</v>
      </c>
      <c r="DB79" s="79">
        <v>134381.31000000017</v>
      </c>
      <c r="DC79" s="79">
        <v>-769605.83999999799</v>
      </c>
      <c r="DD79" s="79">
        <v>-87257.320000000531</v>
      </c>
      <c r="DE79" s="79">
        <v>-139448.81999999983</v>
      </c>
      <c r="DF79" s="79">
        <v>-47597.650000000023</v>
      </c>
      <c r="DG79" s="79">
        <v>-95053.980000000447</v>
      </c>
      <c r="DH79" s="79">
        <v>-59502.340000000317</v>
      </c>
      <c r="DI79" s="79">
        <v>-82782.45000000007</v>
      </c>
      <c r="DJ79" s="79">
        <v>-62111.170000000042</v>
      </c>
      <c r="DK79" s="79">
        <v>-110446.83999999997</v>
      </c>
      <c r="DL79" s="79">
        <v>-106436.82000000007</v>
      </c>
      <c r="DM79" s="71">
        <v>-991</v>
      </c>
      <c r="DN79" s="71">
        <v>0</v>
      </c>
      <c r="DO79" s="71">
        <v>-76212.5</v>
      </c>
      <c r="DP79" s="71">
        <v>-1537.7</v>
      </c>
      <c r="DQ79" s="71">
        <v>-31744.04</v>
      </c>
      <c r="DR79" s="71">
        <v>-13667.76</v>
      </c>
      <c r="DS79" s="71">
        <v>-890007.29000000563</v>
      </c>
      <c r="DT79" s="71">
        <v>0</v>
      </c>
      <c r="DU79" s="71">
        <v>0</v>
      </c>
      <c r="DV79" s="71">
        <v>795.17000000004191</v>
      </c>
      <c r="DW79" s="71">
        <v>30760.430000000168</v>
      </c>
      <c r="DX79" s="71">
        <v>-476.99000000208616</v>
      </c>
      <c r="DY79" s="71">
        <v>328027.45000000298</v>
      </c>
      <c r="DZ79" s="71">
        <v>0</v>
      </c>
      <c r="EA79" s="71">
        <v>0</v>
      </c>
      <c r="EB79" s="71">
        <v>0</v>
      </c>
    </row>
    <row r="80" spans="1:132" s="71" customFormat="1">
      <c r="A80" s="77" t="s">
        <v>52</v>
      </c>
      <c r="B80" s="79">
        <v>12144770.100799985</v>
      </c>
      <c r="C80" s="79">
        <v>-3351409.9900000095</v>
      </c>
      <c r="D80" s="79">
        <v>-214732.16999999993</v>
      </c>
      <c r="E80" s="79">
        <v>0</v>
      </c>
      <c r="F80" s="79">
        <v>83824.010000000009</v>
      </c>
      <c r="G80" s="79">
        <v>0</v>
      </c>
      <c r="H80" s="79">
        <v>15627088.250800006</v>
      </c>
      <c r="I80" s="79">
        <v>-3351409.9900000095</v>
      </c>
      <c r="J80" s="79">
        <v>0</v>
      </c>
      <c r="K80" s="79">
        <v>0</v>
      </c>
      <c r="L80" s="79">
        <v>0</v>
      </c>
      <c r="M80" s="79">
        <v>0</v>
      </c>
      <c r="N80" s="79">
        <v>0</v>
      </c>
      <c r="O80" s="79">
        <v>0</v>
      </c>
      <c r="P80" s="79">
        <v>0</v>
      </c>
      <c r="Q80" s="79">
        <v>0</v>
      </c>
      <c r="R80" s="79">
        <v>0</v>
      </c>
      <c r="S80" s="79">
        <v>0</v>
      </c>
      <c r="T80" s="79">
        <v>0</v>
      </c>
      <c r="U80" s="79">
        <v>0</v>
      </c>
      <c r="V80" s="79">
        <v>0</v>
      </c>
      <c r="W80" s="79">
        <v>0</v>
      </c>
      <c r="X80" s="79">
        <v>0</v>
      </c>
      <c r="Y80" s="79">
        <v>0</v>
      </c>
      <c r="Z80" s="79">
        <v>0</v>
      </c>
      <c r="AA80" s="79">
        <v>0</v>
      </c>
      <c r="AB80" s="79">
        <v>0</v>
      </c>
      <c r="AC80" s="79">
        <v>0</v>
      </c>
      <c r="AD80" s="79">
        <v>0</v>
      </c>
      <c r="AE80" s="79">
        <v>0</v>
      </c>
      <c r="AF80" s="79">
        <v>0</v>
      </c>
      <c r="AG80" s="79">
        <v>0</v>
      </c>
      <c r="AH80" s="79">
        <v>0</v>
      </c>
      <c r="AI80" s="79">
        <v>0</v>
      </c>
      <c r="AJ80" s="79">
        <v>0</v>
      </c>
      <c r="AK80" s="79">
        <v>0</v>
      </c>
      <c r="AL80" s="79">
        <v>0</v>
      </c>
      <c r="AM80" s="79">
        <v>0</v>
      </c>
      <c r="AN80" s="79">
        <v>0</v>
      </c>
      <c r="AO80" s="79">
        <v>0</v>
      </c>
      <c r="AP80" s="79">
        <v>0</v>
      </c>
      <c r="AQ80" s="79">
        <v>0</v>
      </c>
      <c r="AR80" s="79">
        <v>0</v>
      </c>
      <c r="AS80" s="79">
        <v>0</v>
      </c>
      <c r="AT80" s="79">
        <v>0</v>
      </c>
      <c r="AU80" s="79">
        <v>0</v>
      </c>
      <c r="AV80" s="79">
        <v>0</v>
      </c>
      <c r="AW80" s="79">
        <v>0</v>
      </c>
      <c r="AX80" s="79">
        <v>0</v>
      </c>
      <c r="AY80" s="79">
        <v>0</v>
      </c>
      <c r="AZ80" s="79">
        <v>0</v>
      </c>
      <c r="BA80" s="79">
        <v>0</v>
      </c>
      <c r="BB80" s="79">
        <v>0</v>
      </c>
      <c r="BC80" s="79">
        <v>0</v>
      </c>
      <c r="BD80" s="79">
        <v>0</v>
      </c>
      <c r="BE80" s="79">
        <v>0</v>
      </c>
      <c r="BF80" s="79">
        <v>0</v>
      </c>
      <c r="BG80" s="79">
        <v>0</v>
      </c>
      <c r="BH80" s="79">
        <v>0</v>
      </c>
      <c r="BI80" s="79">
        <v>0</v>
      </c>
      <c r="BJ80" s="79">
        <v>0</v>
      </c>
      <c r="BK80" s="79">
        <v>0</v>
      </c>
      <c r="BL80" s="79">
        <v>0</v>
      </c>
      <c r="BM80" s="79">
        <v>0</v>
      </c>
      <c r="BN80" s="79">
        <v>0</v>
      </c>
      <c r="BO80" s="79">
        <v>0</v>
      </c>
      <c r="BP80" s="79">
        <v>0</v>
      </c>
      <c r="BQ80" s="79">
        <v>0</v>
      </c>
      <c r="BR80" s="79">
        <v>0</v>
      </c>
      <c r="BS80" s="79">
        <v>0</v>
      </c>
      <c r="BT80" s="79">
        <v>0</v>
      </c>
      <c r="BU80" s="79">
        <v>0</v>
      </c>
      <c r="BV80" s="79">
        <v>0</v>
      </c>
      <c r="BW80" s="79">
        <v>0</v>
      </c>
      <c r="BX80" s="79">
        <v>0</v>
      </c>
      <c r="BY80" s="79">
        <v>0</v>
      </c>
      <c r="BZ80" s="79">
        <v>0</v>
      </c>
      <c r="CA80" s="79">
        <v>0</v>
      </c>
      <c r="CB80" s="79">
        <v>0</v>
      </c>
      <c r="CC80" s="79">
        <v>0</v>
      </c>
      <c r="CD80" s="79">
        <v>0</v>
      </c>
      <c r="CE80" s="79">
        <v>0</v>
      </c>
      <c r="CF80" s="79">
        <v>0</v>
      </c>
      <c r="CG80" s="79">
        <v>0</v>
      </c>
      <c r="CH80" s="79">
        <v>0</v>
      </c>
      <c r="CI80" s="79">
        <v>0</v>
      </c>
      <c r="CJ80" s="79">
        <v>0</v>
      </c>
      <c r="CK80" s="79">
        <v>0</v>
      </c>
      <c r="CL80" s="79">
        <v>0</v>
      </c>
      <c r="CM80" s="79">
        <v>0</v>
      </c>
      <c r="CN80" s="79">
        <v>0</v>
      </c>
      <c r="CO80" s="79">
        <v>0</v>
      </c>
      <c r="CP80" s="79">
        <v>0</v>
      </c>
      <c r="CQ80" s="79">
        <v>0</v>
      </c>
      <c r="CR80" s="79">
        <v>0</v>
      </c>
      <c r="CS80" s="79">
        <v>0</v>
      </c>
      <c r="CT80" s="79">
        <v>0</v>
      </c>
      <c r="CU80" s="79">
        <v>0</v>
      </c>
      <c r="CV80" s="79">
        <v>0</v>
      </c>
      <c r="CW80" s="79">
        <v>0</v>
      </c>
      <c r="CX80" s="79">
        <v>0</v>
      </c>
      <c r="CY80" s="79">
        <v>0</v>
      </c>
      <c r="CZ80" s="79">
        <v>0</v>
      </c>
      <c r="DA80" s="79">
        <v>0</v>
      </c>
      <c r="DB80" s="79">
        <v>0</v>
      </c>
      <c r="DC80" s="79">
        <v>0</v>
      </c>
      <c r="DD80" s="79">
        <v>0</v>
      </c>
      <c r="DE80" s="79">
        <v>0</v>
      </c>
      <c r="DF80" s="79">
        <v>0</v>
      </c>
      <c r="DG80" s="79">
        <v>0</v>
      </c>
      <c r="DH80" s="79">
        <v>0</v>
      </c>
      <c r="DI80" s="79">
        <v>0</v>
      </c>
      <c r="DJ80" s="79">
        <v>0</v>
      </c>
      <c r="DK80" s="79">
        <v>0</v>
      </c>
      <c r="DL80" s="79">
        <v>0</v>
      </c>
      <c r="DM80" s="71">
        <v>0</v>
      </c>
      <c r="DN80" s="71">
        <v>0</v>
      </c>
      <c r="DO80" s="71">
        <v>0</v>
      </c>
      <c r="DP80" s="71">
        <v>0</v>
      </c>
      <c r="DQ80" s="71">
        <v>0</v>
      </c>
      <c r="DR80" s="71">
        <v>0</v>
      </c>
      <c r="DS80" s="71">
        <v>-222501.81999999983</v>
      </c>
      <c r="DT80" s="71">
        <v>0</v>
      </c>
      <c r="DU80" s="71">
        <v>0</v>
      </c>
      <c r="DV80" s="71">
        <v>0</v>
      </c>
      <c r="DW80" s="71">
        <v>0</v>
      </c>
      <c r="DX80" s="71">
        <v>7769.6500000000233</v>
      </c>
      <c r="DY80" s="71">
        <v>82006.870000000112</v>
      </c>
      <c r="DZ80" s="71">
        <v>0</v>
      </c>
      <c r="EA80" s="71">
        <v>0</v>
      </c>
      <c r="EB80" s="71">
        <v>0</v>
      </c>
    </row>
    <row r="81" spans="1:132" s="71" customFormat="1">
      <c r="A81" s="78" t="s">
        <v>53</v>
      </c>
      <c r="B81" s="79">
        <v>47262825.429999858</v>
      </c>
      <c r="C81" s="79">
        <v>-1945581.2299999595</v>
      </c>
      <c r="D81" s="79">
        <v>-644196.51000000723</v>
      </c>
      <c r="E81" s="79">
        <v>198657.27000000328</v>
      </c>
      <c r="F81" s="79">
        <v>251472.06000000052</v>
      </c>
      <c r="G81" s="79">
        <v>-8002415.8300000131</v>
      </c>
      <c r="H81" s="79">
        <v>57404889.669999957</v>
      </c>
      <c r="I81" s="79">
        <v>-18154772.680000007</v>
      </c>
      <c r="J81" s="79">
        <v>3.8199999998323619</v>
      </c>
      <c r="K81" s="79">
        <v>0</v>
      </c>
      <c r="L81" s="79">
        <v>18881609.109999985</v>
      </c>
      <c r="M81" s="79">
        <v>31437720.719999999</v>
      </c>
      <c r="N81" s="79">
        <v>-64200538.699999928</v>
      </c>
      <c r="O81" s="79">
        <v>-300857.58999999939</v>
      </c>
      <c r="P81" s="79">
        <v>-296644.89000000013</v>
      </c>
      <c r="Q81" s="79">
        <v>0</v>
      </c>
      <c r="R81" s="79">
        <v>30687898.980000257</v>
      </c>
      <c r="S81" s="79">
        <v>-1093101.4800000004</v>
      </c>
      <c r="T81" s="79">
        <v>14713461.349999994</v>
      </c>
      <c r="U81" s="79">
        <v>11208827.689999998</v>
      </c>
      <c r="V81" s="79">
        <v>2526085.8099999875</v>
      </c>
      <c r="W81" s="79">
        <v>1889850.9199999981</v>
      </c>
      <c r="X81" s="79">
        <v>-10321499.089999989</v>
      </c>
      <c r="Y81" s="79">
        <v>-42016.089999999851</v>
      </c>
      <c r="Z81" s="79">
        <v>932761.38999999966</v>
      </c>
      <c r="AA81" s="79">
        <v>31702825.149999991</v>
      </c>
      <c r="AB81" s="79">
        <v>1198604.3000000007</v>
      </c>
      <c r="AC81" s="79">
        <v>1043446.0999999996</v>
      </c>
      <c r="AD81" s="79">
        <v>148548.76</v>
      </c>
      <c r="AE81" s="79">
        <v>-799969.62000000011</v>
      </c>
      <c r="AF81" s="79">
        <v>-2788495.3600000003</v>
      </c>
      <c r="AG81" s="79">
        <v>0</v>
      </c>
      <c r="AH81" s="79">
        <v>-205817.65000000037</v>
      </c>
      <c r="AI81" s="79">
        <v>-1705795.7700000005</v>
      </c>
      <c r="AJ81" s="79">
        <v>-67601339.410000026</v>
      </c>
      <c r="AK81" s="79">
        <v>5312414.1300000064</v>
      </c>
      <c r="AL81" s="79">
        <v>-300857.58999999985</v>
      </c>
      <c r="AM81" s="79">
        <v>0</v>
      </c>
      <c r="AN81" s="79">
        <v>-5033911.8699999973</v>
      </c>
      <c r="AO81" s="79">
        <v>0</v>
      </c>
      <c r="AP81" s="79">
        <v>25066433.960000038</v>
      </c>
      <c r="AQ81" s="79">
        <v>-278377.27</v>
      </c>
      <c r="AR81" s="79">
        <v>-930008.70999999903</v>
      </c>
      <c r="AS81" s="79">
        <v>-913185.06999999844</v>
      </c>
      <c r="AT81" s="79">
        <v>12776947.940000147</v>
      </c>
      <c r="AU81" s="79">
        <v>417937.43999999668</v>
      </c>
      <c r="AV81" s="79">
        <v>348550.25000000373</v>
      </c>
      <c r="AW81" s="79">
        <v>382263.99000000395</v>
      </c>
      <c r="AX81" s="79">
        <v>-805426.71000000276</v>
      </c>
      <c r="AY81" s="79">
        <v>753556.91999999434</v>
      </c>
      <c r="AZ81" s="79">
        <v>342015.00999999978</v>
      </c>
      <c r="BA81" s="79">
        <v>266866.58999999706</v>
      </c>
      <c r="BB81" s="79">
        <v>831905.10000000149</v>
      </c>
      <c r="BC81" s="79">
        <v>29413.670000000857</v>
      </c>
      <c r="BD81" s="79">
        <v>-59001.489999997895</v>
      </c>
      <c r="BE81" s="79">
        <v>333225.96000000276</v>
      </c>
      <c r="BF81" s="79">
        <v>4162667.5700000003</v>
      </c>
      <c r="BG81" s="79">
        <v>-124121.13000000035</v>
      </c>
      <c r="BH81" s="79">
        <v>55264.420000000857</v>
      </c>
      <c r="BI81" s="79">
        <v>47185.359999999404</v>
      </c>
      <c r="BJ81" s="79">
        <v>162545.12999999989</v>
      </c>
      <c r="BK81" s="79">
        <v>126370.61999999825</v>
      </c>
      <c r="BL81" s="79">
        <v>93278.079999998678</v>
      </c>
      <c r="BM81" s="79">
        <v>109376.58000000054</v>
      </c>
      <c r="BN81" s="79">
        <v>80196.060000000056</v>
      </c>
      <c r="BO81" s="79">
        <v>96267.85999999987</v>
      </c>
      <c r="BP81" s="79">
        <v>18550.199999998789</v>
      </c>
      <c r="BQ81" s="79">
        <v>59231.680000000168</v>
      </c>
      <c r="BR81" s="79">
        <v>11531.119999999646</v>
      </c>
      <c r="BS81" s="79">
        <v>-82522.679999999935</v>
      </c>
      <c r="BT81" s="79">
        <v>-39905.920000000158</v>
      </c>
      <c r="BU81" s="79">
        <v>-69887.460000000196</v>
      </c>
      <c r="BV81" s="79">
        <v>-1193.660000000149</v>
      </c>
      <c r="BW81" s="79">
        <v>55157.440000000177</v>
      </c>
      <c r="BX81" s="79">
        <v>-275129.06000000006</v>
      </c>
      <c r="BY81" s="79">
        <v>-65546.070000000065</v>
      </c>
      <c r="BZ81" s="79">
        <v>-59563.170000000042</v>
      </c>
      <c r="CA81" s="79">
        <v>-12442.530000000028</v>
      </c>
      <c r="CB81" s="79">
        <v>-28039.290000000023</v>
      </c>
      <c r="CC81" s="79">
        <v>32507.219999999041</v>
      </c>
      <c r="CD81" s="79">
        <v>-158229.74999999907</v>
      </c>
      <c r="CE81" s="79">
        <v>8997117.0700000226</v>
      </c>
      <c r="CF81" s="79">
        <v>-74919.469999999972</v>
      </c>
      <c r="CG81" s="79">
        <v>-77126.38</v>
      </c>
      <c r="CH81" s="79">
        <v>-97705.370000000054</v>
      </c>
      <c r="CI81" s="79">
        <v>-44115.170000000042</v>
      </c>
      <c r="CJ81" s="79">
        <v>-79823.019999999902</v>
      </c>
      <c r="CK81" s="79">
        <v>-102252.55999999971</v>
      </c>
      <c r="CL81" s="79">
        <v>58994.590000000084</v>
      </c>
      <c r="CM81" s="79">
        <v>-117036.60000000009</v>
      </c>
      <c r="CN81" s="79">
        <v>-81594.739999999874</v>
      </c>
      <c r="CO81" s="79">
        <v>-87540.009999999776</v>
      </c>
      <c r="CP81" s="79">
        <v>-96988.789999999921</v>
      </c>
      <c r="CQ81" s="79">
        <v>-5775.4399999994785</v>
      </c>
      <c r="CR81" s="79">
        <v>-67085.760000000009</v>
      </c>
      <c r="CS81" s="79">
        <v>-120867.21999999986</v>
      </c>
      <c r="CT81" s="79">
        <v>-71501.670000000391</v>
      </c>
      <c r="CU81" s="79">
        <v>-99408.519999999902</v>
      </c>
      <c r="CV81" s="79">
        <v>-64696.370000000112</v>
      </c>
      <c r="CW81" s="79">
        <v>-88407.810000000056</v>
      </c>
      <c r="CX81" s="79">
        <v>-55274.549999999814</v>
      </c>
      <c r="CY81" s="79">
        <v>-128531.14999999991</v>
      </c>
      <c r="CZ81" s="79">
        <v>-66305.050000000047</v>
      </c>
      <c r="DA81" s="79">
        <v>-137048.49999999965</v>
      </c>
      <c r="DB81" s="79">
        <v>134381.31000000017</v>
      </c>
      <c r="DC81" s="79">
        <v>-769605.83999999799</v>
      </c>
      <c r="DD81" s="79">
        <v>-87257.320000000531</v>
      </c>
      <c r="DE81" s="79">
        <v>-139448.81999999983</v>
      </c>
      <c r="DF81" s="79">
        <v>-47597.650000000023</v>
      </c>
      <c r="DG81" s="79">
        <v>-95053.980000000447</v>
      </c>
      <c r="DH81" s="79">
        <v>-59502.340000000317</v>
      </c>
      <c r="DI81" s="79">
        <v>-82782.45000000007</v>
      </c>
      <c r="DJ81" s="79">
        <v>-62111.170000000042</v>
      </c>
      <c r="DK81" s="79">
        <v>-110446.83999999997</v>
      </c>
      <c r="DL81" s="79">
        <v>-106436.82000000007</v>
      </c>
      <c r="DM81" s="71">
        <v>-991</v>
      </c>
      <c r="DN81" s="71">
        <v>0</v>
      </c>
      <c r="DO81" s="71">
        <v>-76212.5</v>
      </c>
      <c r="DP81" s="71">
        <v>-1537.7</v>
      </c>
      <c r="DQ81" s="71">
        <v>-31744.04</v>
      </c>
      <c r="DR81" s="71">
        <v>-13667.76</v>
      </c>
      <c r="DS81" s="71">
        <v>-667505.47000000626</v>
      </c>
      <c r="DT81" s="71">
        <v>0</v>
      </c>
      <c r="DU81" s="71">
        <v>0</v>
      </c>
      <c r="DV81" s="71">
        <v>795.17000000004191</v>
      </c>
      <c r="DW81" s="71">
        <v>30760.430000000168</v>
      </c>
      <c r="DX81" s="71">
        <v>-8246.6400000022259</v>
      </c>
      <c r="DY81" s="71">
        <v>246020.58000000287</v>
      </c>
      <c r="DZ81" s="71">
        <v>0</v>
      </c>
      <c r="EA81" s="71">
        <v>0</v>
      </c>
      <c r="EB81" s="71">
        <v>0</v>
      </c>
    </row>
    <row r="82" spans="1:132" s="71" customFormat="1">
      <c r="A82" s="78" t="s">
        <v>578</v>
      </c>
      <c r="B82" s="79">
        <v>0</v>
      </c>
      <c r="C82" s="79">
        <v>0</v>
      </c>
      <c r="D82" s="79">
        <v>0</v>
      </c>
      <c r="E82" s="79">
        <v>0</v>
      </c>
      <c r="F82" s="79">
        <v>0</v>
      </c>
      <c r="G82" s="79">
        <v>0</v>
      </c>
      <c r="H82" s="79">
        <v>0</v>
      </c>
      <c r="I82" s="79">
        <v>0</v>
      </c>
      <c r="J82" s="79">
        <v>0</v>
      </c>
      <c r="K82" s="79">
        <v>0</v>
      </c>
      <c r="L82" s="79">
        <v>0</v>
      </c>
      <c r="M82" s="79">
        <v>0</v>
      </c>
      <c r="N82" s="79">
        <v>0</v>
      </c>
      <c r="O82" s="79">
        <v>0</v>
      </c>
      <c r="P82" s="79">
        <v>0</v>
      </c>
      <c r="Q82" s="79">
        <v>0</v>
      </c>
      <c r="R82" s="79">
        <v>0</v>
      </c>
      <c r="S82" s="79">
        <v>0</v>
      </c>
      <c r="T82" s="79">
        <v>0</v>
      </c>
      <c r="U82" s="79">
        <v>0</v>
      </c>
      <c r="V82" s="79">
        <v>0</v>
      </c>
      <c r="W82" s="79">
        <v>0</v>
      </c>
      <c r="X82" s="79">
        <v>0</v>
      </c>
      <c r="Y82" s="79">
        <v>0</v>
      </c>
      <c r="Z82" s="79">
        <v>0</v>
      </c>
      <c r="AA82" s="79">
        <v>0</v>
      </c>
      <c r="AB82" s="79">
        <v>0</v>
      </c>
      <c r="AC82" s="79">
        <v>0</v>
      </c>
      <c r="AD82" s="79">
        <v>0</v>
      </c>
      <c r="AE82" s="79">
        <v>0</v>
      </c>
      <c r="AF82" s="79">
        <v>0</v>
      </c>
      <c r="AG82" s="79">
        <v>0</v>
      </c>
      <c r="AH82" s="79">
        <v>0</v>
      </c>
      <c r="AI82" s="79">
        <v>0</v>
      </c>
      <c r="AJ82" s="79">
        <v>0</v>
      </c>
      <c r="AK82" s="79">
        <v>0</v>
      </c>
      <c r="AL82" s="79">
        <v>0</v>
      </c>
      <c r="AM82" s="79">
        <v>0</v>
      </c>
      <c r="AN82" s="79">
        <v>0</v>
      </c>
      <c r="AO82" s="79">
        <v>0</v>
      </c>
      <c r="AP82" s="79">
        <v>0</v>
      </c>
      <c r="AQ82" s="79">
        <v>0</v>
      </c>
      <c r="AR82" s="79">
        <v>0</v>
      </c>
      <c r="AS82" s="79">
        <v>0</v>
      </c>
      <c r="AT82" s="79">
        <v>0</v>
      </c>
      <c r="AU82" s="79">
        <v>0</v>
      </c>
      <c r="AV82" s="79">
        <v>0</v>
      </c>
      <c r="AW82" s="79">
        <v>0</v>
      </c>
      <c r="AX82" s="79">
        <v>0</v>
      </c>
      <c r="AY82" s="79">
        <v>0</v>
      </c>
      <c r="AZ82" s="79">
        <v>0</v>
      </c>
      <c r="BA82" s="79">
        <v>0</v>
      </c>
      <c r="BB82" s="79">
        <v>0</v>
      </c>
      <c r="BC82" s="79">
        <v>0</v>
      </c>
      <c r="BD82" s="79">
        <v>0</v>
      </c>
      <c r="BE82" s="79">
        <v>0</v>
      </c>
      <c r="BF82" s="79">
        <v>0</v>
      </c>
      <c r="BG82" s="79">
        <v>0</v>
      </c>
      <c r="BH82" s="79">
        <v>0</v>
      </c>
      <c r="BI82" s="79">
        <v>0</v>
      </c>
      <c r="BJ82" s="79">
        <v>0</v>
      </c>
      <c r="BK82" s="79">
        <v>0</v>
      </c>
      <c r="BL82" s="79">
        <v>0</v>
      </c>
      <c r="BM82" s="79">
        <v>0</v>
      </c>
      <c r="BN82" s="79">
        <v>0</v>
      </c>
      <c r="BO82" s="79">
        <v>0</v>
      </c>
      <c r="BP82" s="79">
        <v>0</v>
      </c>
      <c r="BQ82" s="79">
        <v>0</v>
      </c>
      <c r="BR82" s="79">
        <v>0</v>
      </c>
      <c r="BS82" s="79">
        <v>0</v>
      </c>
      <c r="BT82" s="79">
        <v>0</v>
      </c>
      <c r="BU82" s="79">
        <v>0</v>
      </c>
      <c r="BV82" s="79">
        <v>0</v>
      </c>
      <c r="BW82" s="79">
        <v>0</v>
      </c>
      <c r="BX82" s="79">
        <v>0</v>
      </c>
      <c r="BY82" s="79">
        <v>0</v>
      </c>
      <c r="BZ82" s="79">
        <v>0</v>
      </c>
      <c r="CA82" s="79">
        <v>0</v>
      </c>
      <c r="CB82" s="79">
        <v>0</v>
      </c>
      <c r="CC82" s="79">
        <v>0</v>
      </c>
      <c r="CD82" s="79">
        <v>0</v>
      </c>
      <c r="CE82" s="79">
        <v>0</v>
      </c>
      <c r="CF82" s="79">
        <v>0</v>
      </c>
      <c r="CG82" s="79">
        <v>0</v>
      </c>
      <c r="CH82" s="79">
        <v>0</v>
      </c>
      <c r="CI82" s="79">
        <v>0</v>
      </c>
      <c r="CJ82" s="79">
        <v>0</v>
      </c>
      <c r="CK82" s="79">
        <v>0</v>
      </c>
      <c r="CL82" s="79">
        <v>0</v>
      </c>
      <c r="CM82" s="79">
        <v>0</v>
      </c>
      <c r="CN82" s="79">
        <v>0</v>
      </c>
      <c r="CO82" s="79">
        <v>0</v>
      </c>
      <c r="CP82" s="79">
        <v>0</v>
      </c>
      <c r="CQ82" s="79">
        <v>0</v>
      </c>
      <c r="CR82" s="79">
        <v>0</v>
      </c>
      <c r="CS82" s="79">
        <v>0</v>
      </c>
      <c r="CT82" s="79">
        <v>0</v>
      </c>
      <c r="CU82" s="79">
        <v>0</v>
      </c>
      <c r="CV82" s="79">
        <v>0</v>
      </c>
      <c r="CW82" s="79">
        <v>0</v>
      </c>
      <c r="CX82" s="79">
        <v>0</v>
      </c>
      <c r="CY82" s="79">
        <v>0</v>
      </c>
      <c r="CZ82" s="79">
        <v>0</v>
      </c>
      <c r="DA82" s="79">
        <v>0</v>
      </c>
      <c r="DB82" s="79">
        <v>0</v>
      </c>
      <c r="DC82" s="79">
        <v>0</v>
      </c>
      <c r="DD82" s="79">
        <v>0</v>
      </c>
      <c r="DE82" s="79">
        <v>0</v>
      </c>
      <c r="DF82" s="79">
        <v>0</v>
      </c>
      <c r="DG82" s="79">
        <v>0</v>
      </c>
      <c r="DH82" s="79">
        <v>0</v>
      </c>
      <c r="DI82" s="79">
        <v>0</v>
      </c>
      <c r="DJ82" s="79">
        <v>0</v>
      </c>
      <c r="DK82" s="79">
        <v>0</v>
      </c>
      <c r="DL82" s="79">
        <v>0</v>
      </c>
      <c r="DS82" s="71">
        <v>0</v>
      </c>
      <c r="DT82" s="71">
        <v>0</v>
      </c>
      <c r="DU82" s="71">
        <v>0</v>
      </c>
      <c r="DV82" s="71">
        <v>0</v>
      </c>
      <c r="DW82" s="71">
        <v>0</v>
      </c>
      <c r="DX82" s="71">
        <v>0</v>
      </c>
      <c r="DY82" s="71">
        <v>0</v>
      </c>
      <c r="DZ82" s="71">
        <v>0</v>
      </c>
      <c r="EA82" s="71">
        <v>0</v>
      </c>
      <c r="EB82" s="71">
        <v>0</v>
      </c>
    </row>
    <row r="83" spans="1:132" s="71" customFormat="1">
      <c r="A83" s="77" t="s">
        <v>579</v>
      </c>
      <c r="B83" s="79">
        <v>0</v>
      </c>
      <c r="C83" s="79">
        <v>0</v>
      </c>
      <c r="D83" s="79">
        <v>0</v>
      </c>
      <c r="E83" s="79">
        <v>0</v>
      </c>
      <c r="F83" s="79">
        <v>0</v>
      </c>
      <c r="G83" s="79">
        <v>0</v>
      </c>
      <c r="H83" s="79">
        <v>0</v>
      </c>
      <c r="I83" s="79">
        <v>0</v>
      </c>
      <c r="J83" s="79">
        <v>0</v>
      </c>
      <c r="K83" s="79">
        <v>0</v>
      </c>
      <c r="L83" s="79">
        <v>0</v>
      </c>
      <c r="M83" s="79">
        <v>0</v>
      </c>
      <c r="N83" s="79">
        <v>0</v>
      </c>
      <c r="O83" s="79">
        <v>0</v>
      </c>
      <c r="P83" s="79">
        <v>0</v>
      </c>
      <c r="Q83" s="79">
        <v>0</v>
      </c>
      <c r="R83" s="79">
        <v>0</v>
      </c>
      <c r="S83" s="79">
        <v>0</v>
      </c>
      <c r="T83" s="79">
        <v>0</v>
      </c>
      <c r="U83" s="79">
        <v>0</v>
      </c>
      <c r="V83" s="79">
        <v>0</v>
      </c>
      <c r="W83" s="79">
        <v>0</v>
      </c>
      <c r="X83" s="79">
        <v>0</v>
      </c>
      <c r="Y83" s="79">
        <v>0</v>
      </c>
      <c r="Z83" s="79">
        <v>0</v>
      </c>
      <c r="AA83" s="79">
        <v>0</v>
      </c>
      <c r="AB83" s="79">
        <v>0</v>
      </c>
      <c r="AC83" s="79">
        <v>0</v>
      </c>
      <c r="AD83" s="79">
        <v>0</v>
      </c>
      <c r="AE83" s="79">
        <v>0</v>
      </c>
      <c r="AF83" s="79">
        <v>0</v>
      </c>
      <c r="AG83" s="79">
        <v>0</v>
      </c>
      <c r="AH83" s="79">
        <v>0</v>
      </c>
      <c r="AI83" s="79">
        <v>0</v>
      </c>
      <c r="AJ83" s="79">
        <v>0</v>
      </c>
      <c r="AK83" s="79">
        <v>0</v>
      </c>
      <c r="AL83" s="79">
        <v>0</v>
      </c>
      <c r="AM83" s="79">
        <v>0</v>
      </c>
      <c r="AN83" s="79">
        <v>0</v>
      </c>
      <c r="AO83" s="79">
        <v>0</v>
      </c>
      <c r="AP83" s="79">
        <v>0</v>
      </c>
      <c r="AQ83" s="79">
        <v>0</v>
      </c>
      <c r="AR83" s="79">
        <v>0</v>
      </c>
      <c r="AS83" s="79">
        <v>0</v>
      </c>
      <c r="AT83" s="79">
        <v>0</v>
      </c>
      <c r="AU83" s="79">
        <v>0</v>
      </c>
      <c r="AV83" s="79">
        <v>0</v>
      </c>
      <c r="AW83" s="79">
        <v>0</v>
      </c>
      <c r="AX83" s="79">
        <v>0</v>
      </c>
      <c r="AY83" s="79">
        <v>0</v>
      </c>
      <c r="AZ83" s="79">
        <v>0</v>
      </c>
      <c r="BA83" s="79">
        <v>0</v>
      </c>
      <c r="BB83" s="79">
        <v>0</v>
      </c>
      <c r="BC83" s="79">
        <v>0</v>
      </c>
      <c r="BD83" s="79">
        <v>0</v>
      </c>
      <c r="BE83" s="79">
        <v>0</v>
      </c>
      <c r="BF83" s="79">
        <v>0</v>
      </c>
      <c r="BG83" s="79">
        <v>0</v>
      </c>
      <c r="BH83" s="79">
        <v>0</v>
      </c>
      <c r="BI83" s="79">
        <v>0</v>
      </c>
      <c r="BJ83" s="79">
        <v>0</v>
      </c>
      <c r="BK83" s="79">
        <v>0</v>
      </c>
      <c r="BL83" s="79">
        <v>0</v>
      </c>
      <c r="BM83" s="79">
        <v>0</v>
      </c>
      <c r="BN83" s="79">
        <v>0</v>
      </c>
      <c r="BO83" s="79">
        <v>0</v>
      </c>
      <c r="BP83" s="79">
        <v>0</v>
      </c>
      <c r="BQ83" s="79">
        <v>0</v>
      </c>
      <c r="BR83" s="79">
        <v>0</v>
      </c>
      <c r="BS83" s="79">
        <v>0</v>
      </c>
      <c r="BT83" s="79">
        <v>0</v>
      </c>
      <c r="BU83" s="79">
        <v>0</v>
      </c>
      <c r="BV83" s="79">
        <v>0</v>
      </c>
      <c r="BW83" s="79">
        <v>0</v>
      </c>
      <c r="BX83" s="79">
        <v>0</v>
      </c>
      <c r="BY83" s="79">
        <v>0</v>
      </c>
      <c r="BZ83" s="79">
        <v>0</v>
      </c>
      <c r="CA83" s="79">
        <v>0</v>
      </c>
      <c r="CB83" s="79">
        <v>0</v>
      </c>
      <c r="CC83" s="79">
        <v>0</v>
      </c>
      <c r="CD83" s="79">
        <v>0</v>
      </c>
      <c r="CE83" s="79">
        <v>0</v>
      </c>
      <c r="CF83" s="79">
        <v>0</v>
      </c>
      <c r="CG83" s="79">
        <v>0</v>
      </c>
      <c r="CH83" s="79">
        <v>0</v>
      </c>
      <c r="CI83" s="79">
        <v>0</v>
      </c>
      <c r="CJ83" s="79">
        <v>0</v>
      </c>
      <c r="CK83" s="79">
        <v>0</v>
      </c>
      <c r="CL83" s="79">
        <v>0</v>
      </c>
      <c r="CM83" s="79">
        <v>0</v>
      </c>
      <c r="CN83" s="79">
        <v>0</v>
      </c>
      <c r="CO83" s="79">
        <v>0</v>
      </c>
      <c r="CP83" s="79">
        <v>0</v>
      </c>
      <c r="CQ83" s="79">
        <v>0</v>
      </c>
      <c r="CR83" s="79">
        <v>0</v>
      </c>
      <c r="CS83" s="79">
        <v>0</v>
      </c>
      <c r="CT83" s="79">
        <v>0</v>
      </c>
      <c r="CU83" s="79">
        <v>0</v>
      </c>
      <c r="CV83" s="79">
        <v>0</v>
      </c>
      <c r="CW83" s="79">
        <v>0</v>
      </c>
      <c r="CX83" s="79">
        <v>0</v>
      </c>
      <c r="CY83" s="79">
        <v>0</v>
      </c>
      <c r="CZ83" s="79">
        <v>0</v>
      </c>
      <c r="DA83" s="79">
        <v>0</v>
      </c>
      <c r="DB83" s="79">
        <v>0</v>
      </c>
      <c r="DC83" s="79">
        <v>0</v>
      </c>
      <c r="DD83" s="79">
        <v>0</v>
      </c>
      <c r="DE83" s="79">
        <v>0</v>
      </c>
      <c r="DF83" s="79">
        <v>0</v>
      </c>
      <c r="DG83" s="79">
        <v>0</v>
      </c>
      <c r="DH83" s="79">
        <v>0</v>
      </c>
      <c r="DI83" s="79">
        <v>0</v>
      </c>
      <c r="DJ83" s="79">
        <v>0</v>
      </c>
      <c r="DK83" s="79">
        <v>0</v>
      </c>
      <c r="DL83" s="79">
        <v>0</v>
      </c>
      <c r="DS83" s="71">
        <v>0</v>
      </c>
      <c r="DT83" s="71">
        <v>0</v>
      </c>
      <c r="DU83" s="71">
        <v>0</v>
      </c>
      <c r="DV83" s="71">
        <v>0</v>
      </c>
      <c r="DW83" s="71">
        <v>0</v>
      </c>
      <c r="DX83" s="71">
        <v>0</v>
      </c>
      <c r="DY83" s="71">
        <v>0</v>
      </c>
      <c r="DZ83" s="71">
        <v>0</v>
      </c>
      <c r="EA83" s="71">
        <v>0</v>
      </c>
      <c r="EB83" s="71">
        <v>0</v>
      </c>
    </row>
    <row r="84" spans="1:132" s="71" customFormat="1">
      <c r="A84" s="78" t="s">
        <v>580</v>
      </c>
      <c r="B84" s="79">
        <v>47262825.429999858</v>
      </c>
      <c r="C84" s="79">
        <v>-1945581.2299999595</v>
      </c>
      <c r="D84" s="79">
        <v>-644196.51000000723</v>
      </c>
      <c r="E84" s="79">
        <v>198657.27000000328</v>
      </c>
      <c r="F84" s="79">
        <v>251472.06000000052</v>
      </c>
      <c r="G84" s="79">
        <v>-8002415.8300000131</v>
      </c>
      <c r="H84" s="79">
        <v>57404889.669999957</v>
      </c>
      <c r="I84" s="79">
        <v>-18154772.680000007</v>
      </c>
      <c r="J84" s="79">
        <v>3.8199999998323619</v>
      </c>
      <c r="K84" s="79">
        <v>0</v>
      </c>
      <c r="L84" s="79">
        <v>18881609.109999985</v>
      </c>
      <c r="M84" s="79">
        <v>31437720.719999999</v>
      </c>
      <c r="N84" s="79">
        <v>-64200538.699999928</v>
      </c>
      <c r="O84" s="79">
        <v>-300857.58999999939</v>
      </c>
      <c r="P84" s="79">
        <v>-296644.89000000013</v>
      </c>
      <c r="Q84" s="79">
        <v>0</v>
      </c>
      <c r="R84" s="79">
        <v>30687898.980000257</v>
      </c>
      <c r="S84" s="79">
        <v>-1093101.4800000004</v>
      </c>
      <c r="T84" s="79">
        <v>14713461.349999994</v>
      </c>
      <c r="U84" s="79">
        <v>11208827.689999998</v>
      </c>
      <c r="V84" s="79">
        <v>2526085.8099999875</v>
      </c>
      <c r="W84" s="79">
        <v>1889850.9199999981</v>
      </c>
      <c r="X84" s="79">
        <v>-10321499.089999989</v>
      </c>
      <c r="Y84" s="79">
        <v>-42016.089999999851</v>
      </c>
      <c r="Z84" s="79">
        <v>932761.38999999966</v>
      </c>
      <c r="AA84" s="79">
        <v>31702825.149999991</v>
      </c>
      <c r="AB84" s="79">
        <v>1198604.3000000007</v>
      </c>
      <c r="AC84" s="79">
        <v>1043446.0999999996</v>
      </c>
      <c r="AD84" s="79">
        <v>148548.76</v>
      </c>
      <c r="AE84" s="79">
        <v>-799969.62000000011</v>
      </c>
      <c r="AF84" s="79">
        <v>-2788495.3600000003</v>
      </c>
      <c r="AG84" s="79">
        <v>0</v>
      </c>
      <c r="AH84" s="79">
        <v>-205817.65000000037</v>
      </c>
      <c r="AI84" s="79">
        <v>-1705795.7700000005</v>
      </c>
      <c r="AJ84" s="79">
        <v>-67601339.410000026</v>
      </c>
      <c r="AK84" s="79">
        <v>5312414.1300000064</v>
      </c>
      <c r="AL84" s="79">
        <v>-300857.58999999985</v>
      </c>
      <c r="AM84" s="79">
        <v>0</v>
      </c>
      <c r="AN84" s="79">
        <v>-5033911.8699999973</v>
      </c>
      <c r="AO84" s="79">
        <v>0</v>
      </c>
      <c r="AP84" s="79">
        <v>25066433.960000038</v>
      </c>
      <c r="AQ84" s="79">
        <v>-278377.27</v>
      </c>
      <c r="AR84" s="79">
        <v>-930008.70999999903</v>
      </c>
      <c r="AS84" s="79">
        <v>-913185.06999999844</v>
      </c>
      <c r="AT84" s="79">
        <v>12776947.940000147</v>
      </c>
      <c r="AU84" s="79">
        <v>417937.43999999668</v>
      </c>
      <c r="AV84" s="79">
        <v>348550.25000000373</v>
      </c>
      <c r="AW84" s="79">
        <v>382263.99000000395</v>
      </c>
      <c r="AX84" s="79">
        <v>-805426.71000000276</v>
      </c>
      <c r="AY84" s="79">
        <v>753556.91999999434</v>
      </c>
      <c r="AZ84" s="79">
        <v>342015.00999999978</v>
      </c>
      <c r="BA84" s="79">
        <v>266866.58999999706</v>
      </c>
      <c r="BB84" s="79">
        <v>831905.10000000149</v>
      </c>
      <c r="BC84" s="79">
        <v>29413.670000000857</v>
      </c>
      <c r="BD84" s="79">
        <v>-59001.489999997895</v>
      </c>
      <c r="BE84" s="79">
        <v>333225.96000000276</v>
      </c>
      <c r="BF84" s="79">
        <v>4162667.5700000003</v>
      </c>
      <c r="BG84" s="79">
        <v>-124121.13000000035</v>
      </c>
      <c r="BH84" s="79">
        <v>55264.420000000857</v>
      </c>
      <c r="BI84" s="79">
        <v>47185.359999999404</v>
      </c>
      <c r="BJ84" s="79">
        <v>162545.12999999989</v>
      </c>
      <c r="BK84" s="79">
        <v>126370.61999999825</v>
      </c>
      <c r="BL84" s="79">
        <v>93278.079999998678</v>
      </c>
      <c r="BM84" s="79">
        <v>109376.58000000054</v>
      </c>
      <c r="BN84" s="79">
        <v>80196.060000000056</v>
      </c>
      <c r="BO84" s="79">
        <v>96267.85999999987</v>
      </c>
      <c r="BP84" s="79">
        <v>18550.199999998789</v>
      </c>
      <c r="BQ84" s="79">
        <v>59231.680000000168</v>
      </c>
      <c r="BR84" s="79">
        <v>11531.119999999646</v>
      </c>
      <c r="BS84" s="79">
        <v>-82522.679999999935</v>
      </c>
      <c r="BT84" s="79">
        <v>-39905.920000000158</v>
      </c>
      <c r="BU84" s="79">
        <v>-69887.460000000196</v>
      </c>
      <c r="BV84" s="79">
        <v>-1193.660000000149</v>
      </c>
      <c r="BW84" s="79">
        <v>55157.440000000177</v>
      </c>
      <c r="BX84" s="79">
        <v>-275129.06000000006</v>
      </c>
      <c r="BY84" s="79">
        <v>-65546.070000000065</v>
      </c>
      <c r="BZ84" s="79">
        <v>-59563.170000000042</v>
      </c>
      <c r="CA84" s="79">
        <v>-12442.530000000028</v>
      </c>
      <c r="CB84" s="79">
        <v>-28039.290000000023</v>
      </c>
      <c r="CC84" s="79">
        <v>32507.219999999041</v>
      </c>
      <c r="CD84" s="79">
        <v>-158229.74999999907</v>
      </c>
      <c r="CE84" s="79">
        <v>8997117.0700000226</v>
      </c>
      <c r="CF84" s="79">
        <v>-74919.469999999972</v>
      </c>
      <c r="CG84" s="79">
        <v>-77126.38</v>
      </c>
      <c r="CH84" s="79">
        <v>-97705.370000000054</v>
      </c>
      <c r="CI84" s="79">
        <v>-44115.170000000042</v>
      </c>
      <c r="CJ84" s="79">
        <v>-79823.019999999902</v>
      </c>
      <c r="CK84" s="79">
        <v>-102252.55999999971</v>
      </c>
      <c r="CL84" s="79">
        <v>58994.590000000084</v>
      </c>
      <c r="CM84" s="79">
        <v>-117036.60000000009</v>
      </c>
      <c r="CN84" s="79">
        <v>-81594.739999999874</v>
      </c>
      <c r="CO84" s="79">
        <v>-87540.009999999776</v>
      </c>
      <c r="CP84" s="79">
        <v>-96988.789999999921</v>
      </c>
      <c r="CQ84" s="79">
        <v>-5775.4399999994785</v>
      </c>
      <c r="CR84" s="79">
        <v>-67085.760000000009</v>
      </c>
      <c r="CS84" s="79">
        <v>-120867.21999999986</v>
      </c>
      <c r="CT84" s="79">
        <v>-71501.670000000391</v>
      </c>
      <c r="CU84" s="79">
        <v>-99408.519999999902</v>
      </c>
      <c r="CV84" s="79">
        <v>-64696.370000000112</v>
      </c>
      <c r="CW84" s="79">
        <v>-88407.810000000056</v>
      </c>
      <c r="CX84" s="79">
        <v>-55274.549999999814</v>
      </c>
      <c r="CY84" s="79">
        <v>-128531.14999999991</v>
      </c>
      <c r="CZ84" s="79">
        <v>-66305.050000000047</v>
      </c>
      <c r="DA84" s="79">
        <v>-137048.49999999965</v>
      </c>
      <c r="DB84" s="79">
        <v>134381.31000000017</v>
      </c>
      <c r="DC84" s="79">
        <v>-769605.83999999799</v>
      </c>
      <c r="DD84" s="79">
        <v>-87257.320000000531</v>
      </c>
      <c r="DE84" s="79">
        <v>-139448.81999999983</v>
      </c>
      <c r="DF84" s="79">
        <v>-47597.650000000023</v>
      </c>
      <c r="DG84" s="79">
        <v>-95053.980000000447</v>
      </c>
      <c r="DH84" s="79">
        <v>-59502.340000000317</v>
      </c>
      <c r="DI84" s="79">
        <v>-82782.45000000007</v>
      </c>
      <c r="DJ84" s="79">
        <v>-62111.170000000042</v>
      </c>
      <c r="DK84" s="79">
        <v>-110446.83999999997</v>
      </c>
      <c r="DL84" s="79">
        <v>-106436.82000000007</v>
      </c>
      <c r="DM84" s="71">
        <v>-991</v>
      </c>
      <c r="DN84" s="71">
        <v>0</v>
      </c>
      <c r="DO84" s="71">
        <v>-76212.5</v>
      </c>
      <c r="DP84" s="71">
        <v>-1537.7</v>
      </c>
      <c r="DQ84" s="71">
        <v>-31744.04</v>
      </c>
      <c r="DR84" s="71">
        <v>-13667.76</v>
      </c>
      <c r="DS84" s="71">
        <v>-667505.47000000626</v>
      </c>
      <c r="DT84" s="71">
        <v>0</v>
      </c>
      <c r="DU84" s="71">
        <v>0</v>
      </c>
      <c r="DV84" s="71">
        <v>795.17000000004191</v>
      </c>
      <c r="DW84" s="71">
        <v>30760.430000000168</v>
      </c>
      <c r="DX84" s="71">
        <v>-8246.6399999998976</v>
      </c>
      <c r="DY84" s="71">
        <v>246020.58000000287</v>
      </c>
      <c r="DZ84" s="71">
        <v>0</v>
      </c>
      <c r="EA84" s="71">
        <v>0</v>
      </c>
      <c r="EB84" s="71">
        <v>0</v>
      </c>
    </row>
    <row r="85" spans="1:132" s="71" customFormat="1">
      <c r="A85" s="78" t="s">
        <v>581</v>
      </c>
      <c r="B85" s="79">
        <v>0</v>
      </c>
      <c r="C85" s="79">
        <v>0</v>
      </c>
      <c r="D85" s="79">
        <v>0</v>
      </c>
      <c r="E85" s="79">
        <v>0</v>
      </c>
      <c r="F85" s="79">
        <v>0</v>
      </c>
      <c r="G85" s="79">
        <v>0</v>
      </c>
      <c r="H85" s="79">
        <v>0</v>
      </c>
      <c r="I85" s="79">
        <v>0</v>
      </c>
      <c r="J85" s="79">
        <v>0</v>
      </c>
      <c r="K85" s="79">
        <v>0</v>
      </c>
      <c r="L85" s="79">
        <v>0</v>
      </c>
      <c r="M85" s="79">
        <v>0</v>
      </c>
      <c r="N85" s="79">
        <v>0</v>
      </c>
      <c r="O85" s="79">
        <v>0</v>
      </c>
      <c r="P85" s="79">
        <v>0</v>
      </c>
      <c r="Q85" s="79">
        <v>0</v>
      </c>
      <c r="R85" s="79">
        <v>0</v>
      </c>
      <c r="S85" s="79">
        <v>0</v>
      </c>
      <c r="T85" s="79">
        <v>0</v>
      </c>
      <c r="U85" s="79">
        <v>0</v>
      </c>
      <c r="V85" s="79">
        <v>0</v>
      </c>
      <c r="W85" s="79">
        <v>0</v>
      </c>
      <c r="X85" s="79">
        <v>0</v>
      </c>
      <c r="Y85" s="79">
        <v>0</v>
      </c>
      <c r="Z85" s="79">
        <v>0</v>
      </c>
      <c r="AA85" s="79">
        <v>0</v>
      </c>
      <c r="AB85" s="79">
        <v>0</v>
      </c>
      <c r="AC85" s="79">
        <v>0</v>
      </c>
      <c r="AD85" s="79">
        <v>0</v>
      </c>
      <c r="AE85" s="79">
        <v>0</v>
      </c>
      <c r="AF85" s="79">
        <v>0</v>
      </c>
      <c r="AG85" s="79">
        <v>0</v>
      </c>
      <c r="AH85" s="79">
        <v>0</v>
      </c>
      <c r="AI85" s="79">
        <v>0</v>
      </c>
      <c r="AJ85" s="79">
        <v>0</v>
      </c>
      <c r="AK85" s="79">
        <v>0</v>
      </c>
      <c r="AL85" s="79">
        <v>0</v>
      </c>
      <c r="AM85" s="79">
        <v>0</v>
      </c>
      <c r="AN85" s="79">
        <v>0</v>
      </c>
      <c r="AO85" s="79">
        <v>0</v>
      </c>
      <c r="AP85" s="79">
        <v>0</v>
      </c>
      <c r="AQ85" s="79">
        <v>0</v>
      </c>
      <c r="AR85" s="79">
        <v>0</v>
      </c>
      <c r="AS85" s="79">
        <v>0</v>
      </c>
      <c r="AT85" s="79">
        <v>0</v>
      </c>
      <c r="AU85" s="79">
        <v>0</v>
      </c>
      <c r="AV85" s="79">
        <v>0</v>
      </c>
      <c r="AW85" s="79">
        <v>0</v>
      </c>
      <c r="AX85" s="79">
        <v>0</v>
      </c>
      <c r="AY85" s="79">
        <v>0</v>
      </c>
      <c r="AZ85" s="79">
        <v>0</v>
      </c>
      <c r="BA85" s="79">
        <v>0</v>
      </c>
      <c r="BB85" s="79">
        <v>0</v>
      </c>
      <c r="BC85" s="79">
        <v>0</v>
      </c>
      <c r="BD85" s="79">
        <v>0</v>
      </c>
      <c r="BE85" s="79">
        <v>0</v>
      </c>
      <c r="BF85" s="79">
        <v>0</v>
      </c>
      <c r="BG85" s="79">
        <v>0</v>
      </c>
      <c r="BH85" s="79">
        <v>0</v>
      </c>
      <c r="BI85" s="79">
        <v>0</v>
      </c>
      <c r="BJ85" s="79">
        <v>0</v>
      </c>
      <c r="BK85" s="79">
        <v>0</v>
      </c>
      <c r="BL85" s="79">
        <v>0</v>
      </c>
      <c r="BM85" s="79">
        <v>0</v>
      </c>
      <c r="BN85" s="79">
        <v>0</v>
      </c>
      <c r="BO85" s="79">
        <v>0</v>
      </c>
      <c r="BP85" s="79">
        <v>0</v>
      </c>
      <c r="BQ85" s="79">
        <v>0</v>
      </c>
      <c r="BR85" s="79">
        <v>0</v>
      </c>
      <c r="BS85" s="79">
        <v>0</v>
      </c>
      <c r="BT85" s="79">
        <v>0</v>
      </c>
      <c r="BU85" s="79">
        <v>0</v>
      </c>
      <c r="BV85" s="79">
        <v>0</v>
      </c>
      <c r="BW85" s="79">
        <v>0</v>
      </c>
      <c r="BX85" s="79">
        <v>0</v>
      </c>
      <c r="BY85" s="79">
        <v>0</v>
      </c>
      <c r="BZ85" s="79">
        <v>0</v>
      </c>
      <c r="CA85" s="79">
        <v>0</v>
      </c>
      <c r="CB85" s="79">
        <v>0</v>
      </c>
      <c r="CC85" s="79">
        <v>0</v>
      </c>
      <c r="CD85" s="79">
        <v>0</v>
      </c>
      <c r="CE85" s="79">
        <v>0</v>
      </c>
      <c r="CF85" s="79">
        <v>0</v>
      </c>
      <c r="CG85" s="79">
        <v>0</v>
      </c>
      <c r="CH85" s="79">
        <v>0</v>
      </c>
      <c r="CI85" s="79">
        <v>0</v>
      </c>
      <c r="CJ85" s="79">
        <v>0</v>
      </c>
      <c r="CK85" s="79">
        <v>0</v>
      </c>
      <c r="CL85" s="79">
        <v>0</v>
      </c>
      <c r="CM85" s="79">
        <v>0</v>
      </c>
      <c r="CN85" s="79">
        <v>0</v>
      </c>
      <c r="CO85" s="79">
        <v>0</v>
      </c>
      <c r="CP85" s="79">
        <v>0</v>
      </c>
      <c r="CQ85" s="79">
        <v>0</v>
      </c>
      <c r="CR85" s="79">
        <v>0</v>
      </c>
      <c r="CS85" s="79">
        <v>0</v>
      </c>
      <c r="CT85" s="79">
        <v>0</v>
      </c>
      <c r="CU85" s="79">
        <v>0</v>
      </c>
      <c r="CV85" s="79">
        <v>0</v>
      </c>
      <c r="CW85" s="79">
        <v>0</v>
      </c>
      <c r="CX85" s="79">
        <v>0</v>
      </c>
      <c r="CY85" s="79">
        <v>0</v>
      </c>
      <c r="CZ85" s="79">
        <v>0</v>
      </c>
      <c r="DA85" s="79">
        <v>0</v>
      </c>
      <c r="DB85" s="79">
        <v>0</v>
      </c>
      <c r="DC85" s="79">
        <v>0</v>
      </c>
      <c r="DD85" s="79">
        <v>0</v>
      </c>
      <c r="DE85" s="79">
        <v>0</v>
      </c>
      <c r="DF85" s="79">
        <v>0</v>
      </c>
      <c r="DG85" s="79">
        <v>0</v>
      </c>
      <c r="DH85" s="79">
        <v>0</v>
      </c>
      <c r="DI85" s="79">
        <v>0</v>
      </c>
      <c r="DJ85" s="79">
        <v>0</v>
      </c>
      <c r="DK85" s="79">
        <v>0</v>
      </c>
      <c r="DL85" s="79">
        <v>0</v>
      </c>
      <c r="DS85" s="71">
        <v>0</v>
      </c>
      <c r="DT85" s="71">
        <v>0</v>
      </c>
      <c r="DU85" s="71">
        <v>0</v>
      </c>
      <c r="DV85" s="71">
        <v>0</v>
      </c>
      <c r="DW85" s="71">
        <v>0</v>
      </c>
      <c r="DX85" s="71">
        <v>0</v>
      </c>
      <c r="DY85" s="71">
        <v>0</v>
      </c>
      <c r="DZ85" s="71">
        <v>0</v>
      </c>
      <c r="EA85" s="71">
        <v>0</v>
      </c>
      <c r="EB85" s="71">
        <v>0</v>
      </c>
    </row>
    <row r="86" spans="1:132" s="71" customFormat="1">
      <c r="A86" s="77" t="s">
        <v>582</v>
      </c>
      <c r="B86" s="79">
        <v>47262825.429999858</v>
      </c>
      <c r="C86" s="79">
        <v>-1945581.2299999595</v>
      </c>
      <c r="D86" s="79">
        <v>-644196.51000000723</v>
      </c>
      <c r="E86" s="79">
        <v>198657.27000000328</v>
      </c>
      <c r="F86" s="79">
        <v>251472.06000000052</v>
      </c>
      <c r="G86" s="79">
        <v>-8002415.8300000131</v>
      </c>
      <c r="H86" s="79">
        <v>57404889.669999957</v>
      </c>
      <c r="I86" s="79">
        <v>0</v>
      </c>
      <c r="J86" s="79">
        <v>0</v>
      </c>
      <c r="K86" s="79">
        <v>0</v>
      </c>
      <c r="L86" s="79">
        <v>0</v>
      </c>
      <c r="M86" s="79">
        <v>0</v>
      </c>
      <c r="N86" s="79">
        <v>0</v>
      </c>
      <c r="O86" s="79">
        <v>0</v>
      </c>
      <c r="P86" s="79">
        <v>0</v>
      </c>
      <c r="Q86" s="79">
        <v>0</v>
      </c>
      <c r="R86" s="79">
        <v>0</v>
      </c>
      <c r="S86" s="79">
        <v>0</v>
      </c>
      <c r="T86" s="79">
        <v>0</v>
      </c>
      <c r="U86" s="79">
        <v>0</v>
      </c>
      <c r="V86" s="79">
        <v>0</v>
      </c>
      <c r="W86" s="79">
        <v>0</v>
      </c>
      <c r="X86" s="79">
        <v>0</v>
      </c>
      <c r="Y86" s="79">
        <v>0</v>
      </c>
      <c r="Z86" s="79">
        <v>0</v>
      </c>
      <c r="AA86" s="79">
        <v>0</v>
      </c>
      <c r="AB86" s="79">
        <v>0</v>
      </c>
      <c r="AC86" s="79">
        <v>0</v>
      </c>
      <c r="AD86" s="79">
        <v>0</v>
      </c>
      <c r="AE86" s="79">
        <v>0</v>
      </c>
      <c r="AF86" s="79">
        <v>0</v>
      </c>
      <c r="AG86" s="79">
        <v>0</v>
      </c>
      <c r="AH86" s="79">
        <v>0</v>
      </c>
      <c r="AI86" s="79">
        <v>0</v>
      </c>
      <c r="AJ86" s="79">
        <v>0</v>
      </c>
      <c r="AK86" s="79">
        <v>0</v>
      </c>
      <c r="AL86" s="79">
        <v>0</v>
      </c>
      <c r="AM86" s="79">
        <v>0</v>
      </c>
      <c r="AN86" s="79">
        <v>0</v>
      </c>
      <c r="AO86" s="79">
        <v>0</v>
      </c>
      <c r="AP86" s="79">
        <v>0</v>
      </c>
      <c r="AQ86" s="79">
        <v>0</v>
      </c>
      <c r="AR86" s="79">
        <v>0</v>
      </c>
      <c r="AS86" s="79">
        <v>0</v>
      </c>
      <c r="AT86" s="79">
        <v>0</v>
      </c>
      <c r="AU86" s="79">
        <v>0</v>
      </c>
      <c r="AV86" s="79">
        <v>0</v>
      </c>
      <c r="AW86" s="79">
        <v>0</v>
      </c>
      <c r="AX86" s="79">
        <v>0</v>
      </c>
      <c r="AY86" s="79">
        <v>0</v>
      </c>
      <c r="AZ86" s="79">
        <v>0</v>
      </c>
      <c r="BA86" s="79">
        <v>0</v>
      </c>
      <c r="BB86" s="79">
        <v>0</v>
      </c>
      <c r="BC86" s="79">
        <v>0</v>
      </c>
      <c r="BD86" s="79">
        <v>0</v>
      </c>
      <c r="BE86" s="79">
        <v>0</v>
      </c>
      <c r="BF86" s="79">
        <v>0</v>
      </c>
      <c r="BG86" s="79">
        <v>0</v>
      </c>
      <c r="BH86" s="79">
        <v>0</v>
      </c>
      <c r="BI86" s="79">
        <v>0</v>
      </c>
      <c r="BJ86" s="79">
        <v>0</v>
      </c>
      <c r="BK86" s="79">
        <v>0</v>
      </c>
      <c r="BL86" s="79">
        <v>0</v>
      </c>
      <c r="BM86" s="79">
        <v>0</v>
      </c>
      <c r="BN86" s="79">
        <v>0</v>
      </c>
      <c r="BO86" s="79">
        <v>0</v>
      </c>
      <c r="BP86" s="79">
        <v>0</v>
      </c>
      <c r="BQ86" s="79">
        <v>0</v>
      </c>
      <c r="BR86" s="79">
        <v>0</v>
      </c>
      <c r="BS86" s="79">
        <v>0</v>
      </c>
      <c r="BT86" s="79">
        <v>0</v>
      </c>
      <c r="BU86" s="79">
        <v>0</v>
      </c>
      <c r="BV86" s="79">
        <v>0</v>
      </c>
      <c r="BW86" s="79">
        <v>0</v>
      </c>
      <c r="BX86" s="79">
        <v>0</v>
      </c>
      <c r="BY86" s="79">
        <v>0</v>
      </c>
      <c r="BZ86" s="79">
        <v>0</v>
      </c>
      <c r="CA86" s="79">
        <v>0</v>
      </c>
      <c r="CB86" s="79">
        <v>0</v>
      </c>
      <c r="CC86" s="79">
        <v>0</v>
      </c>
      <c r="CD86" s="79">
        <v>0</v>
      </c>
      <c r="CE86" s="79">
        <v>0</v>
      </c>
      <c r="CF86" s="79">
        <v>0</v>
      </c>
      <c r="CG86" s="79">
        <v>0</v>
      </c>
      <c r="CH86" s="79">
        <v>0</v>
      </c>
      <c r="CI86" s="79">
        <v>0</v>
      </c>
      <c r="CJ86" s="79">
        <v>0</v>
      </c>
      <c r="CK86" s="79">
        <v>0</v>
      </c>
      <c r="CL86" s="79">
        <v>0</v>
      </c>
      <c r="CM86" s="79">
        <v>0</v>
      </c>
      <c r="CN86" s="79">
        <v>0</v>
      </c>
      <c r="CO86" s="79">
        <v>0</v>
      </c>
      <c r="CP86" s="79">
        <v>0</v>
      </c>
      <c r="CQ86" s="79">
        <v>0</v>
      </c>
      <c r="CR86" s="79">
        <v>0</v>
      </c>
      <c r="CS86" s="79">
        <v>0</v>
      </c>
      <c r="CT86" s="79">
        <v>0</v>
      </c>
      <c r="CU86" s="79">
        <v>0</v>
      </c>
      <c r="CV86" s="79">
        <v>0</v>
      </c>
      <c r="CW86" s="79">
        <v>0</v>
      </c>
      <c r="CX86" s="79">
        <v>0</v>
      </c>
      <c r="CY86" s="79">
        <v>0</v>
      </c>
      <c r="CZ86" s="79">
        <v>0</v>
      </c>
      <c r="DA86" s="79">
        <v>0</v>
      </c>
      <c r="DB86" s="79">
        <v>0</v>
      </c>
      <c r="DC86" s="79">
        <v>0</v>
      </c>
      <c r="DD86" s="79">
        <v>0</v>
      </c>
      <c r="DE86" s="79">
        <v>0</v>
      </c>
      <c r="DF86" s="79">
        <v>0</v>
      </c>
      <c r="DG86" s="79">
        <v>0</v>
      </c>
      <c r="DH86" s="79">
        <v>0</v>
      </c>
      <c r="DI86" s="79">
        <v>0</v>
      </c>
      <c r="DJ86" s="79">
        <v>0</v>
      </c>
      <c r="DK86" s="79">
        <v>0</v>
      </c>
      <c r="DL86" s="79">
        <v>0</v>
      </c>
      <c r="DS86" s="71">
        <v>0</v>
      </c>
      <c r="DT86" s="71">
        <v>0</v>
      </c>
      <c r="DU86" s="71">
        <v>0</v>
      </c>
      <c r="DV86" s="71">
        <v>0</v>
      </c>
      <c r="DW86" s="71">
        <v>0</v>
      </c>
      <c r="DX86" s="71">
        <v>0</v>
      </c>
      <c r="DY86" s="71">
        <v>0</v>
      </c>
      <c r="DZ86" s="71">
        <v>0</v>
      </c>
      <c r="EA86" s="71">
        <v>0</v>
      </c>
      <c r="EB86" s="71">
        <v>0</v>
      </c>
    </row>
    <row r="87" spans="1:132" s="71" customFormat="1">
      <c r="A87" s="78" t="s">
        <v>583</v>
      </c>
      <c r="B87" s="79">
        <v>0</v>
      </c>
      <c r="C87" s="79">
        <v>0</v>
      </c>
      <c r="D87" s="79">
        <v>0</v>
      </c>
      <c r="E87" s="79">
        <v>0</v>
      </c>
      <c r="F87" s="79">
        <v>0</v>
      </c>
      <c r="G87" s="79">
        <v>0</v>
      </c>
      <c r="H87" s="79">
        <v>0</v>
      </c>
      <c r="I87" s="79">
        <v>0</v>
      </c>
      <c r="J87" s="79">
        <v>0</v>
      </c>
      <c r="K87" s="79">
        <v>0</v>
      </c>
      <c r="L87" s="79">
        <v>0</v>
      </c>
      <c r="M87" s="79">
        <v>0</v>
      </c>
      <c r="N87" s="79">
        <v>0</v>
      </c>
      <c r="O87" s="79">
        <v>0</v>
      </c>
      <c r="P87" s="79">
        <v>0</v>
      </c>
      <c r="Q87" s="79">
        <v>0</v>
      </c>
      <c r="R87" s="79">
        <v>0</v>
      </c>
      <c r="S87" s="79">
        <v>0</v>
      </c>
      <c r="T87" s="79">
        <v>0</v>
      </c>
      <c r="U87" s="79">
        <v>0</v>
      </c>
      <c r="V87" s="79">
        <v>0</v>
      </c>
      <c r="W87" s="79">
        <v>0</v>
      </c>
      <c r="X87" s="79">
        <v>0</v>
      </c>
      <c r="Y87" s="79">
        <v>0</v>
      </c>
      <c r="Z87" s="79">
        <v>0</v>
      </c>
      <c r="AA87" s="79">
        <v>0</v>
      </c>
      <c r="AB87" s="79">
        <v>0</v>
      </c>
      <c r="AC87" s="79">
        <v>0</v>
      </c>
      <c r="AD87" s="79">
        <v>0</v>
      </c>
      <c r="AE87" s="79">
        <v>0</v>
      </c>
      <c r="AF87" s="79">
        <v>0</v>
      </c>
      <c r="AG87" s="79">
        <v>0</v>
      </c>
      <c r="AH87" s="79">
        <v>0</v>
      </c>
      <c r="AI87" s="79">
        <v>0</v>
      </c>
      <c r="AJ87" s="79">
        <v>0</v>
      </c>
      <c r="AK87" s="79">
        <v>0</v>
      </c>
      <c r="AL87" s="79">
        <v>0</v>
      </c>
      <c r="AM87" s="79">
        <v>0</v>
      </c>
      <c r="AN87" s="79">
        <v>0</v>
      </c>
      <c r="AO87" s="79">
        <v>0</v>
      </c>
      <c r="AP87" s="79">
        <v>0</v>
      </c>
      <c r="AQ87" s="79">
        <v>0</v>
      </c>
      <c r="AR87" s="79">
        <v>0</v>
      </c>
      <c r="AS87" s="79">
        <v>0</v>
      </c>
      <c r="AT87" s="79">
        <v>0</v>
      </c>
      <c r="AU87" s="79">
        <v>0</v>
      </c>
      <c r="AV87" s="79">
        <v>0</v>
      </c>
      <c r="AW87" s="79">
        <v>0</v>
      </c>
      <c r="AX87" s="79">
        <v>0</v>
      </c>
      <c r="AY87" s="79">
        <v>0</v>
      </c>
      <c r="AZ87" s="79">
        <v>0</v>
      </c>
      <c r="BA87" s="79">
        <v>0</v>
      </c>
      <c r="BB87" s="79">
        <v>0</v>
      </c>
      <c r="BC87" s="79">
        <v>0</v>
      </c>
      <c r="BD87" s="79">
        <v>0</v>
      </c>
      <c r="BE87" s="79">
        <v>0</v>
      </c>
      <c r="BF87" s="79">
        <v>0</v>
      </c>
      <c r="BG87" s="79">
        <v>0</v>
      </c>
      <c r="BH87" s="79">
        <v>0</v>
      </c>
      <c r="BI87" s="79">
        <v>0</v>
      </c>
      <c r="BJ87" s="79">
        <v>0</v>
      </c>
      <c r="BK87" s="79">
        <v>0</v>
      </c>
      <c r="BL87" s="79">
        <v>0</v>
      </c>
      <c r="BM87" s="79">
        <v>0</v>
      </c>
      <c r="BN87" s="79">
        <v>0</v>
      </c>
      <c r="BO87" s="79">
        <v>0</v>
      </c>
      <c r="BP87" s="79">
        <v>0</v>
      </c>
      <c r="BQ87" s="79">
        <v>0</v>
      </c>
      <c r="BR87" s="79">
        <v>0</v>
      </c>
      <c r="BS87" s="79">
        <v>0</v>
      </c>
      <c r="BT87" s="79">
        <v>0</v>
      </c>
      <c r="BU87" s="79">
        <v>0</v>
      </c>
      <c r="BV87" s="79">
        <v>0</v>
      </c>
      <c r="BW87" s="79">
        <v>0</v>
      </c>
      <c r="BX87" s="79">
        <v>0</v>
      </c>
      <c r="BY87" s="79">
        <v>0</v>
      </c>
      <c r="BZ87" s="79">
        <v>0</v>
      </c>
      <c r="CA87" s="79">
        <v>0</v>
      </c>
      <c r="CB87" s="79">
        <v>0</v>
      </c>
      <c r="CC87" s="79">
        <v>0</v>
      </c>
      <c r="CD87" s="79">
        <v>0</v>
      </c>
      <c r="CE87" s="79">
        <v>0</v>
      </c>
      <c r="CF87" s="79">
        <v>0</v>
      </c>
      <c r="CG87" s="79">
        <v>0</v>
      </c>
      <c r="CH87" s="79">
        <v>0</v>
      </c>
      <c r="CI87" s="79">
        <v>0</v>
      </c>
      <c r="CJ87" s="79">
        <v>0</v>
      </c>
      <c r="CK87" s="79">
        <v>0</v>
      </c>
      <c r="CL87" s="79">
        <v>0</v>
      </c>
      <c r="CM87" s="79">
        <v>0</v>
      </c>
      <c r="CN87" s="79">
        <v>0</v>
      </c>
      <c r="CO87" s="79">
        <v>0</v>
      </c>
      <c r="CP87" s="79">
        <v>0</v>
      </c>
      <c r="CQ87" s="79">
        <v>0</v>
      </c>
      <c r="CR87" s="79">
        <v>0</v>
      </c>
      <c r="CS87" s="79">
        <v>0</v>
      </c>
      <c r="CT87" s="79">
        <v>0</v>
      </c>
      <c r="CU87" s="79">
        <v>0</v>
      </c>
      <c r="CV87" s="79">
        <v>0</v>
      </c>
      <c r="CW87" s="79">
        <v>0</v>
      </c>
      <c r="CX87" s="79">
        <v>0</v>
      </c>
      <c r="CY87" s="79">
        <v>0</v>
      </c>
      <c r="CZ87" s="79">
        <v>0</v>
      </c>
      <c r="DA87" s="79">
        <v>0</v>
      </c>
      <c r="DB87" s="79">
        <v>0</v>
      </c>
      <c r="DC87" s="79">
        <v>0</v>
      </c>
      <c r="DD87" s="79">
        <v>0</v>
      </c>
      <c r="DE87" s="79">
        <v>0</v>
      </c>
      <c r="DF87" s="79">
        <v>0</v>
      </c>
      <c r="DG87" s="79">
        <v>0</v>
      </c>
      <c r="DH87" s="79">
        <v>0</v>
      </c>
      <c r="DI87" s="79">
        <v>0</v>
      </c>
      <c r="DJ87" s="79">
        <v>0</v>
      </c>
      <c r="DK87" s="79">
        <v>0</v>
      </c>
      <c r="DL87" s="79">
        <v>0</v>
      </c>
      <c r="DS87" s="71">
        <v>0</v>
      </c>
      <c r="DT87" s="71">
        <v>0</v>
      </c>
      <c r="DU87" s="71">
        <v>0</v>
      </c>
      <c r="DV87" s="71">
        <v>0</v>
      </c>
      <c r="DW87" s="71">
        <v>0</v>
      </c>
      <c r="DX87" s="71">
        <v>0</v>
      </c>
      <c r="DY87" s="71">
        <v>0</v>
      </c>
      <c r="DZ87" s="71">
        <v>0</v>
      </c>
      <c r="EA87" s="71">
        <v>0</v>
      </c>
      <c r="EB87" s="71">
        <v>0</v>
      </c>
    </row>
    <row r="88" spans="1:132" s="71" customFormat="1">
      <c r="A88" s="77" t="s">
        <v>584</v>
      </c>
      <c r="B88" s="79">
        <v>47262825.429999858</v>
      </c>
      <c r="C88" s="79">
        <v>-1945581.2299999595</v>
      </c>
      <c r="D88" s="79">
        <v>-644196.51000000723</v>
      </c>
      <c r="E88" s="79">
        <v>198657.27000000328</v>
      </c>
      <c r="F88" s="79">
        <v>251472.06000000052</v>
      </c>
      <c r="G88" s="79">
        <v>-8002415.8300000131</v>
      </c>
      <c r="H88" s="79">
        <v>57404889.669999957</v>
      </c>
      <c r="I88" s="79">
        <v>-18154772.680000007</v>
      </c>
      <c r="J88" s="79">
        <v>3.8199999998323619</v>
      </c>
      <c r="K88" s="79">
        <v>0</v>
      </c>
      <c r="L88" s="79">
        <v>18881609.109999985</v>
      </c>
      <c r="M88" s="79">
        <v>31437720.719999999</v>
      </c>
      <c r="N88" s="79">
        <v>-64200538.699999928</v>
      </c>
      <c r="O88" s="79">
        <v>-300857.58999999939</v>
      </c>
      <c r="P88" s="79">
        <v>-296644.89000000013</v>
      </c>
      <c r="Q88" s="79">
        <v>0</v>
      </c>
      <c r="R88" s="79">
        <v>30687898.980000257</v>
      </c>
      <c r="S88" s="79">
        <v>-1093101.4800000004</v>
      </c>
      <c r="T88" s="79">
        <v>14713461.349999994</v>
      </c>
      <c r="U88" s="79">
        <v>11208827.689999998</v>
      </c>
      <c r="V88" s="79">
        <v>2526085.8099999875</v>
      </c>
      <c r="W88" s="79">
        <v>1889850.9199999981</v>
      </c>
      <c r="X88" s="79">
        <v>-10321499.089999989</v>
      </c>
      <c r="Y88" s="79">
        <v>-42016.089999999851</v>
      </c>
      <c r="Z88" s="79">
        <v>932761.38999999966</v>
      </c>
      <c r="AA88" s="79">
        <v>31702825.149999991</v>
      </c>
      <c r="AB88" s="79">
        <v>1198604.3000000007</v>
      </c>
      <c r="AC88" s="79">
        <v>1043446.0999999996</v>
      </c>
      <c r="AD88" s="79">
        <v>148548.76</v>
      </c>
      <c r="AE88" s="79">
        <v>-799969.62000000011</v>
      </c>
      <c r="AF88" s="79">
        <v>-2788495.3600000003</v>
      </c>
      <c r="AG88" s="79">
        <v>0</v>
      </c>
      <c r="AH88" s="79">
        <v>-205817.65000000037</v>
      </c>
      <c r="AI88" s="79">
        <v>-1705795.7700000005</v>
      </c>
      <c r="AJ88" s="79">
        <v>-67601339.410000026</v>
      </c>
      <c r="AK88" s="79">
        <v>5312414.1300000064</v>
      </c>
      <c r="AL88" s="79">
        <v>-300857.58999999985</v>
      </c>
      <c r="AM88" s="79">
        <v>0</v>
      </c>
      <c r="AN88" s="79">
        <v>-5033911.8699999973</v>
      </c>
      <c r="AO88" s="79">
        <v>0</v>
      </c>
      <c r="AP88" s="79">
        <v>25066433.960000038</v>
      </c>
      <c r="AQ88" s="79">
        <v>-278377.27</v>
      </c>
      <c r="AR88" s="79">
        <v>-930008.70999999903</v>
      </c>
      <c r="AS88" s="79">
        <v>-913185.06999999844</v>
      </c>
      <c r="AT88" s="79">
        <v>12776947.940000147</v>
      </c>
      <c r="AU88" s="79">
        <v>417937.43999999668</v>
      </c>
      <c r="AV88" s="79">
        <v>348550.25000000373</v>
      </c>
      <c r="AW88" s="79">
        <v>382263.99000000395</v>
      </c>
      <c r="AX88" s="79">
        <v>-805426.71000000276</v>
      </c>
      <c r="AY88" s="79">
        <v>753556.91999999434</v>
      </c>
      <c r="AZ88" s="79">
        <v>342015.00999999978</v>
      </c>
      <c r="BA88" s="79">
        <v>266866.58999999706</v>
      </c>
      <c r="BB88" s="79">
        <v>831905.10000000149</v>
      </c>
      <c r="BC88" s="79">
        <v>29413.670000000857</v>
      </c>
      <c r="BD88" s="79">
        <v>-59001.489999997895</v>
      </c>
      <c r="BE88" s="79">
        <v>333225.96000000276</v>
      </c>
      <c r="BF88" s="79">
        <v>4162667.5700000003</v>
      </c>
      <c r="BG88" s="79">
        <v>-124121.13000000035</v>
      </c>
      <c r="BH88" s="79">
        <v>55264.420000000857</v>
      </c>
      <c r="BI88" s="79">
        <v>47185.359999999404</v>
      </c>
      <c r="BJ88" s="79">
        <v>162545.12999999989</v>
      </c>
      <c r="BK88" s="79">
        <v>126370.61999999825</v>
      </c>
      <c r="BL88" s="79">
        <v>93278.079999998678</v>
      </c>
      <c r="BM88" s="79">
        <v>109376.58000000054</v>
      </c>
      <c r="BN88" s="79">
        <v>80196.060000000056</v>
      </c>
      <c r="BO88" s="79">
        <v>96267.85999999987</v>
      </c>
      <c r="BP88" s="79">
        <v>18550.199999998789</v>
      </c>
      <c r="BQ88" s="79">
        <v>59231.680000000168</v>
      </c>
      <c r="BR88" s="79">
        <v>11531.119999999646</v>
      </c>
      <c r="BS88" s="79">
        <v>-82522.679999999935</v>
      </c>
      <c r="BT88" s="79">
        <v>-39905.920000000158</v>
      </c>
      <c r="BU88" s="79">
        <v>-69887.460000000196</v>
      </c>
      <c r="BV88" s="79">
        <v>-1193.660000000149</v>
      </c>
      <c r="BW88" s="79">
        <v>55157.440000000177</v>
      </c>
      <c r="BX88" s="79">
        <v>-275129.06000000006</v>
      </c>
      <c r="BY88" s="79">
        <v>-65546.070000000065</v>
      </c>
      <c r="BZ88" s="79">
        <v>-59563.170000000042</v>
      </c>
      <c r="CA88" s="79">
        <v>-12442.530000000028</v>
      </c>
      <c r="CB88" s="79">
        <v>-28039.290000000023</v>
      </c>
      <c r="CC88" s="79">
        <v>32507.219999999041</v>
      </c>
      <c r="CD88" s="79">
        <v>-158229.74999999907</v>
      </c>
      <c r="CE88" s="79">
        <v>8997117.0700000226</v>
      </c>
      <c r="CF88" s="79">
        <v>-74919.469999999972</v>
      </c>
      <c r="CG88" s="79">
        <v>-77126.38</v>
      </c>
      <c r="CH88" s="79">
        <v>-97705.370000000054</v>
      </c>
      <c r="CI88" s="79">
        <v>-44115.170000000042</v>
      </c>
      <c r="CJ88" s="79">
        <v>-79823.019999999902</v>
      </c>
      <c r="CK88" s="79">
        <v>-102252.55999999971</v>
      </c>
      <c r="CL88" s="79">
        <v>58994.590000000084</v>
      </c>
      <c r="CM88" s="79">
        <v>-117036.60000000009</v>
      </c>
      <c r="CN88" s="79">
        <v>-81594.739999999874</v>
      </c>
      <c r="CO88" s="79">
        <v>-87540.009999999776</v>
      </c>
      <c r="CP88" s="79">
        <v>-96988.789999999921</v>
      </c>
      <c r="CQ88" s="79">
        <v>-5775.4399999994785</v>
      </c>
      <c r="CR88" s="79">
        <v>-67085.760000000009</v>
      </c>
      <c r="CS88" s="79">
        <v>-120867.21999999986</v>
      </c>
      <c r="CT88" s="79">
        <v>-71501.670000000391</v>
      </c>
      <c r="CU88" s="79">
        <v>-99408.519999999902</v>
      </c>
      <c r="CV88" s="79">
        <v>-64696.370000000112</v>
      </c>
      <c r="CW88" s="79">
        <v>-88407.810000000056</v>
      </c>
      <c r="CX88" s="79">
        <v>-55274.549999999814</v>
      </c>
      <c r="CY88" s="79">
        <v>-128531.14999999991</v>
      </c>
      <c r="CZ88" s="79">
        <v>-66305.050000000047</v>
      </c>
      <c r="DA88" s="79">
        <v>-137048.49999999965</v>
      </c>
      <c r="DB88" s="79">
        <v>134381.31000000017</v>
      </c>
      <c r="DC88" s="79">
        <v>-769605.83999999799</v>
      </c>
      <c r="DD88" s="79">
        <v>-87257.320000000531</v>
      </c>
      <c r="DE88" s="79">
        <v>-139448.81999999983</v>
      </c>
      <c r="DF88" s="79">
        <v>-47597.650000000023</v>
      </c>
      <c r="DG88" s="79">
        <v>-95053.980000000447</v>
      </c>
      <c r="DH88" s="79">
        <v>-59502.340000000317</v>
      </c>
      <c r="DI88" s="79">
        <v>-82782.45000000007</v>
      </c>
      <c r="DJ88" s="79">
        <v>-62111.170000000042</v>
      </c>
      <c r="DK88" s="79">
        <v>-110446.83999999997</v>
      </c>
      <c r="DL88" s="79">
        <v>-106436.82000000007</v>
      </c>
      <c r="DM88" s="71">
        <v>-991</v>
      </c>
      <c r="DN88" s="71">
        <v>0</v>
      </c>
      <c r="DO88" s="71">
        <v>-76212.5</v>
      </c>
      <c r="DP88" s="71">
        <v>-1537.7</v>
      </c>
      <c r="DQ88" s="71">
        <v>-31744.04</v>
      </c>
      <c r="DR88" s="71">
        <v>-13667.76</v>
      </c>
      <c r="DS88" s="71">
        <v>-667505.47000000626</v>
      </c>
      <c r="DT88" s="71">
        <v>0</v>
      </c>
      <c r="DU88" s="71">
        <v>0</v>
      </c>
      <c r="DV88" s="71">
        <v>795.17000000004191</v>
      </c>
      <c r="DW88" s="71">
        <v>30760.430000000168</v>
      </c>
      <c r="DX88" s="71">
        <v>-8246.6399999998976</v>
      </c>
      <c r="DY88" s="71">
        <v>246020.58000000287</v>
      </c>
      <c r="DZ88" s="71">
        <v>0</v>
      </c>
      <c r="EA88" s="71">
        <v>0</v>
      </c>
      <c r="EB88" s="71">
        <v>0</v>
      </c>
    </row>
    <row r="89" spans="1:132" s="72" customFormat="1" ht="12.75" thickBot="1">
      <c r="A89" s="77" t="s">
        <v>54</v>
      </c>
      <c r="B89" s="79">
        <v>2844447.1399999983</v>
      </c>
      <c r="C89" s="79">
        <v>54341811.36999999</v>
      </c>
      <c r="D89" s="79">
        <v>919349.99000000022</v>
      </c>
      <c r="E89" s="79">
        <v>-5535449.5</v>
      </c>
      <c r="F89" s="79">
        <v>0</v>
      </c>
      <c r="G89" s="79">
        <v>0</v>
      </c>
      <c r="H89" s="79">
        <v>-46881264.719999984</v>
      </c>
      <c r="I89" s="79">
        <v>0</v>
      </c>
      <c r="J89" s="79">
        <v>0</v>
      </c>
      <c r="K89" s="79">
        <v>0</v>
      </c>
      <c r="L89" s="79">
        <v>7516893.6799999997</v>
      </c>
      <c r="M89" s="79">
        <v>0</v>
      </c>
      <c r="N89" s="79">
        <v>46770917.690000013</v>
      </c>
      <c r="O89" s="79">
        <v>0</v>
      </c>
      <c r="P89" s="79">
        <v>0</v>
      </c>
      <c r="Q89" s="79">
        <v>0</v>
      </c>
      <c r="R89" s="79">
        <v>54000</v>
      </c>
      <c r="S89" s="79">
        <v>0</v>
      </c>
      <c r="T89" s="79">
        <v>7171859.6700000018</v>
      </c>
      <c r="U89" s="79">
        <v>0</v>
      </c>
      <c r="V89" s="79">
        <v>345034.00999999978</v>
      </c>
      <c r="W89" s="79">
        <v>0</v>
      </c>
      <c r="X89" s="79">
        <v>0</v>
      </c>
      <c r="Y89" s="79">
        <v>0</v>
      </c>
      <c r="Z89" s="79">
        <v>0</v>
      </c>
      <c r="AA89" s="79">
        <v>0</v>
      </c>
      <c r="AB89" s="79">
        <v>0</v>
      </c>
      <c r="AC89" s="79">
        <v>0</v>
      </c>
      <c r="AD89" s="79">
        <v>0</v>
      </c>
      <c r="AE89" s="79">
        <v>0</v>
      </c>
      <c r="AF89" s="79">
        <v>0</v>
      </c>
      <c r="AG89" s="79">
        <v>0</v>
      </c>
      <c r="AH89" s="79">
        <v>-7.0000000298023224E-2</v>
      </c>
      <c r="AI89" s="79">
        <v>2177.239999999998</v>
      </c>
      <c r="AJ89" s="79">
        <v>46298071.530000016</v>
      </c>
      <c r="AK89" s="79">
        <v>470668.99</v>
      </c>
      <c r="AL89" s="79">
        <v>0</v>
      </c>
      <c r="AM89" s="79">
        <v>0</v>
      </c>
      <c r="AN89" s="79">
        <v>0</v>
      </c>
      <c r="AO89" s="79">
        <v>0</v>
      </c>
      <c r="AP89" s="79">
        <v>54000</v>
      </c>
      <c r="AQ89" s="79">
        <v>0</v>
      </c>
      <c r="AR89" s="79">
        <v>0</v>
      </c>
      <c r="AS89" s="79">
        <v>0</v>
      </c>
      <c r="AT89" s="79">
        <v>0</v>
      </c>
      <c r="AU89" s="79">
        <v>0</v>
      </c>
      <c r="AV89" s="79">
        <v>0</v>
      </c>
      <c r="AW89" s="79">
        <v>0</v>
      </c>
      <c r="AX89" s="79">
        <v>0</v>
      </c>
      <c r="AY89" s="79">
        <v>0</v>
      </c>
      <c r="AZ89" s="79">
        <v>0</v>
      </c>
      <c r="BA89" s="79">
        <v>0</v>
      </c>
      <c r="BB89" s="79">
        <v>0</v>
      </c>
      <c r="BC89" s="79">
        <v>0</v>
      </c>
      <c r="BD89" s="79">
        <v>0</v>
      </c>
      <c r="BE89" s="79">
        <v>0</v>
      </c>
      <c r="BF89" s="79">
        <v>0</v>
      </c>
      <c r="BG89" s="79">
        <v>0</v>
      </c>
      <c r="BH89" s="79">
        <v>0</v>
      </c>
      <c r="BI89" s="79">
        <v>0</v>
      </c>
      <c r="BJ89" s="79">
        <v>0</v>
      </c>
      <c r="BK89" s="79">
        <v>0</v>
      </c>
      <c r="BL89" s="79">
        <v>0</v>
      </c>
      <c r="BM89" s="79">
        <v>0</v>
      </c>
      <c r="BN89" s="79">
        <v>0</v>
      </c>
      <c r="BO89" s="79">
        <v>0</v>
      </c>
      <c r="BP89" s="79">
        <v>0</v>
      </c>
      <c r="BQ89" s="79">
        <v>0</v>
      </c>
      <c r="BR89" s="79">
        <v>0</v>
      </c>
      <c r="BS89" s="79">
        <v>0</v>
      </c>
      <c r="BT89" s="79">
        <v>0</v>
      </c>
      <c r="BU89" s="79">
        <v>0</v>
      </c>
      <c r="BV89" s="79">
        <v>0</v>
      </c>
      <c r="BW89" s="79">
        <v>0</v>
      </c>
      <c r="BX89" s="79">
        <v>0</v>
      </c>
      <c r="BY89" s="79">
        <v>0</v>
      </c>
      <c r="BZ89" s="79">
        <v>0</v>
      </c>
      <c r="CA89" s="79">
        <v>0</v>
      </c>
      <c r="CB89" s="79">
        <v>0</v>
      </c>
      <c r="CC89" s="79">
        <v>0</v>
      </c>
      <c r="CD89" s="79">
        <v>0</v>
      </c>
      <c r="CE89" s="79">
        <v>0</v>
      </c>
      <c r="CF89" s="79">
        <v>0</v>
      </c>
      <c r="CG89" s="79">
        <v>0</v>
      </c>
      <c r="CH89" s="79">
        <v>0</v>
      </c>
      <c r="CI89" s="79">
        <v>0</v>
      </c>
      <c r="CJ89" s="79">
        <v>0</v>
      </c>
      <c r="CK89" s="79">
        <v>0</v>
      </c>
      <c r="CL89" s="79">
        <v>0</v>
      </c>
      <c r="CM89" s="79">
        <v>0</v>
      </c>
      <c r="CN89" s="79">
        <v>0</v>
      </c>
      <c r="CO89" s="79">
        <v>0</v>
      </c>
      <c r="CP89" s="79">
        <v>0</v>
      </c>
      <c r="CQ89" s="79">
        <v>0</v>
      </c>
      <c r="CR89" s="79">
        <v>0</v>
      </c>
      <c r="CS89" s="79">
        <v>0</v>
      </c>
      <c r="CT89" s="79">
        <v>0</v>
      </c>
      <c r="CU89" s="79">
        <v>0</v>
      </c>
      <c r="CV89" s="79">
        <v>0</v>
      </c>
      <c r="CW89" s="79">
        <v>0</v>
      </c>
      <c r="CX89" s="79">
        <v>0</v>
      </c>
      <c r="CY89" s="79">
        <v>0</v>
      </c>
      <c r="CZ89" s="79">
        <v>0</v>
      </c>
      <c r="DA89" s="79">
        <v>0</v>
      </c>
      <c r="DB89" s="79">
        <v>0</v>
      </c>
      <c r="DC89" s="79">
        <v>0</v>
      </c>
      <c r="DD89" s="79">
        <v>0</v>
      </c>
      <c r="DE89" s="79">
        <v>0</v>
      </c>
      <c r="DF89" s="79">
        <v>0</v>
      </c>
      <c r="DG89" s="79">
        <v>0</v>
      </c>
      <c r="DH89" s="79">
        <v>0</v>
      </c>
      <c r="DI89" s="79">
        <v>0</v>
      </c>
      <c r="DJ89" s="79">
        <v>0</v>
      </c>
      <c r="DK89" s="79">
        <v>0</v>
      </c>
      <c r="DL89" s="79">
        <v>0</v>
      </c>
      <c r="DM89" s="72">
        <v>0</v>
      </c>
      <c r="DN89" s="72">
        <v>0</v>
      </c>
      <c r="DO89" s="72">
        <v>0</v>
      </c>
      <c r="DP89" s="72">
        <v>0</v>
      </c>
      <c r="DQ89" s="72">
        <v>0</v>
      </c>
      <c r="DR89" s="72">
        <v>0</v>
      </c>
      <c r="DS89" s="72">
        <v>942658.95000000019</v>
      </c>
      <c r="DT89" s="72">
        <v>0</v>
      </c>
      <c r="DU89" s="72">
        <v>0</v>
      </c>
      <c r="DV89" s="72">
        <v>0</v>
      </c>
      <c r="DW89" s="72">
        <v>0</v>
      </c>
      <c r="DX89" s="72">
        <v>-23308.959999999963</v>
      </c>
      <c r="DY89" s="72">
        <v>0</v>
      </c>
      <c r="DZ89" s="72">
        <v>0</v>
      </c>
      <c r="EA89" s="72">
        <v>0</v>
      </c>
      <c r="EB89" s="72">
        <v>0</v>
      </c>
    </row>
    <row r="90" spans="1:132">
      <c r="A90" s="77" t="s">
        <v>585</v>
      </c>
      <c r="B90" s="79">
        <v>2844447.1399999983</v>
      </c>
      <c r="C90" s="79">
        <v>54341811.36999999</v>
      </c>
      <c r="D90" s="79">
        <v>919349.99000000022</v>
      </c>
      <c r="E90" s="79">
        <v>-5535449.5</v>
      </c>
      <c r="F90" s="79">
        <v>0</v>
      </c>
      <c r="G90" s="79">
        <v>0</v>
      </c>
      <c r="H90" s="79">
        <v>-46881264.719999984</v>
      </c>
      <c r="I90" s="79">
        <v>0</v>
      </c>
      <c r="J90" s="79">
        <v>0</v>
      </c>
      <c r="K90" s="79">
        <v>0</v>
      </c>
      <c r="L90" s="79">
        <v>7516893.6799999997</v>
      </c>
      <c r="M90" s="79">
        <v>0</v>
      </c>
      <c r="N90" s="79">
        <v>46770917.690000013</v>
      </c>
      <c r="O90" s="79">
        <v>0</v>
      </c>
      <c r="P90" s="79">
        <v>0</v>
      </c>
      <c r="Q90" s="79">
        <v>0</v>
      </c>
      <c r="R90" s="79">
        <v>54000</v>
      </c>
      <c r="S90" s="79">
        <v>0</v>
      </c>
      <c r="T90" s="79">
        <v>7171859.6700000018</v>
      </c>
      <c r="U90" s="79">
        <v>0</v>
      </c>
      <c r="V90" s="79">
        <v>345034.00999999978</v>
      </c>
      <c r="W90" s="79">
        <v>0</v>
      </c>
      <c r="X90" s="79">
        <v>0</v>
      </c>
      <c r="Y90" s="79">
        <v>0</v>
      </c>
      <c r="Z90" s="79">
        <v>0</v>
      </c>
      <c r="AA90" s="79">
        <v>0</v>
      </c>
      <c r="AB90" s="79">
        <v>0</v>
      </c>
      <c r="AC90" s="79">
        <v>0</v>
      </c>
      <c r="AD90" s="79">
        <v>0</v>
      </c>
      <c r="AE90" s="79">
        <v>0</v>
      </c>
      <c r="AF90" s="79">
        <v>0</v>
      </c>
      <c r="AG90" s="79">
        <v>0</v>
      </c>
      <c r="AH90" s="79">
        <v>-7.0000000298023224E-2</v>
      </c>
      <c r="AI90" s="79">
        <v>2177.239999999998</v>
      </c>
      <c r="AJ90" s="79">
        <v>46298071.530000016</v>
      </c>
      <c r="AK90" s="79">
        <v>470668.99</v>
      </c>
      <c r="AL90" s="79">
        <v>0</v>
      </c>
      <c r="AM90" s="79">
        <v>0</v>
      </c>
      <c r="AN90" s="79">
        <v>0</v>
      </c>
      <c r="AO90" s="79">
        <v>0</v>
      </c>
      <c r="AP90" s="79">
        <v>54000</v>
      </c>
      <c r="AQ90" s="79">
        <v>0</v>
      </c>
      <c r="AR90" s="79">
        <v>0</v>
      </c>
      <c r="AS90" s="79">
        <v>0</v>
      </c>
      <c r="AT90" s="79">
        <v>0</v>
      </c>
      <c r="AU90" s="79">
        <v>0</v>
      </c>
      <c r="AV90" s="79">
        <v>0</v>
      </c>
      <c r="AW90" s="79">
        <v>0</v>
      </c>
      <c r="AX90" s="79">
        <v>0</v>
      </c>
      <c r="AY90" s="79">
        <v>0</v>
      </c>
      <c r="AZ90" s="79">
        <v>0</v>
      </c>
      <c r="BA90" s="79">
        <v>0</v>
      </c>
      <c r="BB90" s="79">
        <v>0</v>
      </c>
      <c r="BC90" s="79">
        <v>0</v>
      </c>
      <c r="BD90" s="79">
        <v>0</v>
      </c>
      <c r="BE90" s="79">
        <v>0</v>
      </c>
      <c r="BF90" s="79">
        <v>0</v>
      </c>
      <c r="BG90" s="79">
        <v>0</v>
      </c>
      <c r="BH90" s="79">
        <v>0</v>
      </c>
      <c r="BI90" s="79">
        <v>0</v>
      </c>
      <c r="BJ90" s="79">
        <v>0</v>
      </c>
      <c r="BK90" s="79">
        <v>0</v>
      </c>
      <c r="BL90" s="79">
        <v>0</v>
      </c>
      <c r="BM90" s="79">
        <v>0</v>
      </c>
      <c r="BN90" s="79">
        <v>0</v>
      </c>
      <c r="BO90" s="79">
        <v>0</v>
      </c>
      <c r="BP90" s="79">
        <v>0</v>
      </c>
      <c r="BQ90" s="79">
        <v>0</v>
      </c>
      <c r="BR90" s="79">
        <v>0</v>
      </c>
      <c r="BS90" s="79">
        <v>0</v>
      </c>
      <c r="BT90" s="79">
        <v>0</v>
      </c>
      <c r="BU90" s="79">
        <v>0</v>
      </c>
      <c r="BV90" s="79">
        <v>0</v>
      </c>
      <c r="BW90" s="79">
        <v>0</v>
      </c>
      <c r="BX90" s="79">
        <v>0</v>
      </c>
      <c r="BY90" s="79">
        <v>0</v>
      </c>
      <c r="BZ90" s="79">
        <v>0</v>
      </c>
      <c r="CA90" s="79">
        <v>0</v>
      </c>
      <c r="CB90" s="79">
        <v>0</v>
      </c>
      <c r="CC90" s="79">
        <v>0</v>
      </c>
      <c r="CD90" s="79">
        <v>0</v>
      </c>
      <c r="CE90" s="79">
        <v>0</v>
      </c>
      <c r="CF90" s="79">
        <v>0</v>
      </c>
      <c r="CG90" s="79">
        <v>0</v>
      </c>
      <c r="CH90" s="79">
        <v>0</v>
      </c>
      <c r="CI90" s="79">
        <v>0</v>
      </c>
      <c r="CJ90" s="79">
        <v>0</v>
      </c>
      <c r="CK90" s="79">
        <v>0</v>
      </c>
      <c r="CL90" s="79">
        <v>0</v>
      </c>
      <c r="CM90" s="79">
        <v>0</v>
      </c>
      <c r="CN90" s="79">
        <v>0</v>
      </c>
      <c r="CO90" s="79">
        <v>0</v>
      </c>
      <c r="CP90" s="79">
        <v>0</v>
      </c>
      <c r="CQ90" s="79">
        <v>0</v>
      </c>
      <c r="CR90" s="79">
        <v>0</v>
      </c>
      <c r="CS90" s="79">
        <v>0</v>
      </c>
      <c r="CT90" s="79">
        <v>0</v>
      </c>
      <c r="CU90" s="79">
        <v>0</v>
      </c>
      <c r="CV90" s="79">
        <v>0</v>
      </c>
      <c r="CW90" s="79">
        <v>0</v>
      </c>
      <c r="CX90" s="79">
        <v>0</v>
      </c>
      <c r="CY90" s="79">
        <v>0</v>
      </c>
      <c r="CZ90" s="79">
        <v>0</v>
      </c>
      <c r="DA90" s="79">
        <v>0</v>
      </c>
      <c r="DB90" s="79">
        <v>0</v>
      </c>
      <c r="DC90" s="79">
        <v>0</v>
      </c>
      <c r="DD90" s="79">
        <v>0</v>
      </c>
      <c r="DE90" s="79">
        <v>0</v>
      </c>
      <c r="DF90" s="79">
        <v>0</v>
      </c>
      <c r="DG90" s="79">
        <v>0</v>
      </c>
      <c r="DH90" s="79">
        <v>0</v>
      </c>
      <c r="DI90" s="79">
        <v>0</v>
      </c>
      <c r="DJ90" s="79">
        <v>0</v>
      </c>
      <c r="DK90" s="79">
        <v>0</v>
      </c>
      <c r="DL90" s="79">
        <v>0</v>
      </c>
      <c r="DM90" s="73">
        <v>0</v>
      </c>
      <c r="DN90" s="73">
        <v>0</v>
      </c>
      <c r="DO90" s="73">
        <v>0</v>
      </c>
      <c r="DP90" s="73">
        <v>0</v>
      </c>
      <c r="DQ90" s="73">
        <v>0</v>
      </c>
      <c r="DR90" s="73">
        <v>0</v>
      </c>
      <c r="DS90" s="73">
        <v>942658.95000000019</v>
      </c>
      <c r="DT90" s="73">
        <v>0</v>
      </c>
      <c r="DU90" s="73">
        <v>0</v>
      </c>
      <c r="DV90" s="73">
        <v>0</v>
      </c>
      <c r="DW90" s="73">
        <v>0</v>
      </c>
      <c r="DX90" s="73">
        <v>-23308.959999999963</v>
      </c>
      <c r="DY90" s="73">
        <v>0</v>
      </c>
      <c r="DZ90" s="73">
        <v>0</v>
      </c>
      <c r="EA90" s="73">
        <v>0</v>
      </c>
      <c r="EB90" s="73">
        <v>0</v>
      </c>
    </row>
    <row r="91" spans="1:132" ht="12.75" thickBot="1">
      <c r="A91" s="77" t="s">
        <v>586</v>
      </c>
      <c r="B91" s="79">
        <v>0</v>
      </c>
      <c r="C91" s="79">
        <v>0</v>
      </c>
      <c r="D91" s="79">
        <v>0</v>
      </c>
      <c r="E91" s="79">
        <v>0</v>
      </c>
      <c r="F91" s="79">
        <v>0</v>
      </c>
      <c r="G91" s="79">
        <v>0</v>
      </c>
      <c r="H91" s="79">
        <v>0</v>
      </c>
      <c r="I91" s="79">
        <v>0</v>
      </c>
      <c r="J91" s="79">
        <v>0</v>
      </c>
      <c r="K91" s="79">
        <v>0</v>
      </c>
      <c r="L91" s="79">
        <v>0</v>
      </c>
      <c r="M91" s="79">
        <v>0</v>
      </c>
      <c r="N91" s="79">
        <v>0</v>
      </c>
      <c r="O91" s="79">
        <v>0</v>
      </c>
      <c r="P91" s="79">
        <v>0</v>
      </c>
      <c r="Q91" s="79">
        <v>0</v>
      </c>
      <c r="R91" s="79">
        <v>0</v>
      </c>
      <c r="S91" s="79">
        <v>0</v>
      </c>
      <c r="T91" s="79">
        <v>0</v>
      </c>
      <c r="U91" s="79">
        <v>0</v>
      </c>
      <c r="V91" s="79">
        <v>0</v>
      </c>
      <c r="W91" s="79">
        <v>0</v>
      </c>
      <c r="X91" s="79">
        <v>0</v>
      </c>
      <c r="Y91" s="79">
        <v>0</v>
      </c>
      <c r="Z91" s="79">
        <v>0</v>
      </c>
      <c r="AA91" s="79">
        <v>0</v>
      </c>
      <c r="AB91" s="79">
        <v>0</v>
      </c>
      <c r="AC91" s="79">
        <v>0</v>
      </c>
      <c r="AD91" s="79">
        <v>0</v>
      </c>
      <c r="AE91" s="79">
        <v>0</v>
      </c>
      <c r="AF91" s="79">
        <v>0</v>
      </c>
      <c r="AG91" s="79">
        <v>0</v>
      </c>
      <c r="AH91" s="79">
        <v>0</v>
      </c>
      <c r="AI91" s="79">
        <v>0</v>
      </c>
      <c r="AJ91" s="79">
        <v>0</v>
      </c>
      <c r="AK91" s="79">
        <v>0</v>
      </c>
      <c r="AL91" s="79">
        <v>0</v>
      </c>
      <c r="AM91" s="79">
        <v>0</v>
      </c>
      <c r="AN91" s="79">
        <v>0</v>
      </c>
      <c r="AO91" s="79">
        <v>0</v>
      </c>
      <c r="AP91" s="79">
        <v>0</v>
      </c>
      <c r="AQ91" s="79">
        <v>0</v>
      </c>
      <c r="AR91" s="79">
        <v>0</v>
      </c>
      <c r="AS91" s="79">
        <v>0</v>
      </c>
      <c r="AT91" s="79">
        <v>0</v>
      </c>
      <c r="AU91" s="79">
        <v>0</v>
      </c>
      <c r="AV91" s="79">
        <v>0</v>
      </c>
      <c r="AW91" s="79">
        <v>0</v>
      </c>
      <c r="AX91" s="79">
        <v>0</v>
      </c>
      <c r="AY91" s="79">
        <v>0</v>
      </c>
      <c r="AZ91" s="79">
        <v>0</v>
      </c>
      <c r="BA91" s="79">
        <v>0</v>
      </c>
      <c r="BB91" s="79">
        <v>0</v>
      </c>
      <c r="BC91" s="79">
        <v>0</v>
      </c>
      <c r="BD91" s="79">
        <v>0</v>
      </c>
      <c r="BE91" s="79">
        <v>0</v>
      </c>
      <c r="BF91" s="79">
        <v>0</v>
      </c>
      <c r="BG91" s="79">
        <v>0</v>
      </c>
      <c r="BH91" s="79">
        <v>0</v>
      </c>
      <c r="BI91" s="79">
        <v>0</v>
      </c>
      <c r="BJ91" s="79">
        <v>0</v>
      </c>
      <c r="BK91" s="79">
        <v>0</v>
      </c>
      <c r="BL91" s="79">
        <v>0</v>
      </c>
      <c r="BM91" s="79">
        <v>0</v>
      </c>
      <c r="BN91" s="79">
        <v>0</v>
      </c>
      <c r="BO91" s="79">
        <v>0</v>
      </c>
      <c r="BP91" s="79">
        <v>0</v>
      </c>
      <c r="BQ91" s="79">
        <v>0</v>
      </c>
      <c r="BR91" s="79">
        <v>0</v>
      </c>
      <c r="BS91" s="79">
        <v>0</v>
      </c>
      <c r="BT91" s="79">
        <v>0</v>
      </c>
      <c r="BU91" s="79">
        <v>0</v>
      </c>
      <c r="BV91" s="79">
        <v>0</v>
      </c>
      <c r="BW91" s="79">
        <v>0</v>
      </c>
      <c r="BX91" s="79">
        <v>0</v>
      </c>
      <c r="BY91" s="79">
        <v>0</v>
      </c>
      <c r="BZ91" s="79">
        <v>0</v>
      </c>
      <c r="CA91" s="79">
        <v>0</v>
      </c>
      <c r="CB91" s="79">
        <v>0</v>
      </c>
      <c r="CC91" s="79">
        <v>0</v>
      </c>
      <c r="CD91" s="79">
        <v>0</v>
      </c>
      <c r="CE91" s="79">
        <v>0</v>
      </c>
      <c r="CF91" s="79">
        <v>0</v>
      </c>
      <c r="CG91" s="79">
        <v>0</v>
      </c>
      <c r="CH91" s="79">
        <v>0</v>
      </c>
      <c r="CI91" s="79">
        <v>0</v>
      </c>
      <c r="CJ91" s="79">
        <v>0</v>
      </c>
      <c r="CK91" s="79">
        <v>0</v>
      </c>
      <c r="CL91" s="79">
        <v>0</v>
      </c>
      <c r="CM91" s="79">
        <v>0</v>
      </c>
      <c r="CN91" s="79">
        <v>0</v>
      </c>
      <c r="CO91" s="79">
        <v>0</v>
      </c>
      <c r="CP91" s="79">
        <v>0</v>
      </c>
      <c r="CQ91" s="79">
        <v>0</v>
      </c>
      <c r="CR91" s="79">
        <v>0</v>
      </c>
      <c r="CS91" s="79">
        <v>0</v>
      </c>
      <c r="CT91" s="79">
        <v>0</v>
      </c>
      <c r="CU91" s="79">
        <v>0</v>
      </c>
      <c r="CV91" s="79">
        <v>0</v>
      </c>
      <c r="CW91" s="79">
        <v>0</v>
      </c>
      <c r="CX91" s="79">
        <v>0</v>
      </c>
      <c r="CY91" s="79">
        <v>0</v>
      </c>
      <c r="CZ91" s="79">
        <v>0</v>
      </c>
      <c r="DA91" s="79">
        <v>0</v>
      </c>
      <c r="DB91" s="79">
        <v>0</v>
      </c>
      <c r="DC91" s="79">
        <v>0</v>
      </c>
      <c r="DD91" s="79">
        <v>0</v>
      </c>
      <c r="DE91" s="79">
        <v>0</v>
      </c>
      <c r="DF91" s="79">
        <v>0</v>
      </c>
      <c r="DG91" s="79">
        <v>0</v>
      </c>
      <c r="DH91" s="79">
        <v>0</v>
      </c>
      <c r="DI91" s="79">
        <v>0</v>
      </c>
      <c r="DJ91" s="79">
        <v>0</v>
      </c>
      <c r="DK91" s="79">
        <v>0</v>
      </c>
      <c r="DL91" s="79">
        <v>0</v>
      </c>
      <c r="DM91" s="73">
        <v>0</v>
      </c>
      <c r="DN91" s="73">
        <v>0</v>
      </c>
      <c r="DO91" s="73">
        <v>0</v>
      </c>
      <c r="DP91" s="73">
        <v>0</v>
      </c>
      <c r="DQ91" s="73">
        <v>0</v>
      </c>
      <c r="DR91" s="73">
        <v>0</v>
      </c>
      <c r="DS91" s="73">
        <v>0</v>
      </c>
      <c r="DT91" s="73">
        <v>0</v>
      </c>
      <c r="DU91" s="73">
        <v>0</v>
      </c>
      <c r="DV91" s="73">
        <v>0</v>
      </c>
      <c r="DW91" s="73">
        <v>0</v>
      </c>
      <c r="DX91" s="73">
        <v>0</v>
      </c>
      <c r="DY91" s="73">
        <v>0</v>
      </c>
      <c r="DZ91" s="73">
        <v>0</v>
      </c>
      <c r="EA91" s="73">
        <v>0</v>
      </c>
      <c r="EB91" s="73">
        <v>0</v>
      </c>
    </row>
    <row r="92" spans="1:132" s="70" customFormat="1">
      <c r="A92" s="77" t="s">
        <v>587</v>
      </c>
      <c r="B92" s="79">
        <v>0</v>
      </c>
      <c r="C92" s="79">
        <v>0</v>
      </c>
      <c r="D92" s="79">
        <v>0</v>
      </c>
      <c r="E92" s="79">
        <v>0</v>
      </c>
      <c r="F92" s="79">
        <v>0</v>
      </c>
      <c r="G92" s="79">
        <v>0</v>
      </c>
      <c r="H92" s="79">
        <v>0</v>
      </c>
      <c r="I92" s="79">
        <v>0</v>
      </c>
      <c r="J92" s="79">
        <v>0</v>
      </c>
      <c r="K92" s="79">
        <v>0</v>
      </c>
      <c r="L92" s="79">
        <v>0</v>
      </c>
      <c r="M92" s="79">
        <v>0</v>
      </c>
      <c r="N92" s="79">
        <v>0</v>
      </c>
      <c r="O92" s="79">
        <v>0</v>
      </c>
      <c r="P92" s="79">
        <v>0</v>
      </c>
      <c r="Q92" s="79">
        <v>0</v>
      </c>
      <c r="R92" s="79">
        <v>0</v>
      </c>
      <c r="S92" s="79">
        <v>0</v>
      </c>
      <c r="T92" s="79">
        <v>0</v>
      </c>
      <c r="U92" s="79">
        <v>0</v>
      </c>
      <c r="V92" s="79">
        <v>0</v>
      </c>
      <c r="W92" s="79">
        <v>0</v>
      </c>
      <c r="X92" s="79">
        <v>0</v>
      </c>
      <c r="Y92" s="79">
        <v>0</v>
      </c>
      <c r="Z92" s="79">
        <v>0</v>
      </c>
      <c r="AA92" s="79">
        <v>0</v>
      </c>
      <c r="AB92" s="79">
        <v>0</v>
      </c>
      <c r="AC92" s="79">
        <v>0</v>
      </c>
      <c r="AD92" s="79">
        <v>0</v>
      </c>
      <c r="AE92" s="79">
        <v>0</v>
      </c>
      <c r="AF92" s="79">
        <v>0</v>
      </c>
      <c r="AG92" s="79">
        <v>0</v>
      </c>
      <c r="AH92" s="79">
        <v>0</v>
      </c>
      <c r="AI92" s="79">
        <v>0</v>
      </c>
      <c r="AJ92" s="79">
        <v>0</v>
      </c>
      <c r="AK92" s="79">
        <v>0</v>
      </c>
      <c r="AL92" s="79">
        <v>0</v>
      </c>
      <c r="AM92" s="79">
        <v>0</v>
      </c>
      <c r="AN92" s="79">
        <v>0</v>
      </c>
      <c r="AO92" s="79">
        <v>0</v>
      </c>
      <c r="AP92" s="79">
        <v>0</v>
      </c>
      <c r="AQ92" s="79">
        <v>0</v>
      </c>
      <c r="AR92" s="79">
        <v>0</v>
      </c>
      <c r="AS92" s="79">
        <v>0</v>
      </c>
      <c r="AT92" s="79">
        <v>0</v>
      </c>
      <c r="AU92" s="79">
        <v>0</v>
      </c>
      <c r="AV92" s="79">
        <v>0</v>
      </c>
      <c r="AW92" s="79">
        <v>0</v>
      </c>
      <c r="AX92" s="79">
        <v>0</v>
      </c>
      <c r="AY92" s="79">
        <v>0</v>
      </c>
      <c r="AZ92" s="79">
        <v>0</v>
      </c>
      <c r="BA92" s="79">
        <v>0</v>
      </c>
      <c r="BB92" s="79">
        <v>0</v>
      </c>
      <c r="BC92" s="79">
        <v>0</v>
      </c>
      <c r="BD92" s="79">
        <v>0</v>
      </c>
      <c r="BE92" s="79">
        <v>0</v>
      </c>
      <c r="BF92" s="79">
        <v>0</v>
      </c>
      <c r="BG92" s="79">
        <v>0</v>
      </c>
      <c r="BH92" s="79">
        <v>0</v>
      </c>
      <c r="BI92" s="79">
        <v>0</v>
      </c>
      <c r="BJ92" s="79">
        <v>0</v>
      </c>
      <c r="BK92" s="79">
        <v>0</v>
      </c>
      <c r="BL92" s="79">
        <v>0</v>
      </c>
      <c r="BM92" s="79">
        <v>0</v>
      </c>
      <c r="BN92" s="79">
        <v>0</v>
      </c>
      <c r="BO92" s="79">
        <v>0</v>
      </c>
      <c r="BP92" s="79">
        <v>0</v>
      </c>
      <c r="BQ92" s="79">
        <v>0</v>
      </c>
      <c r="BR92" s="79">
        <v>0</v>
      </c>
      <c r="BS92" s="79">
        <v>0</v>
      </c>
      <c r="BT92" s="79">
        <v>0</v>
      </c>
      <c r="BU92" s="79">
        <v>0</v>
      </c>
      <c r="BV92" s="79">
        <v>0</v>
      </c>
      <c r="BW92" s="79">
        <v>0</v>
      </c>
      <c r="BX92" s="79">
        <v>0</v>
      </c>
      <c r="BY92" s="79">
        <v>0</v>
      </c>
      <c r="BZ92" s="79">
        <v>0</v>
      </c>
      <c r="CA92" s="79">
        <v>0</v>
      </c>
      <c r="CB92" s="79">
        <v>0</v>
      </c>
      <c r="CC92" s="79">
        <v>0</v>
      </c>
      <c r="CD92" s="79">
        <v>0</v>
      </c>
      <c r="CE92" s="79">
        <v>0</v>
      </c>
      <c r="CF92" s="79">
        <v>0</v>
      </c>
      <c r="CG92" s="79">
        <v>0</v>
      </c>
      <c r="CH92" s="79">
        <v>0</v>
      </c>
      <c r="CI92" s="79">
        <v>0</v>
      </c>
      <c r="CJ92" s="79">
        <v>0</v>
      </c>
      <c r="CK92" s="79">
        <v>0</v>
      </c>
      <c r="CL92" s="79">
        <v>0</v>
      </c>
      <c r="CM92" s="79">
        <v>0</v>
      </c>
      <c r="CN92" s="79">
        <v>0</v>
      </c>
      <c r="CO92" s="79">
        <v>0</v>
      </c>
      <c r="CP92" s="79">
        <v>0</v>
      </c>
      <c r="CQ92" s="79">
        <v>0</v>
      </c>
      <c r="CR92" s="79">
        <v>0</v>
      </c>
      <c r="CS92" s="79">
        <v>0</v>
      </c>
      <c r="CT92" s="79">
        <v>0</v>
      </c>
      <c r="CU92" s="79">
        <v>0</v>
      </c>
      <c r="CV92" s="79">
        <v>0</v>
      </c>
      <c r="CW92" s="79">
        <v>0</v>
      </c>
      <c r="CX92" s="79">
        <v>0</v>
      </c>
      <c r="CY92" s="79">
        <v>0</v>
      </c>
      <c r="CZ92" s="79">
        <v>0</v>
      </c>
      <c r="DA92" s="79">
        <v>0</v>
      </c>
      <c r="DB92" s="79">
        <v>0</v>
      </c>
      <c r="DC92" s="79">
        <v>0</v>
      </c>
      <c r="DD92" s="79">
        <v>0</v>
      </c>
      <c r="DE92" s="79">
        <v>0</v>
      </c>
      <c r="DF92" s="79">
        <v>0</v>
      </c>
      <c r="DG92" s="79">
        <v>0</v>
      </c>
      <c r="DH92" s="79">
        <v>0</v>
      </c>
      <c r="DI92" s="79">
        <v>0</v>
      </c>
      <c r="DJ92" s="79">
        <v>0</v>
      </c>
      <c r="DK92" s="79">
        <v>0</v>
      </c>
      <c r="DL92" s="79">
        <v>0</v>
      </c>
      <c r="DM92" s="70">
        <v>0</v>
      </c>
      <c r="DN92" s="70">
        <v>0</v>
      </c>
      <c r="DO92" s="70">
        <v>0</v>
      </c>
      <c r="DP92" s="70">
        <v>0</v>
      </c>
      <c r="DQ92" s="70">
        <v>0</v>
      </c>
      <c r="DR92" s="70">
        <v>0</v>
      </c>
      <c r="DS92" s="70">
        <v>0</v>
      </c>
      <c r="DT92" s="70">
        <v>0</v>
      </c>
      <c r="DU92" s="70">
        <v>0</v>
      </c>
      <c r="DV92" s="70">
        <v>0</v>
      </c>
      <c r="DW92" s="70">
        <v>0</v>
      </c>
      <c r="DX92" s="70">
        <v>0</v>
      </c>
      <c r="DY92" s="70">
        <v>0</v>
      </c>
      <c r="DZ92" s="70">
        <v>0</v>
      </c>
      <c r="EA92" s="70">
        <v>0</v>
      </c>
      <c r="EB92" s="70">
        <v>0</v>
      </c>
    </row>
    <row r="93" spans="1:132" s="71" customFormat="1">
      <c r="A93" s="77" t="s">
        <v>588</v>
      </c>
      <c r="B93" s="79">
        <v>0</v>
      </c>
      <c r="C93" s="79">
        <v>0</v>
      </c>
      <c r="D93" s="79">
        <v>0</v>
      </c>
      <c r="E93" s="79">
        <v>0</v>
      </c>
      <c r="F93" s="79">
        <v>0</v>
      </c>
      <c r="G93" s="79">
        <v>0</v>
      </c>
      <c r="H93" s="79">
        <v>0</v>
      </c>
      <c r="I93" s="79">
        <v>0</v>
      </c>
      <c r="J93" s="79">
        <v>0</v>
      </c>
      <c r="K93" s="79">
        <v>0</v>
      </c>
      <c r="L93" s="79">
        <v>0</v>
      </c>
      <c r="M93" s="79">
        <v>0</v>
      </c>
      <c r="N93" s="79">
        <v>0</v>
      </c>
      <c r="O93" s="79">
        <v>0</v>
      </c>
      <c r="P93" s="79">
        <v>0</v>
      </c>
      <c r="Q93" s="79">
        <v>0</v>
      </c>
      <c r="R93" s="79">
        <v>0</v>
      </c>
      <c r="S93" s="79">
        <v>0</v>
      </c>
      <c r="T93" s="79">
        <v>0</v>
      </c>
      <c r="U93" s="79">
        <v>0</v>
      </c>
      <c r="V93" s="79">
        <v>0</v>
      </c>
      <c r="W93" s="79">
        <v>0</v>
      </c>
      <c r="X93" s="79">
        <v>0</v>
      </c>
      <c r="Y93" s="79">
        <v>0</v>
      </c>
      <c r="Z93" s="79">
        <v>0</v>
      </c>
      <c r="AA93" s="79">
        <v>0</v>
      </c>
      <c r="AB93" s="79">
        <v>0</v>
      </c>
      <c r="AC93" s="79">
        <v>0</v>
      </c>
      <c r="AD93" s="79">
        <v>0</v>
      </c>
      <c r="AE93" s="79">
        <v>0</v>
      </c>
      <c r="AF93" s="79">
        <v>0</v>
      </c>
      <c r="AG93" s="79">
        <v>0</v>
      </c>
      <c r="AH93" s="79">
        <v>0</v>
      </c>
      <c r="AI93" s="79">
        <v>0</v>
      </c>
      <c r="AJ93" s="79">
        <v>0</v>
      </c>
      <c r="AK93" s="79">
        <v>0</v>
      </c>
      <c r="AL93" s="79">
        <v>0</v>
      </c>
      <c r="AM93" s="79">
        <v>0</v>
      </c>
      <c r="AN93" s="79">
        <v>0</v>
      </c>
      <c r="AO93" s="79">
        <v>0</v>
      </c>
      <c r="AP93" s="79">
        <v>0</v>
      </c>
      <c r="AQ93" s="79">
        <v>0</v>
      </c>
      <c r="AR93" s="79">
        <v>0</v>
      </c>
      <c r="AS93" s="79">
        <v>0</v>
      </c>
      <c r="AT93" s="79">
        <v>0</v>
      </c>
      <c r="AU93" s="79">
        <v>0</v>
      </c>
      <c r="AV93" s="79">
        <v>0</v>
      </c>
      <c r="AW93" s="79">
        <v>0</v>
      </c>
      <c r="AX93" s="79">
        <v>0</v>
      </c>
      <c r="AY93" s="79">
        <v>0</v>
      </c>
      <c r="AZ93" s="79">
        <v>0</v>
      </c>
      <c r="BA93" s="79">
        <v>0</v>
      </c>
      <c r="BB93" s="79">
        <v>0</v>
      </c>
      <c r="BC93" s="79">
        <v>0</v>
      </c>
      <c r="BD93" s="79">
        <v>0</v>
      </c>
      <c r="BE93" s="79">
        <v>0</v>
      </c>
      <c r="BF93" s="79">
        <v>0</v>
      </c>
      <c r="BG93" s="79">
        <v>0</v>
      </c>
      <c r="BH93" s="79">
        <v>0</v>
      </c>
      <c r="BI93" s="79">
        <v>0</v>
      </c>
      <c r="BJ93" s="79">
        <v>0</v>
      </c>
      <c r="BK93" s="79">
        <v>0</v>
      </c>
      <c r="BL93" s="79">
        <v>0</v>
      </c>
      <c r="BM93" s="79">
        <v>0</v>
      </c>
      <c r="BN93" s="79">
        <v>0</v>
      </c>
      <c r="BO93" s="79">
        <v>0</v>
      </c>
      <c r="BP93" s="79">
        <v>0</v>
      </c>
      <c r="BQ93" s="79">
        <v>0</v>
      </c>
      <c r="BR93" s="79">
        <v>0</v>
      </c>
      <c r="BS93" s="79">
        <v>0</v>
      </c>
      <c r="BT93" s="79">
        <v>0</v>
      </c>
      <c r="BU93" s="79">
        <v>0</v>
      </c>
      <c r="BV93" s="79">
        <v>0</v>
      </c>
      <c r="BW93" s="79">
        <v>0</v>
      </c>
      <c r="BX93" s="79">
        <v>0</v>
      </c>
      <c r="BY93" s="79">
        <v>0</v>
      </c>
      <c r="BZ93" s="79">
        <v>0</v>
      </c>
      <c r="CA93" s="79">
        <v>0</v>
      </c>
      <c r="CB93" s="79">
        <v>0</v>
      </c>
      <c r="CC93" s="79">
        <v>0</v>
      </c>
      <c r="CD93" s="79">
        <v>0</v>
      </c>
      <c r="CE93" s="79">
        <v>0</v>
      </c>
      <c r="CF93" s="79">
        <v>0</v>
      </c>
      <c r="CG93" s="79">
        <v>0</v>
      </c>
      <c r="CH93" s="79">
        <v>0</v>
      </c>
      <c r="CI93" s="79">
        <v>0</v>
      </c>
      <c r="CJ93" s="79">
        <v>0</v>
      </c>
      <c r="CK93" s="79">
        <v>0</v>
      </c>
      <c r="CL93" s="79">
        <v>0</v>
      </c>
      <c r="CM93" s="79">
        <v>0</v>
      </c>
      <c r="CN93" s="79">
        <v>0</v>
      </c>
      <c r="CO93" s="79">
        <v>0</v>
      </c>
      <c r="CP93" s="79">
        <v>0</v>
      </c>
      <c r="CQ93" s="79">
        <v>0</v>
      </c>
      <c r="CR93" s="79">
        <v>0</v>
      </c>
      <c r="CS93" s="79">
        <v>0</v>
      </c>
      <c r="CT93" s="79">
        <v>0</v>
      </c>
      <c r="CU93" s="79">
        <v>0</v>
      </c>
      <c r="CV93" s="79">
        <v>0</v>
      </c>
      <c r="CW93" s="79">
        <v>0</v>
      </c>
      <c r="CX93" s="79">
        <v>0</v>
      </c>
      <c r="CY93" s="79">
        <v>0</v>
      </c>
      <c r="CZ93" s="79">
        <v>0</v>
      </c>
      <c r="DA93" s="79">
        <v>0</v>
      </c>
      <c r="DB93" s="79">
        <v>0</v>
      </c>
      <c r="DC93" s="79">
        <v>0</v>
      </c>
      <c r="DD93" s="79">
        <v>0</v>
      </c>
      <c r="DE93" s="79">
        <v>0</v>
      </c>
      <c r="DF93" s="79">
        <v>0</v>
      </c>
      <c r="DG93" s="79">
        <v>0</v>
      </c>
      <c r="DH93" s="79">
        <v>0</v>
      </c>
      <c r="DI93" s="79">
        <v>0</v>
      </c>
      <c r="DJ93" s="79">
        <v>0</v>
      </c>
      <c r="DK93" s="79">
        <v>0</v>
      </c>
      <c r="DL93" s="79">
        <v>0</v>
      </c>
      <c r="DM93" s="71">
        <v>0</v>
      </c>
      <c r="DN93" s="71">
        <v>0</v>
      </c>
      <c r="DO93" s="71">
        <v>0</v>
      </c>
      <c r="DP93" s="71">
        <v>0</v>
      </c>
      <c r="DQ93" s="71">
        <v>0</v>
      </c>
      <c r="DR93" s="71">
        <v>0</v>
      </c>
      <c r="DS93" s="71">
        <v>0</v>
      </c>
      <c r="DT93" s="71">
        <v>0</v>
      </c>
      <c r="DU93" s="71">
        <v>0</v>
      </c>
      <c r="DV93" s="71">
        <v>0</v>
      </c>
      <c r="DW93" s="71">
        <v>0</v>
      </c>
      <c r="DX93" s="71">
        <v>0</v>
      </c>
      <c r="DY93" s="71">
        <v>0</v>
      </c>
      <c r="DZ93" s="71">
        <v>0</v>
      </c>
      <c r="EA93" s="71">
        <v>0</v>
      </c>
      <c r="EB93" s="71">
        <v>0</v>
      </c>
    </row>
    <row r="94" spans="1:132" s="71" customFormat="1">
      <c r="A94" s="78" t="s">
        <v>589</v>
      </c>
      <c r="B94" s="79">
        <v>2844447.1399999983</v>
      </c>
      <c r="C94" s="79">
        <v>54341811.36999999</v>
      </c>
      <c r="D94" s="79">
        <v>919349.99000000022</v>
      </c>
      <c r="E94" s="79">
        <v>-5535449.5</v>
      </c>
      <c r="F94" s="79">
        <v>0</v>
      </c>
      <c r="G94" s="79">
        <v>0</v>
      </c>
      <c r="H94" s="79">
        <v>-46881264.719999984</v>
      </c>
      <c r="I94" s="79">
        <v>0</v>
      </c>
      <c r="J94" s="79">
        <v>0</v>
      </c>
      <c r="K94" s="79">
        <v>0</v>
      </c>
      <c r="L94" s="79">
        <v>7516893.6799999997</v>
      </c>
      <c r="M94" s="79">
        <v>0</v>
      </c>
      <c r="N94" s="79">
        <v>46770917.690000013</v>
      </c>
      <c r="O94" s="79">
        <v>0</v>
      </c>
      <c r="P94" s="79">
        <v>0</v>
      </c>
      <c r="Q94" s="79">
        <v>0</v>
      </c>
      <c r="R94" s="79">
        <v>54000</v>
      </c>
      <c r="S94" s="79">
        <v>0</v>
      </c>
      <c r="T94" s="79">
        <v>7171859.6700000018</v>
      </c>
      <c r="U94" s="79">
        <v>0</v>
      </c>
      <c r="V94" s="79">
        <v>345034.00999999978</v>
      </c>
      <c r="W94" s="79">
        <v>0</v>
      </c>
      <c r="X94" s="79">
        <v>0</v>
      </c>
      <c r="Y94" s="79">
        <v>0</v>
      </c>
      <c r="Z94" s="79">
        <v>0</v>
      </c>
      <c r="AA94" s="79">
        <v>0</v>
      </c>
      <c r="AB94" s="79">
        <v>0</v>
      </c>
      <c r="AC94" s="79">
        <v>0</v>
      </c>
      <c r="AD94" s="79">
        <v>0</v>
      </c>
      <c r="AE94" s="79">
        <v>0</v>
      </c>
      <c r="AF94" s="79">
        <v>0</v>
      </c>
      <c r="AG94" s="79">
        <v>0</v>
      </c>
      <c r="AH94" s="79">
        <v>-7.0000000298023224E-2</v>
      </c>
      <c r="AI94" s="79">
        <v>2177.239999999998</v>
      </c>
      <c r="AJ94" s="79">
        <v>46298071.530000016</v>
      </c>
      <c r="AK94" s="79">
        <v>470668.99</v>
      </c>
      <c r="AL94" s="79">
        <v>0</v>
      </c>
      <c r="AM94" s="79">
        <v>0</v>
      </c>
      <c r="AN94" s="79">
        <v>0</v>
      </c>
      <c r="AO94" s="79">
        <v>0</v>
      </c>
      <c r="AP94" s="79">
        <v>54000</v>
      </c>
      <c r="AQ94" s="79">
        <v>0</v>
      </c>
      <c r="AR94" s="79">
        <v>0</v>
      </c>
      <c r="AS94" s="79">
        <v>0</v>
      </c>
      <c r="AT94" s="79">
        <v>0</v>
      </c>
      <c r="AU94" s="79">
        <v>0</v>
      </c>
      <c r="AV94" s="79">
        <v>0</v>
      </c>
      <c r="AW94" s="79">
        <v>0</v>
      </c>
      <c r="AX94" s="79">
        <v>0</v>
      </c>
      <c r="AY94" s="79">
        <v>0</v>
      </c>
      <c r="AZ94" s="79">
        <v>0</v>
      </c>
      <c r="BA94" s="79">
        <v>0</v>
      </c>
      <c r="BB94" s="79">
        <v>0</v>
      </c>
      <c r="BC94" s="79">
        <v>0</v>
      </c>
      <c r="BD94" s="79">
        <v>0</v>
      </c>
      <c r="BE94" s="79">
        <v>0</v>
      </c>
      <c r="BF94" s="79">
        <v>0</v>
      </c>
      <c r="BG94" s="79">
        <v>0</v>
      </c>
      <c r="BH94" s="79">
        <v>0</v>
      </c>
      <c r="BI94" s="79">
        <v>0</v>
      </c>
      <c r="BJ94" s="79">
        <v>0</v>
      </c>
      <c r="BK94" s="79">
        <v>0</v>
      </c>
      <c r="BL94" s="79">
        <v>0</v>
      </c>
      <c r="BM94" s="79">
        <v>0</v>
      </c>
      <c r="BN94" s="79">
        <v>0</v>
      </c>
      <c r="BO94" s="79">
        <v>0</v>
      </c>
      <c r="BP94" s="79">
        <v>0</v>
      </c>
      <c r="BQ94" s="79">
        <v>0</v>
      </c>
      <c r="BR94" s="79">
        <v>0</v>
      </c>
      <c r="BS94" s="79">
        <v>0</v>
      </c>
      <c r="BT94" s="79">
        <v>0</v>
      </c>
      <c r="BU94" s="79">
        <v>0</v>
      </c>
      <c r="BV94" s="79">
        <v>0</v>
      </c>
      <c r="BW94" s="79">
        <v>0</v>
      </c>
      <c r="BX94" s="79">
        <v>0</v>
      </c>
      <c r="BY94" s="79">
        <v>0</v>
      </c>
      <c r="BZ94" s="79">
        <v>0</v>
      </c>
      <c r="CA94" s="79">
        <v>0</v>
      </c>
      <c r="CB94" s="79">
        <v>0</v>
      </c>
      <c r="CC94" s="79">
        <v>0</v>
      </c>
      <c r="CD94" s="79">
        <v>0</v>
      </c>
      <c r="CE94" s="79">
        <v>0</v>
      </c>
      <c r="CF94" s="79">
        <v>0</v>
      </c>
      <c r="CG94" s="79">
        <v>0</v>
      </c>
      <c r="CH94" s="79">
        <v>0</v>
      </c>
      <c r="CI94" s="79">
        <v>0</v>
      </c>
      <c r="CJ94" s="79">
        <v>0</v>
      </c>
      <c r="CK94" s="79">
        <v>0</v>
      </c>
      <c r="CL94" s="79">
        <v>0</v>
      </c>
      <c r="CM94" s="79">
        <v>0</v>
      </c>
      <c r="CN94" s="79">
        <v>0</v>
      </c>
      <c r="CO94" s="79">
        <v>0</v>
      </c>
      <c r="CP94" s="79">
        <v>0</v>
      </c>
      <c r="CQ94" s="79">
        <v>0</v>
      </c>
      <c r="CR94" s="79">
        <v>0</v>
      </c>
      <c r="CS94" s="79">
        <v>0</v>
      </c>
      <c r="CT94" s="79">
        <v>0</v>
      </c>
      <c r="CU94" s="79">
        <v>0</v>
      </c>
      <c r="CV94" s="79">
        <v>0</v>
      </c>
      <c r="CW94" s="79">
        <v>0</v>
      </c>
      <c r="CX94" s="79">
        <v>0</v>
      </c>
      <c r="CY94" s="79">
        <v>0</v>
      </c>
      <c r="CZ94" s="79">
        <v>0</v>
      </c>
      <c r="DA94" s="79">
        <v>0</v>
      </c>
      <c r="DB94" s="79">
        <v>0</v>
      </c>
      <c r="DC94" s="79">
        <v>0</v>
      </c>
      <c r="DD94" s="79">
        <v>0</v>
      </c>
      <c r="DE94" s="79">
        <v>0</v>
      </c>
      <c r="DF94" s="79">
        <v>0</v>
      </c>
      <c r="DG94" s="79">
        <v>0</v>
      </c>
      <c r="DH94" s="79">
        <v>0</v>
      </c>
      <c r="DI94" s="79">
        <v>0</v>
      </c>
      <c r="DJ94" s="79">
        <v>0</v>
      </c>
      <c r="DK94" s="79">
        <v>0</v>
      </c>
      <c r="DL94" s="79">
        <v>0</v>
      </c>
      <c r="DM94" s="71">
        <v>0</v>
      </c>
      <c r="DN94" s="71">
        <v>0</v>
      </c>
      <c r="DO94" s="71">
        <v>0</v>
      </c>
      <c r="DP94" s="71">
        <v>0</v>
      </c>
      <c r="DQ94" s="71">
        <v>0</v>
      </c>
      <c r="DR94" s="71">
        <v>0</v>
      </c>
      <c r="DS94" s="71">
        <v>942658.95000000019</v>
      </c>
      <c r="DT94" s="71">
        <v>0</v>
      </c>
      <c r="DU94" s="71">
        <v>0</v>
      </c>
      <c r="DV94" s="71">
        <v>0</v>
      </c>
      <c r="DW94" s="71">
        <v>0</v>
      </c>
      <c r="DX94" s="71">
        <v>-23308.959999999963</v>
      </c>
      <c r="DY94" s="71">
        <v>0</v>
      </c>
      <c r="DZ94" s="71">
        <v>0</v>
      </c>
      <c r="EA94" s="71">
        <v>0</v>
      </c>
      <c r="EB94" s="71">
        <v>0</v>
      </c>
    </row>
    <row r="95" spans="1:132" s="71" customFormat="1">
      <c r="A95" s="77" t="s">
        <v>590</v>
      </c>
      <c r="B95" s="79">
        <v>-43443.94</v>
      </c>
      <c r="C95" s="79">
        <v>0</v>
      </c>
      <c r="D95" s="79">
        <v>0</v>
      </c>
      <c r="E95" s="79">
        <v>-43443.94</v>
      </c>
      <c r="F95" s="79">
        <v>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E95" s="79">
        <v>0</v>
      </c>
      <c r="BF95" s="79">
        <v>0</v>
      </c>
      <c r="BG95" s="79">
        <v>0</v>
      </c>
      <c r="BH95" s="79">
        <v>0</v>
      </c>
      <c r="BI95" s="79">
        <v>0</v>
      </c>
      <c r="BJ95" s="79">
        <v>0</v>
      </c>
      <c r="BK95" s="79">
        <v>0</v>
      </c>
      <c r="BL95" s="79">
        <v>0</v>
      </c>
      <c r="BM95" s="79">
        <v>0</v>
      </c>
      <c r="BN95" s="79">
        <v>0</v>
      </c>
      <c r="BO95" s="79">
        <v>0</v>
      </c>
      <c r="BP95" s="79">
        <v>0</v>
      </c>
      <c r="BQ95" s="79">
        <v>0</v>
      </c>
      <c r="BR95" s="79">
        <v>0</v>
      </c>
      <c r="BS95" s="79">
        <v>0</v>
      </c>
      <c r="BT95" s="79">
        <v>0</v>
      </c>
      <c r="BU95" s="79">
        <v>0</v>
      </c>
      <c r="BV95" s="79">
        <v>0</v>
      </c>
      <c r="BW95" s="79">
        <v>0</v>
      </c>
      <c r="BX95" s="79">
        <v>0</v>
      </c>
      <c r="BY95" s="79">
        <v>0</v>
      </c>
      <c r="BZ95" s="79">
        <v>0</v>
      </c>
      <c r="CA95" s="79">
        <v>0</v>
      </c>
      <c r="CB95" s="79">
        <v>0</v>
      </c>
      <c r="CC95" s="79">
        <v>0</v>
      </c>
      <c r="CD95" s="79">
        <v>0</v>
      </c>
      <c r="CE95" s="79">
        <v>0</v>
      </c>
      <c r="CF95" s="79">
        <v>0</v>
      </c>
      <c r="CG95" s="79">
        <v>0</v>
      </c>
      <c r="CH95" s="79">
        <v>0</v>
      </c>
      <c r="CI95" s="79">
        <v>0</v>
      </c>
      <c r="CJ95" s="79">
        <v>0</v>
      </c>
      <c r="CK95" s="79">
        <v>0</v>
      </c>
      <c r="CL95" s="79">
        <v>0</v>
      </c>
      <c r="CM95" s="79">
        <v>0</v>
      </c>
      <c r="CN95" s="79">
        <v>0</v>
      </c>
      <c r="CO95" s="79">
        <v>0</v>
      </c>
      <c r="CP95" s="79">
        <v>0</v>
      </c>
      <c r="CQ95" s="79">
        <v>0</v>
      </c>
      <c r="CR95" s="79">
        <v>0</v>
      </c>
      <c r="CS95" s="79">
        <v>0</v>
      </c>
      <c r="CT95" s="79">
        <v>0</v>
      </c>
      <c r="CU95" s="79">
        <v>0</v>
      </c>
      <c r="CV95" s="79">
        <v>0</v>
      </c>
      <c r="CW95" s="79">
        <v>0</v>
      </c>
      <c r="CX95" s="79">
        <v>0</v>
      </c>
      <c r="CY95" s="79">
        <v>0</v>
      </c>
      <c r="CZ95" s="79">
        <v>0</v>
      </c>
      <c r="DA95" s="79">
        <v>0</v>
      </c>
      <c r="DB95" s="79">
        <v>0</v>
      </c>
      <c r="DC95" s="79">
        <v>0</v>
      </c>
      <c r="DD95" s="79">
        <v>0</v>
      </c>
      <c r="DE95" s="79">
        <v>0</v>
      </c>
      <c r="DF95" s="79">
        <v>0</v>
      </c>
      <c r="DG95" s="79">
        <v>0</v>
      </c>
      <c r="DH95" s="79">
        <v>0</v>
      </c>
      <c r="DI95" s="79">
        <v>0</v>
      </c>
      <c r="DJ95" s="79">
        <v>0</v>
      </c>
      <c r="DK95" s="79">
        <v>0</v>
      </c>
      <c r="DL95" s="79">
        <v>0</v>
      </c>
      <c r="DM95" s="71">
        <v>0</v>
      </c>
      <c r="DN95" s="71">
        <v>0</v>
      </c>
      <c r="DO95" s="71">
        <v>0</v>
      </c>
      <c r="DP95" s="71">
        <v>0</v>
      </c>
      <c r="DQ95" s="71">
        <v>0</v>
      </c>
      <c r="DR95" s="71">
        <v>0</v>
      </c>
      <c r="DS95" s="71">
        <v>0</v>
      </c>
      <c r="DT95" s="71">
        <v>0</v>
      </c>
      <c r="DU95" s="71">
        <v>0</v>
      </c>
      <c r="DV95" s="71">
        <v>0</v>
      </c>
      <c r="DW95" s="71">
        <v>0</v>
      </c>
      <c r="DX95" s="71">
        <v>0</v>
      </c>
      <c r="DY95" s="71">
        <v>0</v>
      </c>
      <c r="DZ95" s="71">
        <v>0</v>
      </c>
      <c r="EA95" s="71">
        <v>0</v>
      </c>
      <c r="EB95" s="71">
        <v>0</v>
      </c>
    </row>
    <row r="96" spans="1:132" s="71" customFormat="1">
      <c r="A96" s="77" t="s">
        <v>591</v>
      </c>
      <c r="B96" s="79">
        <v>2887891.0799999982</v>
      </c>
      <c r="C96" s="79">
        <v>54341811.36999999</v>
      </c>
      <c r="D96" s="79">
        <v>919349.99000000022</v>
      </c>
      <c r="E96" s="79">
        <v>-5492005.5599999987</v>
      </c>
      <c r="F96" s="79">
        <v>0</v>
      </c>
      <c r="G96" s="79">
        <v>0</v>
      </c>
      <c r="H96" s="79">
        <v>-46881264.719999984</v>
      </c>
      <c r="I96" s="79">
        <v>0</v>
      </c>
      <c r="J96" s="79">
        <v>0</v>
      </c>
      <c r="K96" s="79">
        <v>0</v>
      </c>
      <c r="L96" s="79">
        <v>7516893.6799999997</v>
      </c>
      <c r="M96" s="79">
        <v>0</v>
      </c>
      <c r="N96" s="79">
        <v>46770917.690000013</v>
      </c>
      <c r="O96" s="79">
        <v>0</v>
      </c>
      <c r="P96" s="79">
        <v>0</v>
      </c>
      <c r="Q96" s="79">
        <v>0</v>
      </c>
      <c r="R96" s="79">
        <v>54000</v>
      </c>
      <c r="S96" s="79">
        <v>0</v>
      </c>
      <c r="T96" s="79">
        <v>7171859.6700000018</v>
      </c>
      <c r="U96" s="79">
        <v>0</v>
      </c>
      <c r="V96" s="79">
        <v>345034.00999999978</v>
      </c>
      <c r="W96" s="79">
        <v>0</v>
      </c>
      <c r="X96" s="79">
        <v>0</v>
      </c>
      <c r="Y96" s="79">
        <v>0</v>
      </c>
      <c r="Z96" s="79">
        <v>0</v>
      </c>
      <c r="AA96" s="79">
        <v>0</v>
      </c>
      <c r="AB96" s="79">
        <v>0</v>
      </c>
      <c r="AC96" s="79">
        <v>0</v>
      </c>
      <c r="AD96" s="79">
        <v>0</v>
      </c>
      <c r="AE96" s="79">
        <v>0</v>
      </c>
      <c r="AF96" s="79">
        <v>0</v>
      </c>
      <c r="AG96" s="79">
        <v>0</v>
      </c>
      <c r="AH96" s="79">
        <v>-7.0000000298023224E-2</v>
      </c>
      <c r="AI96" s="79">
        <v>2177.239999999998</v>
      </c>
      <c r="AJ96" s="79">
        <v>46298071.530000016</v>
      </c>
      <c r="AK96" s="79">
        <v>470668.99</v>
      </c>
      <c r="AL96" s="79">
        <v>0</v>
      </c>
      <c r="AM96" s="79">
        <v>0</v>
      </c>
      <c r="AN96" s="79">
        <v>0</v>
      </c>
      <c r="AO96" s="79">
        <v>0</v>
      </c>
      <c r="AP96" s="79">
        <v>54000</v>
      </c>
      <c r="AQ96" s="79">
        <v>0</v>
      </c>
      <c r="AR96" s="79">
        <v>0</v>
      </c>
      <c r="AS96" s="79">
        <v>0</v>
      </c>
      <c r="AT96" s="79">
        <v>0</v>
      </c>
      <c r="AU96" s="79">
        <v>0</v>
      </c>
      <c r="AV96" s="79">
        <v>0</v>
      </c>
      <c r="AW96" s="79">
        <v>0</v>
      </c>
      <c r="AX96" s="79">
        <v>0</v>
      </c>
      <c r="AY96" s="79">
        <v>0</v>
      </c>
      <c r="AZ96" s="79">
        <v>0</v>
      </c>
      <c r="BA96" s="79">
        <v>0</v>
      </c>
      <c r="BB96" s="79">
        <v>0</v>
      </c>
      <c r="BC96" s="79">
        <v>0</v>
      </c>
      <c r="BD96" s="79">
        <v>0</v>
      </c>
      <c r="BE96" s="79">
        <v>0</v>
      </c>
      <c r="BF96" s="79">
        <v>0</v>
      </c>
      <c r="BG96" s="79">
        <v>0</v>
      </c>
      <c r="BH96" s="79">
        <v>0</v>
      </c>
      <c r="BI96" s="79">
        <v>0</v>
      </c>
      <c r="BJ96" s="79">
        <v>0</v>
      </c>
      <c r="BK96" s="79">
        <v>0</v>
      </c>
      <c r="BL96" s="79">
        <v>0</v>
      </c>
      <c r="BM96" s="79">
        <v>0</v>
      </c>
      <c r="BN96" s="79">
        <v>0</v>
      </c>
      <c r="BO96" s="79">
        <v>0</v>
      </c>
      <c r="BP96" s="79">
        <v>0</v>
      </c>
      <c r="BQ96" s="79">
        <v>0</v>
      </c>
      <c r="BR96" s="79">
        <v>0</v>
      </c>
      <c r="BS96" s="79">
        <v>0</v>
      </c>
      <c r="BT96" s="79">
        <v>0</v>
      </c>
      <c r="BU96" s="79">
        <v>0</v>
      </c>
      <c r="BV96" s="79">
        <v>0</v>
      </c>
      <c r="BW96" s="79">
        <v>0</v>
      </c>
      <c r="BX96" s="79">
        <v>0</v>
      </c>
      <c r="BY96" s="79">
        <v>0</v>
      </c>
      <c r="BZ96" s="79">
        <v>0</v>
      </c>
      <c r="CA96" s="79">
        <v>0</v>
      </c>
      <c r="CB96" s="79">
        <v>0</v>
      </c>
      <c r="CC96" s="79">
        <v>0</v>
      </c>
      <c r="CD96" s="79">
        <v>0</v>
      </c>
      <c r="CE96" s="79">
        <v>0</v>
      </c>
      <c r="CF96" s="79">
        <v>0</v>
      </c>
      <c r="CG96" s="79">
        <v>0</v>
      </c>
      <c r="CH96" s="79">
        <v>0</v>
      </c>
      <c r="CI96" s="79">
        <v>0</v>
      </c>
      <c r="CJ96" s="79">
        <v>0</v>
      </c>
      <c r="CK96" s="79">
        <v>0</v>
      </c>
      <c r="CL96" s="79">
        <v>0</v>
      </c>
      <c r="CM96" s="79">
        <v>0</v>
      </c>
      <c r="CN96" s="79">
        <v>0</v>
      </c>
      <c r="CO96" s="79">
        <v>0</v>
      </c>
      <c r="CP96" s="79">
        <v>0</v>
      </c>
      <c r="CQ96" s="79">
        <v>0</v>
      </c>
      <c r="CR96" s="79">
        <v>0</v>
      </c>
      <c r="CS96" s="79">
        <v>0</v>
      </c>
      <c r="CT96" s="79">
        <v>0</v>
      </c>
      <c r="CU96" s="79">
        <v>0</v>
      </c>
      <c r="CV96" s="79">
        <v>0</v>
      </c>
      <c r="CW96" s="79">
        <v>0</v>
      </c>
      <c r="CX96" s="79">
        <v>0</v>
      </c>
      <c r="CY96" s="79">
        <v>0</v>
      </c>
      <c r="CZ96" s="79">
        <v>0</v>
      </c>
      <c r="DA96" s="79">
        <v>0</v>
      </c>
      <c r="DB96" s="79">
        <v>0</v>
      </c>
      <c r="DC96" s="79">
        <v>0</v>
      </c>
      <c r="DD96" s="79">
        <v>0</v>
      </c>
      <c r="DE96" s="79">
        <v>0</v>
      </c>
      <c r="DF96" s="79">
        <v>0</v>
      </c>
      <c r="DG96" s="79">
        <v>0</v>
      </c>
      <c r="DH96" s="79">
        <v>0</v>
      </c>
      <c r="DI96" s="79">
        <v>0</v>
      </c>
      <c r="DJ96" s="79">
        <v>0</v>
      </c>
      <c r="DK96" s="79">
        <v>0</v>
      </c>
      <c r="DL96" s="79">
        <v>0</v>
      </c>
      <c r="DM96" s="71">
        <v>0</v>
      </c>
      <c r="DN96" s="71">
        <v>0</v>
      </c>
      <c r="DO96" s="71">
        <v>0</v>
      </c>
      <c r="DP96" s="71">
        <v>0</v>
      </c>
      <c r="DQ96" s="71">
        <v>0</v>
      </c>
      <c r="DR96" s="71">
        <v>0</v>
      </c>
      <c r="DS96" s="71">
        <v>942658.95000000019</v>
      </c>
      <c r="DT96" s="71">
        <v>0</v>
      </c>
      <c r="DU96" s="71">
        <v>0</v>
      </c>
      <c r="DV96" s="71">
        <v>0</v>
      </c>
      <c r="DW96" s="71">
        <v>0</v>
      </c>
      <c r="DX96" s="71">
        <v>-23308.959999999963</v>
      </c>
      <c r="DY96" s="71">
        <v>0</v>
      </c>
      <c r="DZ96" s="71">
        <v>0</v>
      </c>
      <c r="EA96" s="71">
        <v>0</v>
      </c>
      <c r="EB96" s="71">
        <v>0</v>
      </c>
    </row>
    <row r="97" spans="1:132" s="71" customFormat="1">
      <c r="A97" s="77" t="s">
        <v>592</v>
      </c>
      <c r="B97" s="79">
        <v>0</v>
      </c>
      <c r="C97" s="79">
        <v>0</v>
      </c>
      <c r="D97" s="79">
        <v>0</v>
      </c>
      <c r="E97" s="79">
        <v>0</v>
      </c>
      <c r="F97" s="79">
        <v>0</v>
      </c>
      <c r="G97" s="79">
        <v>0</v>
      </c>
      <c r="H97" s="79">
        <v>0</v>
      </c>
      <c r="I97" s="79">
        <v>0</v>
      </c>
      <c r="J97" s="79">
        <v>0</v>
      </c>
      <c r="K97" s="79">
        <v>0</v>
      </c>
      <c r="L97" s="79">
        <v>0</v>
      </c>
      <c r="M97" s="79">
        <v>0</v>
      </c>
      <c r="N97" s="79">
        <v>0</v>
      </c>
      <c r="O97" s="79">
        <v>0</v>
      </c>
      <c r="P97" s="79">
        <v>0</v>
      </c>
      <c r="Q97" s="79">
        <v>0</v>
      </c>
      <c r="R97" s="79">
        <v>0</v>
      </c>
      <c r="S97" s="79">
        <v>0</v>
      </c>
      <c r="T97" s="79">
        <v>0</v>
      </c>
      <c r="U97" s="79">
        <v>0</v>
      </c>
      <c r="V97" s="79">
        <v>0</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0</v>
      </c>
      <c r="AN97" s="79">
        <v>0</v>
      </c>
      <c r="AO97" s="79">
        <v>0</v>
      </c>
      <c r="AP97" s="79">
        <v>0</v>
      </c>
      <c r="AQ97" s="79">
        <v>0</v>
      </c>
      <c r="AR97" s="79">
        <v>0</v>
      </c>
      <c r="AS97" s="79">
        <v>0</v>
      </c>
      <c r="AT97" s="79">
        <v>0</v>
      </c>
      <c r="AU97" s="79">
        <v>0</v>
      </c>
      <c r="AV97" s="79">
        <v>0</v>
      </c>
      <c r="AW97" s="79">
        <v>0</v>
      </c>
      <c r="AX97" s="79">
        <v>0</v>
      </c>
      <c r="AY97" s="79">
        <v>0</v>
      </c>
      <c r="AZ97" s="79">
        <v>0</v>
      </c>
      <c r="BA97" s="79">
        <v>0</v>
      </c>
      <c r="BB97" s="79">
        <v>0</v>
      </c>
      <c r="BC97" s="79">
        <v>0</v>
      </c>
      <c r="BD97" s="79">
        <v>0</v>
      </c>
      <c r="BE97" s="79">
        <v>0</v>
      </c>
      <c r="BF97" s="79">
        <v>0</v>
      </c>
      <c r="BG97" s="79">
        <v>0</v>
      </c>
      <c r="BH97" s="79">
        <v>0</v>
      </c>
      <c r="BI97" s="79">
        <v>0</v>
      </c>
      <c r="BJ97" s="79">
        <v>0</v>
      </c>
      <c r="BK97" s="79">
        <v>0</v>
      </c>
      <c r="BL97" s="79">
        <v>0</v>
      </c>
      <c r="BM97" s="79">
        <v>0</v>
      </c>
      <c r="BN97" s="79">
        <v>0</v>
      </c>
      <c r="BO97" s="79">
        <v>0</v>
      </c>
      <c r="BP97" s="79">
        <v>0</v>
      </c>
      <c r="BQ97" s="79">
        <v>0</v>
      </c>
      <c r="BR97" s="79">
        <v>0</v>
      </c>
      <c r="BS97" s="79">
        <v>0</v>
      </c>
      <c r="BT97" s="79">
        <v>0</v>
      </c>
      <c r="BU97" s="79">
        <v>0</v>
      </c>
      <c r="BV97" s="79">
        <v>0</v>
      </c>
      <c r="BW97" s="79">
        <v>0</v>
      </c>
      <c r="BX97" s="79">
        <v>0</v>
      </c>
      <c r="BY97" s="79">
        <v>0</v>
      </c>
      <c r="BZ97" s="79">
        <v>0</v>
      </c>
      <c r="CA97" s="79">
        <v>0</v>
      </c>
      <c r="CB97" s="79">
        <v>0</v>
      </c>
      <c r="CC97" s="79">
        <v>0</v>
      </c>
      <c r="CD97" s="79">
        <v>0</v>
      </c>
      <c r="CE97" s="79">
        <v>0</v>
      </c>
      <c r="CF97" s="79">
        <v>0</v>
      </c>
      <c r="CG97" s="79">
        <v>0</v>
      </c>
      <c r="CH97" s="79">
        <v>0</v>
      </c>
      <c r="CI97" s="79">
        <v>0</v>
      </c>
      <c r="CJ97" s="79">
        <v>0</v>
      </c>
      <c r="CK97" s="79">
        <v>0</v>
      </c>
      <c r="CL97" s="79">
        <v>0</v>
      </c>
      <c r="CM97" s="79">
        <v>0</v>
      </c>
      <c r="CN97" s="79">
        <v>0</v>
      </c>
      <c r="CO97" s="79">
        <v>0</v>
      </c>
      <c r="CP97" s="79">
        <v>0</v>
      </c>
      <c r="CQ97" s="79">
        <v>0</v>
      </c>
      <c r="CR97" s="79">
        <v>0</v>
      </c>
      <c r="CS97" s="79">
        <v>0</v>
      </c>
      <c r="CT97" s="79">
        <v>0</v>
      </c>
      <c r="CU97" s="79">
        <v>0</v>
      </c>
      <c r="CV97" s="79">
        <v>0</v>
      </c>
      <c r="CW97" s="79">
        <v>0</v>
      </c>
      <c r="CX97" s="79">
        <v>0</v>
      </c>
      <c r="CY97" s="79">
        <v>0</v>
      </c>
      <c r="CZ97" s="79">
        <v>0</v>
      </c>
      <c r="DA97" s="79">
        <v>0</v>
      </c>
      <c r="DB97" s="79">
        <v>0</v>
      </c>
      <c r="DC97" s="79">
        <v>0</v>
      </c>
      <c r="DD97" s="79">
        <v>0</v>
      </c>
      <c r="DE97" s="79">
        <v>0</v>
      </c>
      <c r="DF97" s="79">
        <v>0</v>
      </c>
      <c r="DG97" s="79">
        <v>0</v>
      </c>
      <c r="DH97" s="79">
        <v>0</v>
      </c>
      <c r="DI97" s="79">
        <v>0</v>
      </c>
      <c r="DJ97" s="79">
        <v>0</v>
      </c>
      <c r="DK97" s="79">
        <v>0</v>
      </c>
      <c r="DL97" s="79">
        <v>0</v>
      </c>
      <c r="DM97" s="71">
        <v>0</v>
      </c>
      <c r="DN97" s="71">
        <v>0</v>
      </c>
      <c r="DO97" s="71">
        <v>0</v>
      </c>
      <c r="DP97" s="71">
        <v>0</v>
      </c>
      <c r="DQ97" s="71">
        <v>0</v>
      </c>
      <c r="DR97" s="71">
        <v>0</v>
      </c>
      <c r="DS97" s="71">
        <v>0</v>
      </c>
      <c r="DT97" s="71">
        <v>0</v>
      </c>
      <c r="DU97" s="71">
        <v>0</v>
      </c>
      <c r="DV97" s="71">
        <v>0</v>
      </c>
      <c r="DW97" s="71">
        <v>0</v>
      </c>
      <c r="DX97" s="71">
        <v>0</v>
      </c>
      <c r="DY97" s="71">
        <v>0</v>
      </c>
      <c r="DZ97" s="71">
        <v>0</v>
      </c>
      <c r="EA97" s="71">
        <v>0</v>
      </c>
      <c r="EB97" s="71">
        <v>0</v>
      </c>
    </row>
    <row r="98" spans="1:132" s="71" customFormat="1">
      <c r="A98" s="77" t="s">
        <v>593</v>
      </c>
      <c r="B98" s="79">
        <v>0</v>
      </c>
      <c r="C98" s="79">
        <v>0</v>
      </c>
      <c r="D98" s="79">
        <v>0</v>
      </c>
      <c r="E98" s="79">
        <v>0</v>
      </c>
      <c r="F98" s="79">
        <v>0</v>
      </c>
      <c r="G98" s="79">
        <v>0</v>
      </c>
      <c r="H98" s="79">
        <v>0</v>
      </c>
      <c r="I98" s="79">
        <v>0</v>
      </c>
      <c r="J98" s="79">
        <v>0</v>
      </c>
      <c r="K98" s="79">
        <v>0</v>
      </c>
      <c r="L98" s="79">
        <v>0</v>
      </c>
      <c r="M98" s="79">
        <v>0</v>
      </c>
      <c r="N98" s="79">
        <v>0</v>
      </c>
      <c r="O98" s="79">
        <v>0</v>
      </c>
      <c r="P98" s="79">
        <v>0</v>
      </c>
      <c r="Q98" s="79">
        <v>0</v>
      </c>
      <c r="R98" s="79">
        <v>0</v>
      </c>
      <c r="S98" s="79">
        <v>0</v>
      </c>
      <c r="T98" s="79">
        <v>0</v>
      </c>
      <c r="U98" s="79">
        <v>0</v>
      </c>
      <c r="V98" s="79">
        <v>0</v>
      </c>
      <c r="W98" s="79">
        <v>0</v>
      </c>
      <c r="X98" s="79">
        <v>0</v>
      </c>
      <c r="Y98" s="79">
        <v>0</v>
      </c>
      <c r="Z98" s="79">
        <v>0</v>
      </c>
      <c r="AA98" s="79">
        <v>0</v>
      </c>
      <c r="AB98" s="79">
        <v>0</v>
      </c>
      <c r="AC98" s="79">
        <v>0</v>
      </c>
      <c r="AD98" s="79">
        <v>0</v>
      </c>
      <c r="AE98" s="79">
        <v>0</v>
      </c>
      <c r="AF98" s="79">
        <v>0</v>
      </c>
      <c r="AG98" s="79">
        <v>0</v>
      </c>
      <c r="AH98" s="79">
        <v>0</v>
      </c>
      <c r="AI98" s="79">
        <v>0</v>
      </c>
      <c r="AJ98" s="79">
        <v>0</v>
      </c>
      <c r="AK98" s="79">
        <v>0</v>
      </c>
      <c r="AL98" s="79">
        <v>0</v>
      </c>
      <c r="AM98" s="79">
        <v>0</v>
      </c>
      <c r="AN98" s="79">
        <v>0</v>
      </c>
      <c r="AO98" s="79">
        <v>0</v>
      </c>
      <c r="AP98" s="79">
        <v>0</v>
      </c>
      <c r="AQ98" s="79">
        <v>0</v>
      </c>
      <c r="AR98" s="79">
        <v>0</v>
      </c>
      <c r="AS98" s="79">
        <v>0</v>
      </c>
      <c r="AT98" s="79">
        <v>0</v>
      </c>
      <c r="AU98" s="79">
        <v>0</v>
      </c>
      <c r="AV98" s="79">
        <v>0</v>
      </c>
      <c r="AW98" s="79">
        <v>0</v>
      </c>
      <c r="AX98" s="79">
        <v>0</v>
      </c>
      <c r="AY98" s="79">
        <v>0</v>
      </c>
      <c r="AZ98" s="79">
        <v>0</v>
      </c>
      <c r="BA98" s="79">
        <v>0</v>
      </c>
      <c r="BB98" s="79">
        <v>0</v>
      </c>
      <c r="BC98" s="79">
        <v>0</v>
      </c>
      <c r="BD98" s="79">
        <v>0</v>
      </c>
      <c r="BE98" s="79">
        <v>0</v>
      </c>
      <c r="BF98" s="79">
        <v>0</v>
      </c>
      <c r="BG98" s="79">
        <v>0</v>
      </c>
      <c r="BH98" s="79">
        <v>0</v>
      </c>
      <c r="BI98" s="79">
        <v>0</v>
      </c>
      <c r="BJ98" s="79">
        <v>0</v>
      </c>
      <c r="BK98" s="79">
        <v>0</v>
      </c>
      <c r="BL98" s="79">
        <v>0</v>
      </c>
      <c r="BM98" s="79">
        <v>0</v>
      </c>
      <c r="BN98" s="79">
        <v>0</v>
      </c>
      <c r="BO98" s="79">
        <v>0</v>
      </c>
      <c r="BP98" s="79">
        <v>0</v>
      </c>
      <c r="BQ98" s="79">
        <v>0</v>
      </c>
      <c r="BR98" s="79">
        <v>0</v>
      </c>
      <c r="BS98" s="79">
        <v>0</v>
      </c>
      <c r="BT98" s="79">
        <v>0</v>
      </c>
      <c r="BU98" s="79">
        <v>0</v>
      </c>
      <c r="BV98" s="79">
        <v>0</v>
      </c>
      <c r="BW98" s="79">
        <v>0</v>
      </c>
      <c r="BX98" s="79">
        <v>0</v>
      </c>
      <c r="BY98" s="79">
        <v>0</v>
      </c>
      <c r="BZ98" s="79">
        <v>0</v>
      </c>
      <c r="CA98" s="79">
        <v>0</v>
      </c>
      <c r="CB98" s="79">
        <v>0</v>
      </c>
      <c r="CC98" s="79">
        <v>0</v>
      </c>
      <c r="CD98" s="79">
        <v>0</v>
      </c>
      <c r="CE98" s="79">
        <v>0</v>
      </c>
      <c r="CF98" s="79">
        <v>0</v>
      </c>
      <c r="CG98" s="79">
        <v>0</v>
      </c>
      <c r="CH98" s="79">
        <v>0</v>
      </c>
      <c r="CI98" s="79">
        <v>0</v>
      </c>
      <c r="CJ98" s="79">
        <v>0</v>
      </c>
      <c r="CK98" s="79">
        <v>0</v>
      </c>
      <c r="CL98" s="79">
        <v>0</v>
      </c>
      <c r="CM98" s="79">
        <v>0</v>
      </c>
      <c r="CN98" s="79">
        <v>0</v>
      </c>
      <c r="CO98" s="79">
        <v>0</v>
      </c>
      <c r="CP98" s="79">
        <v>0</v>
      </c>
      <c r="CQ98" s="79">
        <v>0</v>
      </c>
      <c r="CR98" s="79">
        <v>0</v>
      </c>
      <c r="CS98" s="79">
        <v>0</v>
      </c>
      <c r="CT98" s="79">
        <v>0</v>
      </c>
      <c r="CU98" s="79">
        <v>0</v>
      </c>
      <c r="CV98" s="79">
        <v>0</v>
      </c>
      <c r="CW98" s="79">
        <v>0</v>
      </c>
      <c r="CX98" s="79">
        <v>0</v>
      </c>
      <c r="CY98" s="79">
        <v>0</v>
      </c>
      <c r="CZ98" s="79">
        <v>0</v>
      </c>
      <c r="DA98" s="79">
        <v>0</v>
      </c>
      <c r="DB98" s="79">
        <v>0</v>
      </c>
      <c r="DC98" s="79">
        <v>0</v>
      </c>
      <c r="DD98" s="79">
        <v>0</v>
      </c>
      <c r="DE98" s="79">
        <v>0</v>
      </c>
      <c r="DF98" s="79">
        <v>0</v>
      </c>
      <c r="DG98" s="79">
        <v>0</v>
      </c>
      <c r="DH98" s="79">
        <v>0</v>
      </c>
      <c r="DI98" s="79">
        <v>0</v>
      </c>
      <c r="DJ98" s="79">
        <v>0</v>
      </c>
      <c r="DK98" s="79">
        <v>0</v>
      </c>
      <c r="DL98" s="79">
        <v>0</v>
      </c>
      <c r="DM98" s="71">
        <v>0</v>
      </c>
      <c r="DN98" s="71">
        <v>0</v>
      </c>
      <c r="DO98" s="71">
        <v>0</v>
      </c>
      <c r="DP98" s="71">
        <v>0</v>
      </c>
      <c r="DQ98" s="71">
        <v>0</v>
      </c>
      <c r="DR98" s="71">
        <v>0</v>
      </c>
      <c r="DS98" s="71">
        <v>0</v>
      </c>
      <c r="DT98" s="71">
        <v>0</v>
      </c>
      <c r="DU98" s="71">
        <v>0</v>
      </c>
      <c r="DV98" s="71">
        <v>0</v>
      </c>
      <c r="DW98" s="71">
        <v>0</v>
      </c>
      <c r="DX98" s="71">
        <v>0</v>
      </c>
      <c r="DY98" s="71">
        <v>0</v>
      </c>
      <c r="DZ98" s="71">
        <v>0</v>
      </c>
      <c r="EA98" s="71">
        <v>0</v>
      </c>
      <c r="EB98" s="71">
        <v>0</v>
      </c>
    </row>
    <row r="99" spans="1:132" s="71" customFormat="1">
      <c r="A99" s="77" t="s">
        <v>594</v>
      </c>
      <c r="B99" s="79">
        <v>0</v>
      </c>
      <c r="C99" s="79">
        <v>0</v>
      </c>
      <c r="D99" s="79">
        <v>0</v>
      </c>
      <c r="E99" s="79">
        <v>0</v>
      </c>
      <c r="F99" s="79">
        <v>0</v>
      </c>
      <c r="G99" s="79">
        <v>0</v>
      </c>
      <c r="H99" s="79">
        <v>0</v>
      </c>
      <c r="I99" s="79">
        <v>0</v>
      </c>
      <c r="J99" s="79">
        <v>0</v>
      </c>
      <c r="K99" s="79">
        <v>0</v>
      </c>
      <c r="L99" s="79">
        <v>0</v>
      </c>
      <c r="M99" s="79">
        <v>0</v>
      </c>
      <c r="N99" s="79">
        <v>0</v>
      </c>
      <c r="O99" s="79">
        <v>0</v>
      </c>
      <c r="P99" s="79">
        <v>0</v>
      </c>
      <c r="Q99" s="79">
        <v>0</v>
      </c>
      <c r="R99" s="79">
        <v>0</v>
      </c>
      <c r="S99" s="79">
        <v>0</v>
      </c>
      <c r="T99" s="79">
        <v>0</v>
      </c>
      <c r="U99" s="79">
        <v>0</v>
      </c>
      <c r="V99" s="79">
        <v>0</v>
      </c>
      <c r="W99" s="79">
        <v>0</v>
      </c>
      <c r="X99" s="79">
        <v>0</v>
      </c>
      <c r="Y99" s="79">
        <v>0</v>
      </c>
      <c r="Z99" s="79">
        <v>0</v>
      </c>
      <c r="AA99" s="79">
        <v>0</v>
      </c>
      <c r="AB99" s="79">
        <v>0</v>
      </c>
      <c r="AC99" s="79">
        <v>0</v>
      </c>
      <c r="AD99" s="79">
        <v>0</v>
      </c>
      <c r="AE99" s="79">
        <v>0</v>
      </c>
      <c r="AF99" s="79">
        <v>0</v>
      </c>
      <c r="AG99" s="79">
        <v>0</v>
      </c>
      <c r="AH99" s="79">
        <v>0</v>
      </c>
      <c r="AI99" s="79">
        <v>0</v>
      </c>
      <c r="AJ99" s="79">
        <v>0</v>
      </c>
      <c r="AK99" s="79">
        <v>0</v>
      </c>
      <c r="AL99" s="79">
        <v>0</v>
      </c>
      <c r="AM99" s="79">
        <v>0</v>
      </c>
      <c r="AN99" s="79">
        <v>0</v>
      </c>
      <c r="AO99" s="79">
        <v>0</v>
      </c>
      <c r="AP99" s="79">
        <v>0</v>
      </c>
      <c r="AQ99" s="79">
        <v>0</v>
      </c>
      <c r="AR99" s="79">
        <v>0</v>
      </c>
      <c r="AS99" s="79">
        <v>0</v>
      </c>
      <c r="AT99" s="79">
        <v>0</v>
      </c>
      <c r="AU99" s="79">
        <v>0</v>
      </c>
      <c r="AV99" s="79">
        <v>0</v>
      </c>
      <c r="AW99" s="79">
        <v>0</v>
      </c>
      <c r="AX99" s="79">
        <v>0</v>
      </c>
      <c r="AY99" s="79">
        <v>0</v>
      </c>
      <c r="AZ99" s="79">
        <v>0</v>
      </c>
      <c r="BA99" s="79">
        <v>0</v>
      </c>
      <c r="BB99" s="79">
        <v>0</v>
      </c>
      <c r="BC99" s="79">
        <v>0</v>
      </c>
      <c r="BD99" s="79">
        <v>0</v>
      </c>
      <c r="BE99" s="79">
        <v>0</v>
      </c>
      <c r="BF99" s="79">
        <v>0</v>
      </c>
      <c r="BG99" s="79">
        <v>0</v>
      </c>
      <c r="BH99" s="79">
        <v>0</v>
      </c>
      <c r="BI99" s="79">
        <v>0</v>
      </c>
      <c r="BJ99" s="79">
        <v>0</v>
      </c>
      <c r="BK99" s="79">
        <v>0</v>
      </c>
      <c r="BL99" s="79">
        <v>0</v>
      </c>
      <c r="BM99" s="79">
        <v>0</v>
      </c>
      <c r="BN99" s="79">
        <v>0</v>
      </c>
      <c r="BO99" s="79">
        <v>0</v>
      </c>
      <c r="BP99" s="79">
        <v>0</v>
      </c>
      <c r="BQ99" s="79">
        <v>0</v>
      </c>
      <c r="BR99" s="79">
        <v>0</v>
      </c>
      <c r="BS99" s="79">
        <v>0</v>
      </c>
      <c r="BT99" s="79">
        <v>0</v>
      </c>
      <c r="BU99" s="79">
        <v>0</v>
      </c>
      <c r="BV99" s="79">
        <v>0</v>
      </c>
      <c r="BW99" s="79">
        <v>0</v>
      </c>
      <c r="BX99" s="79">
        <v>0</v>
      </c>
      <c r="BY99" s="79">
        <v>0</v>
      </c>
      <c r="BZ99" s="79">
        <v>0</v>
      </c>
      <c r="CA99" s="79">
        <v>0</v>
      </c>
      <c r="CB99" s="79">
        <v>0</v>
      </c>
      <c r="CC99" s="79">
        <v>0</v>
      </c>
      <c r="CD99" s="79">
        <v>0</v>
      </c>
      <c r="CE99" s="79">
        <v>0</v>
      </c>
      <c r="CF99" s="79">
        <v>0</v>
      </c>
      <c r="CG99" s="79">
        <v>0</v>
      </c>
      <c r="CH99" s="79">
        <v>0</v>
      </c>
      <c r="CI99" s="79">
        <v>0</v>
      </c>
      <c r="CJ99" s="79">
        <v>0</v>
      </c>
      <c r="CK99" s="79">
        <v>0</v>
      </c>
      <c r="CL99" s="79">
        <v>0</v>
      </c>
      <c r="CM99" s="79">
        <v>0</v>
      </c>
      <c r="CN99" s="79">
        <v>0</v>
      </c>
      <c r="CO99" s="79">
        <v>0</v>
      </c>
      <c r="CP99" s="79">
        <v>0</v>
      </c>
      <c r="CQ99" s="79">
        <v>0</v>
      </c>
      <c r="CR99" s="79">
        <v>0</v>
      </c>
      <c r="CS99" s="79">
        <v>0</v>
      </c>
      <c r="CT99" s="79">
        <v>0</v>
      </c>
      <c r="CU99" s="79">
        <v>0</v>
      </c>
      <c r="CV99" s="79">
        <v>0</v>
      </c>
      <c r="CW99" s="79">
        <v>0</v>
      </c>
      <c r="CX99" s="79">
        <v>0</v>
      </c>
      <c r="CY99" s="79">
        <v>0</v>
      </c>
      <c r="CZ99" s="79">
        <v>0</v>
      </c>
      <c r="DA99" s="79">
        <v>0</v>
      </c>
      <c r="DB99" s="79">
        <v>0</v>
      </c>
      <c r="DC99" s="79">
        <v>0</v>
      </c>
      <c r="DD99" s="79">
        <v>0</v>
      </c>
      <c r="DE99" s="79">
        <v>0</v>
      </c>
      <c r="DF99" s="79">
        <v>0</v>
      </c>
      <c r="DG99" s="79">
        <v>0</v>
      </c>
      <c r="DH99" s="79">
        <v>0</v>
      </c>
      <c r="DI99" s="79">
        <v>0</v>
      </c>
      <c r="DJ99" s="79">
        <v>0</v>
      </c>
      <c r="DK99" s="79">
        <v>0</v>
      </c>
      <c r="DL99" s="79">
        <v>0</v>
      </c>
      <c r="DM99" s="71">
        <v>0</v>
      </c>
      <c r="DN99" s="71">
        <v>0</v>
      </c>
      <c r="DO99" s="71">
        <v>0</v>
      </c>
      <c r="DP99" s="71">
        <v>0</v>
      </c>
      <c r="DQ99" s="71">
        <v>0</v>
      </c>
      <c r="DR99" s="71">
        <v>0</v>
      </c>
      <c r="DS99" s="71">
        <v>0</v>
      </c>
      <c r="DT99" s="71">
        <v>0</v>
      </c>
      <c r="DU99" s="71">
        <v>0</v>
      </c>
      <c r="DV99" s="71">
        <v>0</v>
      </c>
      <c r="DW99" s="71">
        <v>0</v>
      </c>
      <c r="DX99" s="71">
        <v>0</v>
      </c>
      <c r="DY99" s="71">
        <v>0</v>
      </c>
      <c r="DZ99" s="71">
        <v>0</v>
      </c>
      <c r="EA99" s="71">
        <v>0</v>
      </c>
      <c r="EB99" s="71">
        <v>0</v>
      </c>
    </row>
    <row r="100" spans="1:132" s="71" customFormat="1">
      <c r="A100" s="77" t="s">
        <v>595</v>
      </c>
      <c r="B100" s="79">
        <v>0</v>
      </c>
      <c r="C100" s="79">
        <v>0</v>
      </c>
      <c r="D100" s="79">
        <v>0</v>
      </c>
      <c r="E100" s="79">
        <v>0</v>
      </c>
      <c r="F100" s="79">
        <v>0</v>
      </c>
      <c r="G100" s="79">
        <v>0</v>
      </c>
      <c r="H100" s="79">
        <v>0</v>
      </c>
      <c r="I100" s="79">
        <v>0</v>
      </c>
      <c r="J100" s="79">
        <v>0</v>
      </c>
      <c r="K100" s="79">
        <v>0</v>
      </c>
      <c r="L100" s="79">
        <v>0</v>
      </c>
      <c r="M100" s="79">
        <v>0</v>
      </c>
      <c r="N100" s="79">
        <v>0</v>
      </c>
      <c r="O100" s="79">
        <v>0</v>
      </c>
      <c r="P100" s="79">
        <v>0</v>
      </c>
      <c r="Q100" s="79">
        <v>0</v>
      </c>
      <c r="R100" s="79">
        <v>0</v>
      </c>
      <c r="S100" s="79">
        <v>0</v>
      </c>
      <c r="T100" s="79">
        <v>0</v>
      </c>
      <c r="U100" s="79">
        <v>0</v>
      </c>
      <c r="V100" s="79">
        <v>0</v>
      </c>
      <c r="W100" s="79">
        <v>0</v>
      </c>
      <c r="X100" s="79">
        <v>0</v>
      </c>
      <c r="Y100" s="79">
        <v>0</v>
      </c>
      <c r="Z100" s="79">
        <v>0</v>
      </c>
      <c r="AA100" s="79">
        <v>0</v>
      </c>
      <c r="AB100" s="79">
        <v>0</v>
      </c>
      <c r="AC100" s="79">
        <v>0</v>
      </c>
      <c r="AD100" s="79">
        <v>0</v>
      </c>
      <c r="AE100" s="79">
        <v>0</v>
      </c>
      <c r="AF100" s="79">
        <v>0</v>
      </c>
      <c r="AG100" s="79">
        <v>0</v>
      </c>
      <c r="AH100" s="79">
        <v>0</v>
      </c>
      <c r="AI100" s="79">
        <v>0</v>
      </c>
      <c r="AJ100" s="79">
        <v>0</v>
      </c>
      <c r="AK100" s="79">
        <v>0</v>
      </c>
      <c r="AL100" s="79">
        <v>0</v>
      </c>
      <c r="AM100" s="79">
        <v>0</v>
      </c>
      <c r="AN100" s="79">
        <v>0</v>
      </c>
      <c r="AO100" s="79">
        <v>0</v>
      </c>
      <c r="AP100" s="79">
        <v>0</v>
      </c>
      <c r="AQ100" s="79">
        <v>0</v>
      </c>
      <c r="AR100" s="79">
        <v>0</v>
      </c>
      <c r="AS100" s="79">
        <v>0</v>
      </c>
      <c r="AT100" s="79">
        <v>0</v>
      </c>
      <c r="AU100" s="79">
        <v>0</v>
      </c>
      <c r="AV100" s="79">
        <v>0</v>
      </c>
      <c r="AW100" s="79">
        <v>0</v>
      </c>
      <c r="AX100" s="79">
        <v>0</v>
      </c>
      <c r="AY100" s="79">
        <v>0</v>
      </c>
      <c r="AZ100" s="79">
        <v>0</v>
      </c>
      <c r="BA100" s="79">
        <v>0</v>
      </c>
      <c r="BB100" s="79">
        <v>0</v>
      </c>
      <c r="BC100" s="79">
        <v>0</v>
      </c>
      <c r="BD100" s="79">
        <v>0</v>
      </c>
      <c r="BE100" s="79">
        <v>0</v>
      </c>
      <c r="BF100" s="79">
        <v>0</v>
      </c>
      <c r="BG100" s="79">
        <v>0</v>
      </c>
      <c r="BH100" s="79">
        <v>0</v>
      </c>
      <c r="BI100" s="79">
        <v>0</v>
      </c>
      <c r="BJ100" s="79">
        <v>0</v>
      </c>
      <c r="BK100" s="79">
        <v>0</v>
      </c>
      <c r="BL100" s="79">
        <v>0</v>
      </c>
      <c r="BM100" s="79">
        <v>0</v>
      </c>
      <c r="BN100" s="79">
        <v>0</v>
      </c>
      <c r="BO100" s="79">
        <v>0</v>
      </c>
      <c r="BP100" s="79">
        <v>0</v>
      </c>
      <c r="BQ100" s="79">
        <v>0</v>
      </c>
      <c r="BR100" s="79">
        <v>0</v>
      </c>
      <c r="BS100" s="79">
        <v>0</v>
      </c>
      <c r="BT100" s="79">
        <v>0</v>
      </c>
      <c r="BU100" s="79">
        <v>0</v>
      </c>
      <c r="BV100" s="79">
        <v>0</v>
      </c>
      <c r="BW100" s="79">
        <v>0</v>
      </c>
      <c r="BX100" s="79">
        <v>0</v>
      </c>
      <c r="BY100" s="79">
        <v>0</v>
      </c>
      <c r="BZ100" s="79">
        <v>0</v>
      </c>
      <c r="CA100" s="79">
        <v>0</v>
      </c>
      <c r="CB100" s="79">
        <v>0</v>
      </c>
      <c r="CC100" s="79">
        <v>0</v>
      </c>
      <c r="CD100" s="79">
        <v>0</v>
      </c>
      <c r="CE100" s="79">
        <v>0</v>
      </c>
      <c r="CF100" s="79">
        <v>0</v>
      </c>
      <c r="CG100" s="79">
        <v>0</v>
      </c>
      <c r="CH100" s="79">
        <v>0</v>
      </c>
      <c r="CI100" s="79">
        <v>0</v>
      </c>
      <c r="CJ100" s="79">
        <v>0</v>
      </c>
      <c r="CK100" s="79">
        <v>0</v>
      </c>
      <c r="CL100" s="79">
        <v>0</v>
      </c>
      <c r="CM100" s="79">
        <v>0</v>
      </c>
      <c r="CN100" s="79">
        <v>0</v>
      </c>
      <c r="CO100" s="79">
        <v>0</v>
      </c>
      <c r="CP100" s="79">
        <v>0</v>
      </c>
      <c r="CQ100" s="79">
        <v>0</v>
      </c>
      <c r="CR100" s="79">
        <v>0</v>
      </c>
      <c r="CS100" s="79">
        <v>0</v>
      </c>
      <c r="CT100" s="79">
        <v>0</v>
      </c>
      <c r="CU100" s="79">
        <v>0</v>
      </c>
      <c r="CV100" s="79">
        <v>0</v>
      </c>
      <c r="CW100" s="79">
        <v>0</v>
      </c>
      <c r="CX100" s="79">
        <v>0</v>
      </c>
      <c r="CY100" s="79">
        <v>0</v>
      </c>
      <c r="CZ100" s="79">
        <v>0</v>
      </c>
      <c r="DA100" s="79">
        <v>0</v>
      </c>
      <c r="DB100" s="79">
        <v>0</v>
      </c>
      <c r="DC100" s="79">
        <v>0</v>
      </c>
      <c r="DD100" s="79">
        <v>0</v>
      </c>
      <c r="DE100" s="79">
        <v>0</v>
      </c>
      <c r="DF100" s="79">
        <v>0</v>
      </c>
      <c r="DG100" s="79">
        <v>0</v>
      </c>
      <c r="DH100" s="79">
        <v>0</v>
      </c>
      <c r="DI100" s="79">
        <v>0</v>
      </c>
      <c r="DJ100" s="79">
        <v>0</v>
      </c>
      <c r="DK100" s="79">
        <v>0</v>
      </c>
      <c r="DL100" s="79">
        <v>0</v>
      </c>
      <c r="DM100" s="71">
        <v>0</v>
      </c>
      <c r="DN100" s="71">
        <v>0</v>
      </c>
      <c r="DO100" s="71">
        <v>0</v>
      </c>
      <c r="DP100" s="71">
        <v>0</v>
      </c>
      <c r="DQ100" s="71">
        <v>0</v>
      </c>
      <c r="DR100" s="71">
        <v>0</v>
      </c>
      <c r="DS100" s="71">
        <v>0</v>
      </c>
      <c r="DT100" s="71">
        <v>0</v>
      </c>
      <c r="DU100" s="71">
        <v>0</v>
      </c>
      <c r="DV100" s="71">
        <v>0</v>
      </c>
      <c r="DW100" s="71">
        <v>0</v>
      </c>
      <c r="DX100" s="71">
        <v>0</v>
      </c>
      <c r="DY100" s="71">
        <v>0</v>
      </c>
      <c r="DZ100" s="71">
        <v>0</v>
      </c>
      <c r="EA100" s="71">
        <v>0</v>
      </c>
      <c r="EB100" s="71">
        <v>0</v>
      </c>
    </row>
    <row r="101" spans="1:132" s="71" customFormat="1">
      <c r="A101" s="77" t="s">
        <v>596</v>
      </c>
      <c r="B101" s="79">
        <v>0</v>
      </c>
      <c r="C101" s="79">
        <v>0</v>
      </c>
      <c r="D101" s="79">
        <v>0</v>
      </c>
      <c r="E101" s="79">
        <v>0</v>
      </c>
      <c r="F101" s="79">
        <v>0</v>
      </c>
      <c r="G101" s="79">
        <v>0</v>
      </c>
      <c r="H101" s="79">
        <v>0</v>
      </c>
      <c r="I101" s="79">
        <v>0</v>
      </c>
      <c r="J101" s="79">
        <v>0</v>
      </c>
      <c r="K101" s="79">
        <v>0</v>
      </c>
      <c r="L101" s="79">
        <v>0</v>
      </c>
      <c r="M101" s="79">
        <v>0</v>
      </c>
      <c r="N101" s="79">
        <v>0</v>
      </c>
      <c r="O101" s="79">
        <v>0</v>
      </c>
      <c r="P101" s="79">
        <v>0</v>
      </c>
      <c r="Q101" s="79">
        <v>0</v>
      </c>
      <c r="R101" s="79">
        <v>0</v>
      </c>
      <c r="S101" s="79">
        <v>0</v>
      </c>
      <c r="T101" s="79">
        <v>0</v>
      </c>
      <c r="U101" s="79">
        <v>0</v>
      </c>
      <c r="V101" s="79">
        <v>0</v>
      </c>
      <c r="W101" s="79">
        <v>0</v>
      </c>
      <c r="X101" s="79">
        <v>0</v>
      </c>
      <c r="Y101" s="79">
        <v>0</v>
      </c>
      <c r="Z101" s="79">
        <v>0</v>
      </c>
      <c r="AA101" s="79">
        <v>0</v>
      </c>
      <c r="AB101" s="79">
        <v>0</v>
      </c>
      <c r="AC101" s="79">
        <v>0</v>
      </c>
      <c r="AD101" s="79">
        <v>0</v>
      </c>
      <c r="AE101" s="79">
        <v>0</v>
      </c>
      <c r="AF101" s="79">
        <v>0</v>
      </c>
      <c r="AG101" s="79">
        <v>0</v>
      </c>
      <c r="AH101" s="79">
        <v>0</v>
      </c>
      <c r="AI101" s="79">
        <v>0</v>
      </c>
      <c r="AJ101" s="79">
        <v>0</v>
      </c>
      <c r="AK101" s="79">
        <v>0</v>
      </c>
      <c r="AL101" s="79">
        <v>0</v>
      </c>
      <c r="AM101" s="79">
        <v>0</v>
      </c>
      <c r="AN101" s="79">
        <v>0</v>
      </c>
      <c r="AO101" s="79">
        <v>0</v>
      </c>
      <c r="AP101" s="79">
        <v>0</v>
      </c>
      <c r="AQ101" s="79">
        <v>0</v>
      </c>
      <c r="AR101" s="79">
        <v>0</v>
      </c>
      <c r="AS101" s="79">
        <v>0</v>
      </c>
      <c r="AT101" s="79">
        <v>0</v>
      </c>
      <c r="AU101" s="79">
        <v>0</v>
      </c>
      <c r="AV101" s="79">
        <v>0</v>
      </c>
      <c r="AW101" s="79">
        <v>0</v>
      </c>
      <c r="AX101" s="79">
        <v>0</v>
      </c>
      <c r="AY101" s="79">
        <v>0</v>
      </c>
      <c r="AZ101" s="79">
        <v>0</v>
      </c>
      <c r="BA101" s="79">
        <v>0</v>
      </c>
      <c r="BB101" s="79">
        <v>0</v>
      </c>
      <c r="BC101" s="79">
        <v>0</v>
      </c>
      <c r="BD101" s="79">
        <v>0</v>
      </c>
      <c r="BE101" s="79">
        <v>0</v>
      </c>
      <c r="BF101" s="79">
        <v>0</v>
      </c>
      <c r="BG101" s="79">
        <v>0</v>
      </c>
      <c r="BH101" s="79">
        <v>0</v>
      </c>
      <c r="BI101" s="79">
        <v>0</v>
      </c>
      <c r="BJ101" s="79">
        <v>0</v>
      </c>
      <c r="BK101" s="79">
        <v>0</v>
      </c>
      <c r="BL101" s="79">
        <v>0</v>
      </c>
      <c r="BM101" s="79">
        <v>0</v>
      </c>
      <c r="BN101" s="79">
        <v>0</v>
      </c>
      <c r="BO101" s="79">
        <v>0</v>
      </c>
      <c r="BP101" s="79">
        <v>0</v>
      </c>
      <c r="BQ101" s="79">
        <v>0</v>
      </c>
      <c r="BR101" s="79">
        <v>0</v>
      </c>
      <c r="BS101" s="79">
        <v>0</v>
      </c>
      <c r="BT101" s="79">
        <v>0</v>
      </c>
      <c r="BU101" s="79">
        <v>0</v>
      </c>
      <c r="BV101" s="79">
        <v>0</v>
      </c>
      <c r="BW101" s="79">
        <v>0</v>
      </c>
      <c r="BX101" s="79">
        <v>0</v>
      </c>
      <c r="BY101" s="79">
        <v>0</v>
      </c>
      <c r="BZ101" s="79">
        <v>0</v>
      </c>
      <c r="CA101" s="79">
        <v>0</v>
      </c>
      <c r="CB101" s="79">
        <v>0</v>
      </c>
      <c r="CC101" s="79">
        <v>0</v>
      </c>
      <c r="CD101" s="79">
        <v>0</v>
      </c>
      <c r="CE101" s="79">
        <v>0</v>
      </c>
      <c r="CF101" s="79">
        <v>0</v>
      </c>
      <c r="CG101" s="79">
        <v>0</v>
      </c>
      <c r="CH101" s="79">
        <v>0</v>
      </c>
      <c r="CI101" s="79">
        <v>0</v>
      </c>
      <c r="CJ101" s="79">
        <v>0</v>
      </c>
      <c r="CK101" s="79">
        <v>0</v>
      </c>
      <c r="CL101" s="79">
        <v>0</v>
      </c>
      <c r="CM101" s="79">
        <v>0</v>
      </c>
      <c r="CN101" s="79">
        <v>0</v>
      </c>
      <c r="CO101" s="79">
        <v>0</v>
      </c>
      <c r="CP101" s="79">
        <v>0</v>
      </c>
      <c r="CQ101" s="79">
        <v>0</v>
      </c>
      <c r="CR101" s="79">
        <v>0</v>
      </c>
      <c r="CS101" s="79">
        <v>0</v>
      </c>
      <c r="CT101" s="79">
        <v>0</v>
      </c>
      <c r="CU101" s="79">
        <v>0</v>
      </c>
      <c r="CV101" s="79">
        <v>0</v>
      </c>
      <c r="CW101" s="79">
        <v>0</v>
      </c>
      <c r="CX101" s="79">
        <v>0</v>
      </c>
      <c r="CY101" s="79">
        <v>0</v>
      </c>
      <c r="CZ101" s="79">
        <v>0</v>
      </c>
      <c r="DA101" s="79">
        <v>0</v>
      </c>
      <c r="DB101" s="79">
        <v>0</v>
      </c>
      <c r="DC101" s="79">
        <v>0</v>
      </c>
      <c r="DD101" s="79">
        <v>0</v>
      </c>
      <c r="DE101" s="79">
        <v>0</v>
      </c>
      <c r="DF101" s="79">
        <v>0</v>
      </c>
      <c r="DG101" s="79">
        <v>0</v>
      </c>
      <c r="DH101" s="79">
        <v>0</v>
      </c>
      <c r="DI101" s="79">
        <v>0</v>
      </c>
      <c r="DJ101" s="79">
        <v>0</v>
      </c>
      <c r="DK101" s="79">
        <v>0</v>
      </c>
      <c r="DL101" s="79">
        <v>0</v>
      </c>
      <c r="DM101" s="71">
        <v>0</v>
      </c>
      <c r="DN101" s="71">
        <v>0</v>
      </c>
      <c r="DO101" s="71">
        <v>0</v>
      </c>
      <c r="DP101" s="71">
        <v>0</v>
      </c>
      <c r="DQ101" s="71">
        <v>0</v>
      </c>
      <c r="DR101" s="71">
        <v>0</v>
      </c>
      <c r="DS101" s="71">
        <v>0</v>
      </c>
      <c r="DT101" s="71">
        <v>0</v>
      </c>
      <c r="DU101" s="71">
        <v>0</v>
      </c>
      <c r="DV101" s="71">
        <v>0</v>
      </c>
      <c r="DW101" s="71">
        <v>0</v>
      </c>
      <c r="DX101" s="71">
        <v>0</v>
      </c>
      <c r="DY101" s="71">
        <v>0</v>
      </c>
      <c r="DZ101" s="71">
        <v>0</v>
      </c>
      <c r="EA101" s="71">
        <v>0</v>
      </c>
      <c r="EB101" s="71">
        <v>0</v>
      </c>
    </row>
    <row r="102" spans="1:132" s="71" customFormat="1">
      <c r="A102" s="77" t="s">
        <v>55</v>
      </c>
      <c r="B102" s="79">
        <v>50107272.569999874</v>
      </c>
      <c r="C102" s="79">
        <v>52396230.140000045</v>
      </c>
      <c r="D102" s="79">
        <v>275153.479999993</v>
      </c>
      <c r="E102" s="79">
        <v>-5336792.2299999967</v>
      </c>
      <c r="F102" s="79">
        <v>251472.06000000052</v>
      </c>
      <c r="G102" s="79">
        <v>-8002415.8300000131</v>
      </c>
      <c r="H102" s="79">
        <v>10523624.949999988</v>
      </c>
      <c r="I102" s="79">
        <v>-18154772.680000007</v>
      </c>
      <c r="J102" s="79">
        <v>3.8199999998323619</v>
      </c>
      <c r="K102" s="79">
        <v>0</v>
      </c>
      <c r="L102" s="79">
        <v>26398502.789999992</v>
      </c>
      <c r="M102" s="79">
        <v>31437720.719999999</v>
      </c>
      <c r="N102" s="79">
        <v>-17429621.009999931</v>
      </c>
      <c r="O102" s="79">
        <v>-300857.58999999939</v>
      </c>
      <c r="P102" s="79">
        <v>-296644.89000000013</v>
      </c>
      <c r="Q102" s="79">
        <v>0</v>
      </c>
      <c r="R102" s="79">
        <v>30741898.980000257</v>
      </c>
      <c r="S102" s="79">
        <v>-1093101.4800000004</v>
      </c>
      <c r="T102" s="79">
        <v>21885321.020000011</v>
      </c>
      <c r="U102" s="79">
        <v>11208827.689999998</v>
      </c>
      <c r="V102" s="79">
        <v>2871119.8199999779</v>
      </c>
      <c r="W102" s="79">
        <v>1889850.9199999981</v>
      </c>
      <c r="X102" s="79">
        <v>-10321499.089999989</v>
      </c>
      <c r="Y102" s="79">
        <v>-42016.089999999851</v>
      </c>
      <c r="Z102" s="79">
        <v>932761.38999999966</v>
      </c>
      <c r="AA102" s="79">
        <v>31702825.149999991</v>
      </c>
      <c r="AB102" s="79">
        <v>1198604.3000000007</v>
      </c>
      <c r="AC102" s="79">
        <v>1043446.0999999996</v>
      </c>
      <c r="AD102" s="79">
        <v>148548.76</v>
      </c>
      <c r="AE102" s="79">
        <v>-799969.62000000011</v>
      </c>
      <c r="AF102" s="79">
        <v>-2788495.3600000003</v>
      </c>
      <c r="AG102" s="79">
        <v>0</v>
      </c>
      <c r="AH102" s="79">
        <v>-205817.72000000067</v>
      </c>
      <c r="AI102" s="79">
        <v>-1703618.5300000007</v>
      </c>
      <c r="AJ102" s="79">
        <v>-21303267.879999995</v>
      </c>
      <c r="AK102" s="79">
        <v>5783083.1200000048</v>
      </c>
      <c r="AL102" s="79">
        <v>-300857.58999999985</v>
      </c>
      <c r="AM102" s="79">
        <v>0</v>
      </c>
      <c r="AN102" s="79">
        <v>-5033911.8699999973</v>
      </c>
      <c r="AO102" s="79">
        <v>0</v>
      </c>
      <c r="AP102" s="79">
        <v>25120433.960000038</v>
      </c>
      <c r="AQ102" s="79">
        <v>-278377.27</v>
      </c>
      <c r="AR102" s="79">
        <v>-930008.70999999903</v>
      </c>
      <c r="AS102" s="79">
        <v>-913185.06999999844</v>
      </c>
      <c r="AT102" s="79">
        <v>12776947.940000147</v>
      </c>
      <c r="AU102" s="79">
        <v>417937.43999999668</v>
      </c>
      <c r="AV102" s="79">
        <v>348550.25000000373</v>
      </c>
      <c r="AW102" s="79">
        <v>382263.99000000395</v>
      </c>
      <c r="AX102" s="79">
        <v>-805426.71000000276</v>
      </c>
      <c r="AY102" s="79">
        <v>753556.91999999434</v>
      </c>
      <c r="AZ102" s="79">
        <v>342015.00999999978</v>
      </c>
      <c r="BA102" s="79">
        <v>266866.58999999706</v>
      </c>
      <c r="BB102" s="79">
        <v>831905.10000000149</v>
      </c>
      <c r="BC102" s="79">
        <v>29413.670000000857</v>
      </c>
      <c r="BD102" s="79">
        <v>-59001.489999997895</v>
      </c>
      <c r="BE102" s="79">
        <v>333225.96000000276</v>
      </c>
      <c r="BF102" s="79">
        <v>4162667.5700000003</v>
      </c>
      <c r="BG102" s="79">
        <v>-124121.13000000035</v>
      </c>
      <c r="BH102" s="79">
        <v>55264.420000000857</v>
      </c>
      <c r="BI102" s="79">
        <v>47185.359999999404</v>
      </c>
      <c r="BJ102" s="79">
        <v>162545.12999999989</v>
      </c>
      <c r="BK102" s="79">
        <v>126370.61999999825</v>
      </c>
      <c r="BL102" s="79">
        <v>93278.079999998678</v>
      </c>
      <c r="BM102" s="79">
        <v>109376.58000000054</v>
      </c>
      <c r="BN102" s="79">
        <v>80196.060000000056</v>
      </c>
      <c r="BO102" s="79">
        <v>96267.85999999987</v>
      </c>
      <c r="BP102" s="79">
        <v>18550.199999998789</v>
      </c>
      <c r="BQ102" s="79">
        <v>59231.680000000168</v>
      </c>
      <c r="BR102" s="79">
        <v>11531.119999999646</v>
      </c>
      <c r="BS102" s="79">
        <v>-82522.679999999935</v>
      </c>
      <c r="BT102" s="79">
        <v>-39905.920000000158</v>
      </c>
      <c r="BU102" s="79">
        <v>-69887.460000000196</v>
      </c>
      <c r="BV102" s="79">
        <v>-1193.660000000149</v>
      </c>
      <c r="BW102" s="79">
        <v>55157.440000000177</v>
      </c>
      <c r="BX102" s="79">
        <v>-275129.06000000006</v>
      </c>
      <c r="BY102" s="79">
        <v>-65546.070000000065</v>
      </c>
      <c r="BZ102" s="79">
        <v>-59563.170000000042</v>
      </c>
      <c r="CA102" s="79">
        <v>-12442.530000000028</v>
      </c>
      <c r="CB102" s="79">
        <v>-28039.290000000023</v>
      </c>
      <c r="CC102" s="79">
        <v>32507.219999999041</v>
      </c>
      <c r="CD102" s="79">
        <v>-158229.74999999907</v>
      </c>
      <c r="CE102" s="79">
        <v>8997117.0700000226</v>
      </c>
      <c r="CF102" s="79">
        <v>-74919.469999999972</v>
      </c>
      <c r="CG102" s="79">
        <v>-77126.38</v>
      </c>
      <c r="CH102" s="79">
        <v>-97705.370000000054</v>
      </c>
      <c r="CI102" s="79">
        <v>-44115.170000000042</v>
      </c>
      <c r="CJ102" s="79">
        <v>-79823.019999999902</v>
      </c>
      <c r="CK102" s="79">
        <v>-102252.55999999971</v>
      </c>
      <c r="CL102" s="79">
        <v>58994.590000000084</v>
      </c>
      <c r="CM102" s="79">
        <v>-117036.60000000009</v>
      </c>
      <c r="CN102" s="79">
        <v>-81594.739999999874</v>
      </c>
      <c r="CO102" s="79">
        <v>-87540.009999999776</v>
      </c>
      <c r="CP102" s="79">
        <v>-96988.789999999921</v>
      </c>
      <c r="CQ102" s="79">
        <v>-5775.4399999994785</v>
      </c>
      <c r="CR102" s="79">
        <v>-67085.760000000009</v>
      </c>
      <c r="CS102" s="79">
        <v>-120867.21999999986</v>
      </c>
      <c r="CT102" s="79">
        <v>-71501.670000000391</v>
      </c>
      <c r="CU102" s="79">
        <v>-99408.519999999902</v>
      </c>
      <c r="CV102" s="79">
        <v>-64696.370000000112</v>
      </c>
      <c r="CW102" s="79">
        <v>-88407.810000000056</v>
      </c>
      <c r="CX102" s="79">
        <v>-55274.549999999814</v>
      </c>
      <c r="CY102" s="79">
        <v>-128531.14999999991</v>
      </c>
      <c r="CZ102" s="79">
        <v>-66305.050000000047</v>
      </c>
      <c r="DA102" s="79">
        <v>-137048.49999999965</v>
      </c>
      <c r="DB102" s="79">
        <v>134381.31000000017</v>
      </c>
      <c r="DC102" s="79">
        <v>-769605.83999999799</v>
      </c>
      <c r="DD102" s="79">
        <v>-87257.320000000531</v>
      </c>
      <c r="DE102" s="79">
        <v>-139448.81999999983</v>
      </c>
      <c r="DF102" s="79">
        <v>-47597.650000000023</v>
      </c>
      <c r="DG102" s="79">
        <v>-95053.980000000447</v>
      </c>
      <c r="DH102" s="79">
        <v>-59502.340000000317</v>
      </c>
      <c r="DI102" s="79">
        <v>-82782.45000000007</v>
      </c>
      <c r="DJ102" s="79">
        <v>-62111.170000000042</v>
      </c>
      <c r="DK102" s="79">
        <v>-110446.83999999997</v>
      </c>
      <c r="DL102" s="79">
        <v>-106436.82000000007</v>
      </c>
      <c r="DM102" s="71">
        <v>-991</v>
      </c>
      <c r="DN102" s="71">
        <v>0</v>
      </c>
      <c r="DO102" s="71">
        <v>-76212.5</v>
      </c>
      <c r="DP102" s="71">
        <v>-1537.7</v>
      </c>
      <c r="DQ102" s="71">
        <v>-31744.04</v>
      </c>
      <c r="DR102" s="71">
        <v>-13667.76</v>
      </c>
      <c r="DS102" s="71">
        <v>275153.479999993</v>
      </c>
      <c r="DT102" s="71">
        <v>0</v>
      </c>
      <c r="DU102" s="71">
        <v>0</v>
      </c>
      <c r="DV102" s="71">
        <v>795.17000000004191</v>
      </c>
      <c r="DW102" s="71">
        <v>30760.430000000168</v>
      </c>
      <c r="DX102" s="71">
        <v>-31555.600000002421</v>
      </c>
      <c r="DY102" s="71">
        <v>246020.58000000287</v>
      </c>
      <c r="DZ102" s="71">
        <v>0</v>
      </c>
      <c r="EA102" s="71">
        <v>0</v>
      </c>
      <c r="EB102" s="71">
        <v>0</v>
      </c>
    </row>
    <row r="103" spans="1:132" s="71" customFormat="1">
      <c r="A103" s="77" t="s">
        <v>597</v>
      </c>
      <c r="B103" s="79">
        <v>50107272.569999874</v>
      </c>
      <c r="C103" s="79">
        <v>52396230.140000045</v>
      </c>
      <c r="D103" s="79">
        <v>275153.479999993</v>
      </c>
      <c r="E103" s="79">
        <v>-5336792.2299999967</v>
      </c>
      <c r="F103" s="79">
        <v>251472.06000000052</v>
      </c>
      <c r="G103" s="79">
        <v>-8002415.8300000131</v>
      </c>
      <c r="H103" s="79">
        <v>10523624.949999988</v>
      </c>
      <c r="I103" s="79">
        <v>-18154772.680000007</v>
      </c>
      <c r="J103" s="79">
        <v>3.8199999998323619</v>
      </c>
      <c r="K103" s="79">
        <v>0</v>
      </c>
      <c r="L103" s="79">
        <v>26398502.789999992</v>
      </c>
      <c r="M103" s="79">
        <v>31437720.719999999</v>
      </c>
      <c r="N103" s="79">
        <v>-17429621.009999931</v>
      </c>
      <c r="O103" s="79">
        <v>-300857.58999999939</v>
      </c>
      <c r="P103" s="79">
        <v>-296644.89000000013</v>
      </c>
      <c r="Q103" s="79">
        <v>0</v>
      </c>
      <c r="R103" s="79">
        <v>30741898.980000257</v>
      </c>
      <c r="S103" s="79">
        <v>-1093101.4800000004</v>
      </c>
      <c r="T103" s="79">
        <v>21885321.020000011</v>
      </c>
      <c r="U103" s="79">
        <v>11208827.689999998</v>
      </c>
      <c r="V103" s="79">
        <v>2871119.8199999779</v>
      </c>
      <c r="W103" s="79">
        <v>1889850.9199999981</v>
      </c>
      <c r="X103" s="79">
        <v>-10321499.089999989</v>
      </c>
      <c r="Y103" s="79">
        <v>-42016.089999999851</v>
      </c>
      <c r="Z103" s="79">
        <v>932761.38999999966</v>
      </c>
      <c r="AA103" s="79">
        <v>31702825.149999991</v>
      </c>
      <c r="AB103" s="79">
        <v>1198604.3000000007</v>
      </c>
      <c r="AC103" s="79">
        <v>1043446.0999999996</v>
      </c>
      <c r="AD103" s="79">
        <v>148548.76</v>
      </c>
      <c r="AE103" s="79">
        <v>-799969.62000000011</v>
      </c>
      <c r="AF103" s="79">
        <v>-2788495.3600000003</v>
      </c>
      <c r="AG103" s="79">
        <v>0</v>
      </c>
      <c r="AH103" s="79">
        <v>-205817.72000000067</v>
      </c>
      <c r="AI103" s="79">
        <v>-1703618.5300000007</v>
      </c>
      <c r="AJ103" s="79">
        <v>-21303267.879999995</v>
      </c>
      <c r="AK103" s="79">
        <v>5783083.1200000048</v>
      </c>
      <c r="AL103" s="79">
        <v>-300857.58999999985</v>
      </c>
      <c r="AM103" s="79">
        <v>0</v>
      </c>
      <c r="AN103" s="79">
        <v>-5033911.8699999973</v>
      </c>
      <c r="AO103" s="79">
        <v>0</v>
      </c>
      <c r="AP103" s="79">
        <v>25120433.960000038</v>
      </c>
      <c r="AQ103" s="79">
        <v>-278377.27</v>
      </c>
      <c r="AR103" s="79">
        <v>-930008.70999999903</v>
      </c>
      <c r="AS103" s="79">
        <v>-913185.06999999844</v>
      </c>
      <c r="AT103" s="79">
        <v>12776947.940000147</v>
      </c>
      <c r="AU103" s="79">
        <v>417937.43999999668</v>
      </c>
      <c r="AV103" s="79">
        <v>348550.25000000373</v>
      </c>
      <c r="AW103" s="79">
        <v>382263.99000000395</v>
      </c>
      <c r="AX103" s="79">
        <v>-805426.71000000276</v>
      </c>
      <c r="AY103" s="79">
        <v>753556.91999999434</v>
      </c>
      <c r="AZ103" s="79">
        <v>342015.00999999978</v>
      </c>
      <c r="BA103" s="79">
        <v>266866.58999999706</v>
      </c>
      <c r="BB103" s="79">
        <v>831905.10000000149</v>
      </c>
      <c r="BC103" s="79">
        <v>29413.670000000857</v>
      </c>
      <c r="BD103" s="79">
        <v>-59001.489999997895</v>
      </c>
      <c r="BE103" s="79">
        <v>333225.96000000276</v>
      </c>
      <c r="BF103" s="79">
        <v>4162667.5700000003</v>
      </c>
      <c r="BG103" s="79">
        <v>-124121.13000000035</v>
      </c>
      <c r="BH103" s="79">
        <v>55264.420000000857</v>
      </c>
      <c r="BI103" s="79">
        <v>47185.359999999404</v>
      </c>
      <c r="BJ103" s="79">
        <v>162545.12999999989</v>
      </c>
      <c r="BK103" s="79">
        <v>126370.61999999825</v>
      </c>
      <c r="BL103" s="79">
        <v>93278.079999998678</v>
      </c>
      <c r="BM103" s="79">
        <v>109376.58000000054</v>
      </c>
      <c r="BN103" s="79">
        <v>80196.060000000056</v>
      </c>
      <c r="BO103" s="79">
        <v>96267.85999999987</v>
      </c>
      <c r="BP103" s="79">
        <v>18550.199999998789</v>
      </c>
      <c r="BQ103" s="79">
        <v>59231.680000000168</v>
      </c>
      <c r="BR103" s="79">
        <v>11531.119999999646</v>
      </c>
      <c r="BS103" s="79">
        <v>-82522.679999999935</v>
      </c>
      <c r="BT103" s="79">
        <v>-39905.920000000158</v>
      </c>
      <c r="BU103" s="79">
        <v>-69887.460000000196</v>
      </c>
      <c r="BV103" s="79">
        <v>-1193.660000000149</v>
      </c>
      <c r="BW103" s="79">
        <v>55157.440000000177</v>
      </c>
      <c r="BX103" s="79">
        <v>-275129.06000000006</v>
      </c>
      <c r="BY103" s="79">
        <v>-65546.070000000065</v>
      </c>
      <c r="BZ103" s="79">
        <v>-59563.170000000042</v>
      </c>
      <c r="CA103" s="79">
        <v>-12442.530000000028</v>
      </c>
      <c r="CB103" s="79">
        <v>-28039.290000000023</v>
      </c>
      <c r="CC103" s="79">
        <v>32507.219999999041</v>
      </c>
      <c r="CD103" s="79">
        <v>-158229.74999999907</v>
      </c>
      <c r="CE103" s="79">
        <v>8997117.0700000226</v>
      </c>
      <c r="CF103" s="79">
        <v>-74919.469999999972</v>
      </c>
      <c r="CG103" s="79">
        <v>-77126.38</v>
      </c>
      <c r="CH103" s="79">
        <v>-97705.370000000054</v>
      </c>
      <c r="CI103" s="79">
        <v>-44115.170000000042</v>
      </c>
      <c r="CJ103" s="79">
        <v>-79823.019999999902</v>
      </c>
      <c r="CK103" s="79">
        <v>-102252.55999999971</v>
      </c>
      <c r="CL103" s="79">
        <v>58994.590000000084</v>
      </c>
      <c r="CM103" s="79">
        <v>-117036.60000000009</v>
      </c>
      <c r="CN103" s="79">
        <v>-81594.739999999874</v>
      </c>
      <c r="CO103" s="79">
        <v>-87540.009999999776</v>
      </c>
      <c r="CP103" s="79">
        <v>-96988.789999999921</v>
      </c>
      <c r="CQ103" s="79">
        <v>-5775.4399999994785</v>
      </c>
      <c r="CR103" s="79">
        <v>-67085.760000000009</v>
      </c>
      <c r="CS103" s="79">
        <v>-120867.21999999986</v>
      </c>
      <c r="CT103" s="79">
        <v>-71501.670000000391</v>
      </c>
      <c r="CU103" s="79">
        <v>-99408.519999999902</v>
      </c>
      <c r="CV103" s="79">
        <v>-64696.370000000112</v>
      </c>
      <c r="CW103" s="79">
        <v>-88407.810000000056</v>
      </c>
      <c r="CX103" s="79">
        <v>-55274.549999999814</v>
      </c>
      <c r="CY103" s="79">
        <v>-128531.14999999991</v>
      </c>
      <c r="CZ103" s="79">
        <v>-66305.050000000047</v>
      </c>
      <c r="DA103" s="79">
        <v>-137048.49999999965</v>
      </c>
      <c r="DB103" s="79">
        <v>134381.31000000017</v>
      </c>
      <c r="DC103" s="79">
        <v>-769605.83999999799</v>
      </c>
      <c r="DD103" s="79">
        <v>-87257.320000000531</v>
      </c>
      <c r="DE103" s="79">
        <v>-139448.81999999983</v>
      </c>
      <c r="DF103" s="79">
        <v>-47597.650000000023</v>
      </c>
      <c r="DG103" s="79">
        <v>-95053.980000000447</v>
      </c>
      <c r="DH103" s="79">
        <v>-59502.340000000317</v>
      </c>
      <c r="DI103" s="79">
        <v>-82782.45000000007</v>
      </c>
      <c r="DJ103" s="79">
        <v>-62111.170000000042</v>
      </c>
      <c r="DK103" s="79">
        <v>-110446.83999999997</v>
      </c>
      <c r="DL103" s="79">
        <v>-106436.82000000007</v>
      </c>
      <c r="DM103" s="71">
        <v>-991</v>
      </c>
      <c r="DN103" s="71">
        <v>0</v>
      </c>
      <c r="DO103" s="71">
        <v>-76212.5</v>
      </c>
      <c r="DP103" s="71">
        <v>-1537.7</v>
      </c>
      <c r="DQ103" s="71">
        <v>-31744.04</v>
      </c>
      <c r="DR103" s="71">
        <v>-13667.76</v>
      </c>
      <c r="DS103" s="71">
        <v>275153.479999993</v>
      </c>
      <c r="DT103" s="71">
        <v>0</v>
      </c>
      <c r="DU103" s="71">
        <v>0</v>
      </c>
      <c r="DV103" s="71">
        <v>795.17000000004191</v>
      </c>
      <c r="DW103" s="71">
        <v>30760.430000000168</v>
      </c>
      <c r="DX103" s="71">
        <v>-31555.600000002421</v>
      </c>
      <c r="DY103" s="71">
        <v>246020.58000000287</v>
      </c>
      <c r="DZ103" s="71">
        <v>0</v>
      </c>
      <c r="EA103" s="71">
        <v>0</v>
      </c>
      <c r="EB103" s="71">
        <v>0</v>
      </c>
    </row>
    <row r="104" spans="1:132" s="71" customFormat="1">
      <c r="A104" s="77" t="s">
        <v>598</v>
      </c>
      <c r="B104" s="79">
        <v>0</v>
      </c>
      <c r="C104" s="79">
        <v>0</v>
      </c>
      <c r="D104" s="79">
        <v>0</v>
      </c>
      <c r="E104" s="79">
        <v>0</v>
      </c>
      <c r="F104" s="79">
        <v>0</v>
      </c>
      <c r="G104" s="79">
        <v>0</v>
      </c>
      <c r="H104" s="79">
        <v>0</v>
      </c>
      <c r="I104" s="79">
        <v>0</v>
      </c>
      <c r="J104" s="79">
        <v>0</v>
      </c>
      <c r="K104" s="79">
        <v>0</v>
      </c>
      <c r="L104" s="79">
        <v>0</v>
      </c>
      <c r="M104" s="79">
        <v>0</v>
      </c>
      <c r="N104" s="79">
        <v>0</v>
      </c>
      <c r="O104" s="79">
        <v>0</v>
      </c>
      <c r="P104" s="79">
        <v>0</v>
      </c>
      <c r="Q104" s="79">
        <v>0</v>
      </c>
      <c r="R104" s="79">
        <v>0</v>
      </c>
      <c r="S104" s="79">
        <v>0</v>
      </c>
      <c r="T104" s="79">
        <v>0</v>
      </c>
      <c r="U104" s="79">
        <v>0</v>
      </c>
      <c r="V104" s="79">
        <v>0</v>
      </c>
      <c r="W104" s="79">
        <v>0</v>
      </c>
      <c r="X104" s="79">
        <v>0</v>
      </c>
      <c r="Y104" s="79">
        <v>0</v>
      </c>
      <c r="Z104" s="79">
        <v>0</v>
      </c>
      <c r="AA104" s="79">
        <v>0</v>
      </c>
      <c r="AB104" s="79">
        <v>0</v>
      </c>
      <c r="AC104" s="79">
        <v>0</v>
      </c>
      <c r="AD104" s="79">
        <v>0</v>
      </c>
      <c r="AE104" s="79">
        <v>0</v>
      </c>
      <c r="AF104" s="79">
        <v>0</v>
      </c>
      <c r="AG104" s="79">
        <v>0</v>
      </c>
      <c r="AH104" s="79">
        <v>0</v>
      </c>
      <c r="AI104" s="79">
        <v>0</v>
      </c>
      <c r="AJ104" s="79">
        <v>0</v>
      </c>
      <c r="AK104" s="79">
        <v>0</v>
      </c>
      <c r="AL104" s="79">
        <v>0</v>
      </c>
      <c r="AM104" s="79">
        <v>0</v>
      </c>
      <c r="AN104" s="79">
        <v>0</v>
      </c>
      <c r="AO104" s="79">
        <v>0</v>
      </c>
      <c r="AP104" s="79">
        <v>0</v>
      </c>
      <c r="AQ104" s="79">
        <v>0</v>
      </c>
      <c r="AR104" s="79">
        <v>0</v>
      </c>
      <c r="AS104" s="79">
        <v>0</v>
      </c>
      <c r="AT104" s="79">
        <v>0</v>
      </c>
      <c r="AU104" s="79">
        <v>0</v>
      </c>
      <c r="AV104" s="79">
        <v>0</v>
      </c>
      <c r="AW104" s="79">
        <v>0</v>
      </c>
      <c r="AX104" s="79">
        <v>0</v>
      </c>
      <c r="AY104" s="79">
        <v>0</v>
      </c>
      <c r="AZ104" s="79">
        <v>0</v>
      </c>
      <c r="BA104" s="79">
        <v>0</v>
      </c>
      <c r="BB104" s="79">
        <v>0</v>
      </c>
      <c r="BC104" s="79">
        <v>0</v>
      </c>
      <c r="BD104" s="79">
        <v>0</v>
      </c>
      <c r="BE104" s="79">
        <v>0</v>
      </c>
      <c r="BF104" s="79">
        <v>0</v>
      </c>
      <c r="BG104" s="79">
        <v>0</v>
      </c>
      <c r="BH104" s="79">
        <v>0</v>
      </c>
      <c r="BI104" s="79">
        <v>0</v>
      </c>
      <c r="BJ104" s="79">
        <v>0</v>
      </c>
      <c r="BK104" s="79">
        <v>0</v>
      </c>
      <c r="BL104" s="79">
        <v>0</v>
      </c>
      <c r="BM104" s="79">
        <v>0</v>
      </c>
      <c r="BN104" s="79">
        <v>0</v>
      </c>
      <c r="BO104" s="79">
        <v>0</v>
      </c>
      <c r="BP104" s="79">
        <v>0</v>
      </c>
      <c r="BQ104" s="79">
        <v>0</v>
      </c>
      <c r="BR104" s="79">
        <v>0</v>
      </c>
      <c r="BS104" s="79">
        <v>0</v>
      </c>
      <c r="BT104" s="79">
        <v>0</v>
      </c>
      <c r="BU104" s="79">
        <v>0</v>
      </c>
      <c r="BV104" s="79">
        <v>0</v>
      </c>
      <c r="BW104" s="79">
        <v>0</v>
      </c>
      <c r="BX104" s="79">
        <v>0</v>
      </c>
      <c r="BY104" s="79">
        <v>0</v>
      </c>
      <c r="BZ104" s="79">
        <v>0</v>
      </c>
      <c r="CA104" s="79">
        <v>0</v>
      </c>
      <c r="CB104" s="79">
        <v>0</v>
      </c>
      <c r="CC104" s="79">
        <v>0</v>
      </c>
      <c r="CD104" s="79">
        <v>0</v>
      </c>
      <c r="CE104" s="79">
        <v>0</v>
      </c>
      <c r="CF104" s="79">
        <v>0</v>
      </c>
      <c r="CG104" s="79">
        <v>0</v>
      </c>
      <c r="CH104" s="79">
        <v>0</v>
      </c>
      <c r="CI104" s="79">
        <v>0</v>
      </c>
      <c r="CJ104" s="79">
        <v>0</v>
      </c>
      <c r="CK104" s="79">
        <v>0</v>
      </c>
      <c r="CL104" s="79">
        <v>0</v>
      </c>
      <c r="CM104" s="79">
        <v>0</v>
      </c>
      <c r="CN104" s="79">
        <v>0</v>
      </c>
      <c r="CO104" s="79">
        <v>0</v>
      </c>
      <c r="CP104" s="79">
        <v>0</v>
      </c>
      <c r="CQ104" s="79">
        <v>0</v>
      </c>
      <c r="CR104" s="79">
        <v>0</v>
      </c>
      <c r="CS104" s="79">
        <v>0</v>
      </c>
      <c r="CT104" s="79">
        <v>0</v>
      </c>
      <c r="CU104" s="79">
        <v>0</v>
      </c>
      <c r="CV104" s="79">
        <v>0</v>
      </c>
      <c r="CW104" s="79">
        <v>0</v>
      </c>
      <c r="CX104" s="79">
        <v>0</v>
      </c>
      <c r="CY104" s="79">
        <v>0</v>
      </c>
      <c r="CZ104" s="79">
        <v>0</v>
      </c>
      <c r="DA104" s="79">
        <v>0</v>
      </c>
      <c r="DB104" s="79">
        <v>0</v>
      </c>
      <c r="DC104" s="79">
        <v>0</v>
      </c>
      <c r="DD104" s="79">
        <v>0</v>
      </c>
      <c r="DE104" s="79">
        <v>0</v>
      </c>
      <c r="DF104" s="79">
        <v>0</v>
      </c>
      <c r="DG104" s="79">
        <v>0</v>
      </c>
      <c r="DH104" s="79">
        <v>0</v>
      </c>
      <c r="DI104" s="79">
        <v>0</v>
      </c>
      <c r="DJ104" s="79">
        <v>0</v>
      </c>
      <c r="DK104" s="79">
        <v>0</v>
      </c>
      <c r="DL104" s="79">
        <v>0</v>
      </c>
      <c r="DS104" s="71">
        <v>0</v>
      </c>
      <c r="DT104" s="71">
        <v>0</v>
      </c>
      <c r="DU104" s="71">
        <v>0</v>
      </c>
      <c r="DV104" s="71">
        <v>0</v>
      </c>
      <c r="DW104" s="71">
        <v>0</v>
      </c>
      <c r="DX104" s="71">
        <v>0</v>
      </c>
      <c r="DY104" s="71">
        <v>0</v>
      </c>
      <c r="DZ104" s="71">
        <v>0</v>
      </c>
      <c r="EA104" s="71">
        <v>0</v>
      </c>
      <c r="EB104" s="71">
        <v>0</v>
      </c>
    </row>
    <row r="105" spans="1:132" s="71" customFormat="1">
      <c r="A105" s="78" t="s">
        <v>599</v>
      </c>
      <c r="B105" s="79">
        <v>0</v>
      </c>
      <c r="C105" s="79">
        <v>0</v>
      </c>
      <c r="D105" s="79">
        <v>0</v>
      </c>
      <c r="E105" s="79">
        <v>0</v>
      </c>
      <c r="F105" s="79">
        <v>0</v>
      </c>
      <c r="G105" s="79">
        <v>0</v>
      </c>
      <c r="H105" s="79">
        <v>0</v>
      </c>
      <c r="I105" s="79">
        <v>0</v>
      </c>
      <c r="J105" s="79">
        <v>0</v>
      </c>
      <c r="K105" s="79">
        <v>0</v>
      </c>
      <c r="L105" s="79">
        <v>0</v>
      </c>
      <c r="M105" s="79">
        <v>0</v>
      </c>
      <c r="N105" s="79">
        <v>0</v>
      </c>
      <c r="O105" s="79">
        <v>0</v>
      </c>
      <c r="P105" s="79">
        <v>0</v>
      </c>
      <c r="Q105" s="79">
        <v>0</v>
      </c>
      <c r="R105" s="79">
        <v>0</v>
      </c>
      <c r="S105" s="79">
        <v>0</v>
      </c>
      <c r="T105" s="79">
        <v>0</v>
      </c>
      <c r="U105" s="79">
        <v>0</v>
      </c>
      <c r="V105" s="79">
        <v>0</v>
      </c>
      <c r="W105" s="79">
        <v>0</v>
      </c>
      <c r="X105" s="79">
        <v>0</v>
      </c>
      <c r="Y105" s="79">
        <v>0</v>
      </c>
      <c r="Z105" s="79">
        <v>0</v>
      </c>
      <c r="AA105" s="79">
        <v>0</v>
      </c>
      <c r="AB105" s="79">
        <v>0</v>
      </c>
      <c r="AC105" s="79">
        <v>0</v>
      </c>
      <c r="AD105" s="79">
        <v>0</v>
      </c>
      <c r="AE105" s="79">
        <v>0</v>
      </c>
      <c r="AF105" s="79">
        <v>0</v>
      </c>
      <c r="AG105" s="79">
        <v>0</v>
      </c>
      <c r="AH105" s="79">
        <v>0</v>
      </c>
      <c r="AI105" s="79">
        <v>0</v>
      </c>
      <c r="AJ105" s="79">
        <v>0</v>
      </c>
      <c r="AK105" s="79">
        <v>0</v>
      </c>
      <c r="AL105" s="79">
        <v>0</v>
      </c>
      <c r="AM105" s="79">
        <v>0</v>
      </c>
      <c r="AN105" s="79">
        <v>0</v>
      </c>
      <c r="AO105" s="79">
        <v>0</v>
      </c>
      <c r="AP105" s="79">
        <v>0</v>
      </c>
      <c r="AQ105" s="79">
        <v>0</v>
      </c>
      <c r="AR105" s="79">
        <v>0</v>
      </c>
      <c r="AS105" s="79">
        <v>0</v>
      </c>
      <c r="AT105" s="79">
        <v>0</v>
      </c>
      <c r="AU105" s="79">
        <v>0</v>
      </c>
      <c r="AV105" s="79">
        <v>0</v>
      </c>
      <c r="AW105" s="79">
        <v>0</v>
      </c>
      <c r="AX105" s="79">
        <v>0</v>
      </c>
      <c r="AY105" s="79">
        <v>0</v>
      </c>
      <c r="AZ105" s="79">
        <v>0</v>
      </c>
      <c r="BA105" s="79">
        <v>0</v>
      </c>
      <c r="BB105" s="79">
        <v>0</v>
      </c>
      <c r="BC105" s="79">
        <v>0</v>
      </c>
      <c r="BD105" s="79">
        <v>0</v>
      </c>
      <c r="BE105" s="79">
        <v>0</v>
      </c>
      <c r="BF105" s="79">
        <v>0</v>
      </c>
      <c r="BG105" s="79">
        <v>0</v>
      </c>
      <c r="BH105" s="79">
        <v>0</v>
      </c>
      <c r="BI105" s="79">
        <v>0</v>
      </c>
      <c r="BJ105" s="79">
        <v>0</v>
      </c>
      <c r="BK105" s="79">
        <v>0</v>
      </c>
      <c r="BL105" s="79">
        <v>0</v>
      </c>
      <c r="BM105" s="79">
        <v>0</v>
      </c>
      <c r="BN105" s="79">
        <v>0</v>
      </c>
      <c r="BO105" s="79">
        <v>0</v>
      </c>
      <c r="BP105" s="79">
        <v>0</v>
      </c>
      <c r="BQ105" s="79">
        <v>0</v>
      </c>
      <c r="BR105" s="79">
        <v>0</v>
      </c>
      <c r="BS105" s="79">
        <v>0</v>
      </c>
      <c r="BT105" s="79">
        <v>0</v>
      </c>
      <c r="BU105" s="79">
        <v>0</v>
      </c>
      <c r="BV105" s="79">
        <v>0</v>
      </c>
      <c r="BW105" s="79">
        <v>0</v>
      </c>
      <c r="BX105" s="79">
        <v>0</v>
      </c>
      <c r="BY105" s="79">
        <v>0</v>
      </c>
      <c r="BZ105" s="79">
        <v>0</v>
      </c>
      <c r="CA105" s="79">
        <v>0</v>
      </c>
      <c r="CB105" s="79">
        <v>0</v>
      </c>
      <c r="CC105" s="79">
        <v>0</v>
      </c>
      <c r="CD105" s="79">
        <v>0</v>
      </c>
      <c r="CE105" s="79">
        <v>0</v>
      </c>
      <c r="CF105" s="79">
        <v>0</v>
      </c>
      <c r="CG105" s="79">
        <v>0</v>
      </c>
      <c r="CH105" s="79">
        <v>0</v>
      </c>
      <c r="CI105" s="79">
        <v>0</v>
      </c>
      <c r="CJ105" s="79">
        <v>0</v>
      </c>
      <c r="CK105" s="79">
        <v>0</v>
      </c>
      <c r="CL105" s="79">
        <v>0</v>
      </c>
      <c r="CM105" s="79">
        <v>0</v>
      </c>
      <c r="CN105" s="79">
        <v>0</v>
      </c>
      <c r="CO105" s="79">
        <v>0</v>
      </c>
      <c r="CP105" s="79">
        <v>0</v>
      </c>
      <c r="CQ105" s="79">
        <v>0</v>
      </c>
      <c r="CR105" s="79">
        <v>0</v>
      </c>
      <c r="CS105" s="79">
        <v>0</v>
      </c>
      <c r="CT105" s="79">
        <v>0</v>
      </c>
      <c r="CU105" s="79">
        <v>0</v>
      </c>
      <c r="CV105" s="79">
        <v>0</v>
      </c>
      <c r="CW105" s="79">
        <v>0</v>
      </c>
      <c r="CX105" s="79">
        <v>0</v>
      </c>
      <c r="CY105" s="79">
        <v>0</v>
      </c>
      <c r="CZ105" s="79">
        <v>0</v>
      </c>
      <c r="DA105" s="79">
        <v>0</v>
      </c>
      <c r="DB105" s="79">
        <v>0</v>
      </c>
      <c r="DC105" s="79">
        <v>0</v>
      </c>
      <c r="DD105" s="79">
        <v>0</v>
      </c>
      <c r="DE105" s="79">
        <v>0</v>
      </c>
      <c r="DF105" s="79">
        <v>0</v>
      </c>
      <c r="DG105" s="79">
        <v>0</v>
      </c>
      <c r="DH105" s="79">
        <v>0</v>
      </c>
      <c r="DI105" s="79">
        <v>0</v>
      </c>
      <c r="DJ105" s="79">
        <v>0</v>
      </c>
      <c r="DK105" s="79">
        <v>0</v>
      </c>
      <c r="DL105" s="79">
        <v>0</v>
      </c>
      <c r="DS105" s="71">
        <v>0</v>
      </c>
      <c r="DT105" s="71">
        <v>0</v>
      </c>
      <c r="DU105" s="71">
        <v>0</v>
      </c>
      <c r="DV105" s="71">
        <v>0</v>
      </c>
      <c r="DW105" s="71">
        <v>0</v>
      </c>
      <c r="DX105" s="71">
        <v>0</v>
      </c>
    </row>
    <row r="106" spans="1:132" s="71" customFormat="1">
      <c r="A106" s="77" t="s">
        <v>600</v>
      </c>
      <c r="B106" s="79">
        <v>0</v>
      </c>
      <c r="C106" s="79">
        <v>0</v>
      </c>
      <c r="D106" s="79">
        <v>0</v>
      </c>
      <c r="E106" s="79">
        <v>0</v>
      </c>
      <c r="F106" s="79">
        <v>0</v>
      </c>
      <c r="G106" s="79">
        <v>0</v>
      </c>
      <c r="H106" s="79">
        <v>0</v>
      </c>
      <c r="I106" s="79">
        <v>0</v>
      </c>
      <c r="J106" s="79">
        <v>0</v>
      </c>
      <c r="K106" s="79">
        <v>0</v>
      </c>
      <c r="L106" s="79">
        <v>0</v>
      </c>
      <c r="M106" s="79">
        <v>0</v>
      </c>
      <c r="N106" s="79">
        <v>0</v>
      </c>
      <c r="O106" s="79">
        <v>0</v>
      </c>
      <c r="P106" s="79">
        <v>0</v>
      </c>
      <c r="Q106" s="79">
        <v>0</v>
      </c>
      <c r="R106" s="79">
        <v>0</v>
      </c>
      <c r="S106" s="79">
        <v>0</v>
      </c>
      <c r="T106" s="79">
        <v>0</v>
      </c>
      <c r="U106" s="79">
        <v>0</v>
      </c>
      <c r="V106" s="79">
        <v>0</v>
      </c>
      <c r="W106" s="79">
        <v>0</v>
      </c>
      <c r="X106" s="79">
        <v>0</v>
      </c>
      <c r="Y106" s="79">
        <v>0</v>
      </c>
      <c r="Z106" s="79">
        <v>0</v>
      </c>
      <c r="AA106" s="79">
        <v>0</v>
      </c>
      <c r="AB106" s="79">
        <v>0</v>
      </c>
      <c r="AC106" s="79">
        <v>0</v>
      </c>
      <c r="AD106" s="79">
        <v>0</v>
      </c>
      <c r="AE106" s="79">
        <v>0</v>
      </c>
      <c r="AF106" s="79">
        <v>0</v>
      </c>
      <c r="AG106" s="79">
        <v>0</v>
      </c>
      <c r="AH106" s="79">
        <v>0</v>
      </c>
      <c r="AI106" s="79">
        <v>0</v>
      </c>
      <c r="AJ106" s="79">
        <v>0</v>
      </c>
      <c r="AK106" s="79">
        <v>0</v>
      </c>
      <c r="AL106" s="79">
        <v>0</v>
      </c>
      <c r="AM106" s="79">
        <v>0</v>
      </c>
      <c r="AN106" s="79">
        <v>0</v>
      </c>
      <c r="AO106" s="79">
        <v>0</v>
      </c>
      <c r="AP106" s="79">
        <v>0</v>
      </c>
      <c r="AQ106" s="79">
        <v>0</v>
      </c>
      <c r="AR106" s="79">
        <v>0</v>
      </c>
      <c r="AS106" s="79">
        <v>0</v>
      </c>
      <c r="AT106" s="79">
        <v>0</v>
      </c>
      <c r="AU106" s="79">
        <v>0</v>
      </c>
      <c r="AV106" s="79">
        <v>0</v>
      </c>
      <c r="AW106" s="79">
        <v>0</v>
      </c>
      <c r="AX106" s="79">
        <v>0</v>
      </c>
      <c r="AY106" s="79">
        <v>0</v>
      </c>
      <c r="AZ106" s="79">
        <v>0</v>
      </c>
      <c r="BA106" s="79">
        <v>0</v>
      </c>
      <c r="BB106" s="79">
        <v>0</v>
      </c>
      <c r="BC106" s="79">
        <v>0</v>
      </c>
      <c r="BD106" s="79">
        <v>0</v>
      </c>
      <c r="BE106" s="79">
        <v>0</v>
      </c>
      <c r="BF106" s="79">
        <v>0</v>
      </c>
      <c r="BG106" s="79">
        <v>0</v>
      </c>
      <c r="BH106" s="79">
        <v>0</v>
      </c>
      <c r="BI106" s="79">
        <v>0</v>
      </c>
      <c r="BJ106" s="79">
        <v>0</v>
      </c>
      <c r="BK106" s="79">
        <v>0</v>
      </c>
      <c r="BL106" s="79">
        <v>0</v>
      </c>
      <c r="BM106" s="79">
        <v>0</v>
      </c>
      <c r="BN106" s="79">
        <v>0</v>
      </c>
      <c r="BO106" s="79">
        <v>0</v>
      </c>
      <c r="BP106" s="79">
        <v>0</v>
      </c>
      <c r="BQ106" s="79">
        <v>0</v>
      </c>
      <c r="BR106" s="79">
        <v>0</v>
      </c>
      <c r="BS106" s="79">
        <v>0</v>
      </c>
      <c r="BT106" s="79">
        <v>0</v>
      </c>
      <c r="BU106" s="79">
        <v>0</v>
      </c>
      <c r="BV106" s="79">
        <v>0</v>
      </c>
      <c r="BW106" s="79">
        <v>0</v>
      </c>
      <c r="BX106" s="79">
        <v>0</v>
      </c>
      <c r="BY106" s="79">
        <v>0</v>
      </c>
      <c r="BZ106" s="79">
        <v>0</v>
      </c>
      <c r="CA106" s="79">
        <v>0</v>
      </c>
      <c r="CB106" s="79">
        <v>0</v>
      </c>
      <c r="CC106" s="79">
        <v>0</v>
      </c>
      <c r="CD106" s="79">
        <v>0</v>
      </c>
      <c r="CE106" s="79">
        <v>0</v>
      </c>
      <c r="CF106" s="79">
        <v>0</v>
      </c>
      <c r="CG106" s="79">
        <v>0</v>
      </c>
      <c r="CH106" s="79">
        <v>0</v>
      </c>
      <c r="CI106" s="79">
        <v>0</v>
      </c>
      <c r="CJ106" s="79">
        <v>0</v>
      </c>
      <c r="CK106" s="79">
        <v>0</v>
      </c>
      <c r="CL106" s="79">
        <v>0</v>
      </c>
      <c r="CM106" s="79">
        <v>0</v>
      </c>
      <c r="CN106" s="79">
        <v>0</v>
      </c>
      <c r="CO106" s="79">
        <v>0</v>
      </c>
      <c r="CP106" s="79">
        <v>0</v>
      </c>
      <c r="CQ106" s="79">
        <v>0</v>
      </c>
      <c r="CR106" s="79">
        <v>0</v>
      </c>
      <c r="CS106" s="79">
        <v>0</v>
      </c>
      <c r="CT106" s="79">
        <v>0</v>
      </c>
      <c r="CU106" s="79">
        <v>0</v>
      </c>
      <c r="CV106" s="79">
        <v>0</v>
      </c>
      <c r="CW106" s="79">
        <v>0</v>
      </c>
      <c r="CX106" s="79">
        <v>0</v>
      </c>
      <c r="CY106" s="79">
        <v>0</v>
      </c>
      <c r="CZ106" s="79">
        <v>0</v>
      </c>
      <c r="DA106" s="79">
        <v>0</v>
      </c>
      <c r="DB106" s="79">
        <v>0</v>
      </c>
      <c r="DC106" s="79">
        <v>0</v>
      </c>
      <c r="DD106" s="79">
        <v>0</v>
      </c>
      <c r="DE106" s="79">
        <v>0</v>
      </c>
      <c r="DF106" s="79">
        <v>0</v>
      </c>
      <c r="DG106" s="79">
        <v>0</v>
      </c>
      <c r="DH106" s="79">
        <v>0</v>
      </c>
      <c r="DI106" s="79">
        <v>0</v>
      </c>
      <c r="DJ106" s="79">
        <v>0</v>
      </c>
      <c r="DK106" s="79">
        <v>0</v>
      </c>
      <c r="DL106" s="79">
        <v>0</v>
      </c>
      <c r="DS106" s="71">
        <v>0</v>
      </c>
      <c r="DT106" s="71">
        <v>0</v>
      </c>
      <c r="DU106" s="71">
        <v>0</v>
      </c>
      <c r="DV106" s="71">
        <v>0</v>
      </c>
      <c r="DW106" s="71">
        <v>0</v>
      </c>
      <c r="DX106" s="71">
        <v>0</v>
      </c>
    </row>
    <row r="107" spans="1:132" s="71" customFormat="1" ht="12.75" thickBot="1">
      <c r="A107" s="88" t="s">
        <v>601</v>
      </c>
      <c r="B107" s="79">
        <v>0</v>
      </c>
      <c r="C107" s="79">
        <v>0</v>
      </c>
      <c r="D107" s="79">
        <v>0</v>
      </c>
      <c r="E107" s="79">
        <v>0</v>
      </c>
      <c r="F107" s="79">
        <v>0</v>
      </c>
      <c r="G107" s="79">
        <v>0</v>
      </c>
      <c r="H107" s="79">
        <v>0</v>
      </c>
      <c r="I107" s="79">
        <v>0</v>
      </c>
      <c r="J107" s="79">
        <v>0</v>
      </c>
      <c r="K107" s="79">
        <v>0</v>
      </c>
      <c r="L107" s="79">
        <v>0</v>
      </c>
      <c r="M107" s="79">
        <v>0</v>
      </c>
      <c r="N107" s="79">
        <v>0</v>
      </c>
      <c r="O107" s="79">
        <v>0</v>
      </c>
      <c r="P107" s="79">
        <v>0</v>
      </c>
      <c r="Q107" s="79">
        <v>0</v>
      </c>
      <c r="R107" s="79">
        <v>0</v>
      </c>
      <c r="S107" s="79">
        <v>0</v>
      </c>
      <c r="T107" s="79">
        <v>0</v>
      </c>
      <c r="U107" s="79">
        <v>0</v>
      </c>
      <c r="V107" s="79">
        <v>0</v>
      </c>
      <c r="W107" s="79">
        <v>0</v>
      </c>
      <c r="X107" s="79">
        <v>0</v>
      </c>
      <c r="Y107" s="79">
        <v>0</v>
      </c>
      <c r="Z107" s="79">
        <v>0</v>
      </c>
      <c r="AA107" s="79">
        <v>0</v>
      </c>
      <c r="AB107" s="79">
        <v>0</v>
      </c>
      <c r="AC107" s="79">
        <v>0</v>
      </c>
      <c r="AD107" s="79">
        <v>0</v>
      </c>
      <c r="AE107" s="79">
        <v>0</v>
      </c>
      <c r="AF107" s="79">
        <v>0</v>
      </c>
      <c r="AG107" s="79">
        <v>0</v>
      </c>
      <c r="AH107" s="79">
        <v>0</v>
      </c>
      <c r="AI107" s="79">
        <v>0</v>
      </c>
      <c r="AJ107" s="79">
        <v>0</v>
      </c>
      <c r="AK107" s="79">
        <v>0</v>
      </c>
      <c r="AL107" s="79">
        <v>0</v>
      </c>
      <c r="AM107" s="79">
        <v>0</v>
      </c>
      <c r="AN107" s="79">
        <v>0</v>
      </c>
      <c r="AO107" s="79">
        <v>0</v>
      </c>
      <c r="AP107" s="79">
        <v>0</v>
      </c>
      <c r="AQ107" s="79">
        <v>0</v>
      </c>
      <c r="AR107" s="79">
        <v>0</v>
      </c>
      <c r="AS107" s="79">
        <v>0</v>
      </c>
      <c r="AT107" s="79">
        <v>0</v>
      </c>
      <c r="AU107" s="79">
        <v>0</v>
      </c>
      <c r="AV107" s="79">
        <v>0</v>
      </c>
      <c r="AW107" s="79">
        <v>0</v>
      </c>
      <c r="AX107" s="79">
        <v>0</v>
      </c>
      <c r="AY107" s="79">
        <v>0</v>
      </c>
      <c r="AZ107" s="79">
        <v>0</v>
      </c>
      <c r="BA107" s="79">
        <v>0</v>
      </c>
      <c r="BB107" s="79">
        <v>0</v>
      </c>
      <c r="BC107" s="79">
        <v>0</v>
      </c>
      <c r="BD107" s="79">
        <v>0</v>
      </c>
      <c r="BE107" s="79">
        <v>0</v>
      </c>
      <c r="BF107" s="79">
        <v>0</v>
      </c>
      <c r="BG107" s="79">
        <v>0</v>
      </c>
      <c r="BH107" s="79">
        <v>0</v>
      </c>
      <c r="BI107" s="79">
        <v>0</v>
      </c>
      <c r="BJ107" s="79">
        <v>0</v>
      </c>
      <c r="BK107" s="79">
        <v>0</v>
      </c>
      <c r="BL107" s="79">
        <v>0</v>
      </c>
      <c r="BM107" s="79">
        <v>0</v>
      </c>
      <c r="BN107" s="79">
        <v>0</v>
      </c>
      <c r="BO107" s="79">
        <v>0</v>
      </c>
      <c r="BP107" s="79">
        <v>0</v>
      </c>
      <c r="BQ107" s="79">
        <v>0</v>
      </c>
      <c r="BR107" s="79">
        <v>0</v>
      </c>
      <c r="BS107" s="79">
        <v>0</v>
      </c>
      <c r="BT107" s="79">
        <v>0</v>
      </c>
      <c r="BU107" s="79">
        <v>0</v>
      </c>
      <c r="BV107" s="79">
        <v>0</v>
      </c>
      <c r="BW107" s="79">
        <v>0</v>
      </c>
      <c r="BX107" s="79">
        <v>0</v>
      </c>
      <c r="BY107" s="79">
        <v>0</v>
      </c>
      <c r="BZ107" s="79">
        <v>0</v>
      </c>
      <c r="CA107" s="79">
        <v>0</v>
      </c>
      <c r="CB107" s="79">
        <v>0</v>
      </c>
      <c r="CC107" s="79">
        <v>0</v>
      </c>
      <c r="CD107" s="79">
        <v>0</v>
      </c>
      <c r="CE107" s="79">
        <v>0</v>
      </c>
      <c r="CF107" s="79">
        <v>0</v>
      </c>
      <c r="CG107" s="79">
        <v>0</v>
      </c>
      <c r="CH107" s="79">
        <v>0</v>
      </c>
      <c r="CI107" s="79">
        <v>0</v>
      </c>
      <c r="CJ107" s="79">
        <v>0</v>
      </c>
      <c r="CK107" s="79">
        <v>0</v>
      </c>
      <c r="CL107" s="79">
        <v>0</v>
      </c>
      <c r="CM107" s="79">
        <v>0</v>
      </c>
      <c r="CN107" s="79">
        <v>0</v>
      </c>
      <c r="CO107" s="79">
        <v>0</v>
      </c>
      <c r="CP107" s="79">
        <v>0</v>
      </c>
      <c r="CQ107" s="79">
        <v>0</v>
      </c>
      <c r="CR107" s="79">
        <v>0</v>
      </c>
      <c r="CS107" s="79">
        <v>0</v>
      </c>
      <c r="CT107" s="79">
        <v>0</v>
      </c>
      <c r="CU107" s="79">
        <v>0</v>
      </c>
      <c r="CV107" s="79">
        <v>0</v>
      </c>
      <c r="CW107" s="79">
        <v>0</v>
      </c>
      <c r="CX107" s="79">
        <v>0</v>
      </c>
      <c r="CY107" s="79">
        <v>0</v>
      </c>
      <c r="CZ107" s="79">
        <v>0</v>
      </c>
      <c r="DA107" s="79">
        <v>0</v>
      </c>
      <c r="DB107" s="79">
        <v>0</v>
      </c>
      <c r="DC107" s="79">
        <v>0</v>
      </c>
      <c r="DD107" s="79">
        <v>0</v>
      </c>
      <c r="DE107" s="79">
        <v>0</v>
      </c>
      <c r="DF107" s="79">
        <v>0</v>
      </c>
      <c r="DG107" s="79">
        <v>0</v>
      </c>
      <c r="DH107" s="79">
        <v>0</v>
      </c>
      <c r="DI107" s="79">
        <v>0</v>
      </c>
      <c r="DJ107" s="79">
        <v>0</v>
      </c>
      <c r="DK107" s="79">
        <v>0</v>
      </c>
      <c r="DL107" s="79">
        <v>0</v>
      </c>
      <c r="DS107" s="71">
        <v>0</v>
      </c>
      <c r="DT107" s="71">
        <v>0</v>
      </c>
      <c r="DU107" s="71">
        <v>0</v>
      </c>
      <c r="DV107" s="71">
        <v>0</v>
      </c>
      <c r="DW107" s="71">
        <v>0</v>
      </c>
      <c r="DX107" s="71">
        <v>0</v>
      </c>
    </row>
  </sheetData>
  <mergeCells count="21">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56:AT56"/>
    <mergeCell ref="AU56:DD56"/>
    <mergeCell ref="I56:T56"/>
    <mergeCell ref="U56:AA56"/>
    <mergeCell ref="AB56:AE56"/>
    <mergeCell ref="AK56:AM56"/>
    <mergeCell ref="AN56:AO56"/>
  </mergeCells>
  <phoneticPr fontId="5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H21" sqref="H21"/>
    </sheetView>
  </sheetViews>
  <sheetFormatPr defaultColWidth="14" defaultRowHeight="13.5"/>
  <cols>
    <col min="1" max="1" width="14" style="19"/>
    <col min="2" max="2" width="20.875" style="19" customWidth="1"/>
    <col min="3" max="3" width="11.125" style="19" customWidth="1"/>
    <col min="4" max="4" width="16.125" style="19" customWidth="1"/>
    <col min="5" max="5" width="17.25" style="19" customWidth="1"/>
    <col min="6" max="6" width="15.875" style="19" customWidth="1"/>
    <col min="7" max="7" width="20.5" style="19" bestFit="1" customWidth="1"/>
    <col min="8" max="8" width="17.25" style="19" customWidth="1"/>
    <col min="9" max="10" width="10.5" style="19" customWidth="1"/>
    <col min="11" max="11" width="10.875" style="19" customWidth="1"/>
    <col min="12" max="12" width="8.5" style="19" customWidth="1"/>
    <col min="13" max="13" width="8.625" style="19" customWidth="1"/>
    <col min="14" max="14" width="10.625" style="19" customWidth="1"/>
    <col min="15" max="15" width="13.625" style="19" customWidth="1"/>
    <col min="16" max="16" width="10.75" style="19" customWidth="1"/>
    <col min="17" max="17" width="10.25" style="19" customWidth="1"/>
    <col min="18" max="18" width="10.875" style="19" customWidth="1"/>
    <col min="19" max="19" width="14" style="19"/>
    <col min="20" max="20" width="14" style="19" hidden="1" customWidth="1"/>
    <col min="21" max="21" width="22.625" style="19" customWidth="1"/>
    <col min="22" max="16384" width="14" style="12"/>
  </cols>
  <sheetData>
    <row r="1" spans="1:9">
      <c r="E1" s="19" t="s">
        <v>97</v>
      </c>
      <c r="F1" s="20">
        <v>5.5E-2</v>
      </c>
    </row>
    <row r="2" spans="1:9">
      <c r="A2" s="21" t="s">
        <v>359</v>
      </c>
      <c r="B2" s="21" t="s">
        <v>1400</v>
      </c>
      <c r="C2" s="21" t="s">
        <v>603</v>
      </c>
      <c r="D2" s="21" t="s">
        <v>604</v>
      </c>
      <c r="E2" s="21" t="s">
        <v>605</v>
      </c>
      <c r="F2" s="21" t="s">
        <v>606</v>
      </c>
      <c r="G2" s="21" t="s">
        <v>1399</v>
      </c>
      <c r="H2" s="21" t="s">
        <v>1401</v>
      </c>
    </row>
    <row r="3" spans="1:9">
      <c r="A3" s="385" t="s">
        <v>12</v>
      </c>
      <c r="B3" s="22">
        <f>G3-H3</f>
        <v>511986142.92168379</v>
      </c>
      <c r="C3" s="23"/>
      <c r="D3" s="22">
        <f>B3*B22</f>
        <v>76797.921438252568</v>
      </c>
      <c r="E3" s="23"/>
      <c r="F3" s="22">
        <f>D3</f>
        <v>76797.921438252568</v>
      </c>
      <c r="G3" s="22">
        <v>886911516.05168378</v>
      </c>
      <c r="H3" s="387">
        <v>374925373.13</v>
      </c>
    </row>
    <row r="4" spans="1:9">
      <c r="A4" s="385" t="s">
        <v>13</v>
      </c>
      <c r="B4" s="22">
        <f>G4+H3</f>
        <v>743741580.99838138</v>
      </c>
      <c r="C4" s="23"/>
      <c r="D4" s="22">
        <f>B4*B22</f>
        <v>111561.2371497572</v>
      </c>
      <c r="E4" s="23"/>
      <c r="F4" s="22">
        <f t="shared" ref="F4" si="0">D4</f>
        <v>111561.2371497572</v>
      </c>
      <c r="G4" s="22">
        <v>368816207.86838138</v>
      </c>
    </row>
    <row r="5" spans="1:9">
      <c r="A5" s="22" t="s">
        <v>14</v>
      </c>
      <c r="B5" s="22">
        <f>G5</f>
        <v>103710419.67047928</v>
      </c>
      <c r="C5" s="23"/>
      <c r="D5" s="23"/>
      <c r="E5" s="23"/>
      <c r="F5" s="22">
        <f>U45</f>
        <v>25.8</v>
      </c>
      <c r="G5" s="22">
        <v>103710419.67047928</v>
      </c>
    </row>
    <row r="6" spans="1:9">
      <c r="A6" s="22" t="s">
        <v>15</v>
      </c>
      <c r="B6" s="22">
        <f t="shared" ref="B6:B16" si="1">G6</f>
        <v>89463085.275448591</v>
      </c>
      <c r="C6" s="23"/>
      <c r="D6" s="23"/>
      <c r="E6" s="23"/>
      <c r="F6" s="22">
        <f>U50</f>
        <v>10.754999999999999</v>
      </c>
      <c r="G6" s="22">
        <v>89463085.275448591</v>
      </c>
    </row>
    <row r="7" spans="1:9">
      <c r="A7" s="23" t="s">
        <v>607</v>
      </c>
      <c r="B7" s="23">
        <f>SUM(B3:B6)</f>
        <v>1448901228.865993</v>
      </c>
      <c r="C7" s="23"/>
      <c r="D7" s="23"/>
      <c r="E7" s="23"/>
      <c r="F7" s="23">
        <f>SUM(F3:F6)</f>
        <v>188395.71358800976</v>
      </c>
      <c r="G7" s="23">
        <v>1448901228.865993</v>
      </c>
    </row>
    <row r="8" spans="1:9">
      <c r="A8" s="22" t="s">
        <v>10</v>
      </c>
      <c r="B8" s="22">
        <f t="shared" si="1"/>
        <v>1177658982.7863522</v>
      </c>
      <c r="C8" s="24"/>
      <c r="D8" s="22">
        <f>B8*B21</f>
        <v>1884254.3724581636</v>
      </c>
      <c r="E8" s="22">
        <f>C8*$C$21</f>
        <v>0</v>
      </c>
      <c r="F8" s="22">
        <f>D8+E8</f>
        <v>1884254.3724581636</v>
      </c>
      <c r="G8" s="22">
        <v>1177658982.7863522</v>
      </c>
    </row>
    <row r="9" spans="1:9">
      <c r="A9" s="22" t="s">
        <v>9</v>
      </c>
      <c r="B9" s="22">
        <f t="shared" si="1"/>
        <v>29158566.548562862</v>
      </c>
      <c r="C9" s="22">
        <f>G60</f>
        <v>64185</v>
      </c>
      <c r="D9" s="23"/>
      <c r="E9" s="23"/>
      <c r="F9" s="22">
        <f>U60</f>
        <v>14.955750000000002</v>
      </c>
      <c r="G9" s="22">
        <v>29158566.548562862</v>
      </c>
    </row>
    <row r="10" spans="1:9">
      <c r="A10" s="22" t="s">
        <v>8</v>
      </c>
      <c r="B10" s="22">
        <f t="shared" si="1"/>
        <v>619657188.52024186</v>
      </c>
      <c r="C10" s="22">
        <f>G38</f>
        <v>591579</v>
      </c>
      <c r="D10" s="23"/>
      <c r="E10" s="23"/>
      <c r="F10" s="22">
        <f>U38</f>
        <v>582.38629999999989</v>
      </c>
      <c r="G10" s="22">
        <v>619657188.52024186</v>
      </c>
    </row>
    <row r="11" spans="1:9">
      <c r="A11" s="23" t="s">
        <v>608</v>
      </c>
      <c r="B11" s="23">
        <f t="shared" si="1"/>
        <v>1826474737.8551569</v>
      </c>
      <c r="C11" s="23"/>
      <c r="D11" s="23"/>
      <c r="E11" s="23"/>
      <c r="F11" s="23">
        <f>SUM(F8:F10)</f>
        <v>1884851.7145081635</v>
      </c>
      <c r="G11" s="23">
        <v>1826474737.8551569</v>
      </c>
      <c r="H11"/>
      <c r="I11"/>
    </row>
    <row r="12" spans="1:9">
      <c r="A12" s="22" t="s">
        <v>17</v>
      </c>
      <c r="B12" s="22">
        <f t="shared" si="1"/>
        <v>376993071.05000204</v>
      </c>
      <c r="C12" s="24"/>
      <c r="D12" s="22">
        <f>B12*B21</f>
        <v>603188.91368000326</v>
      </c>
      <c r="E12" s="22">
        <f>C12*C21</f>
        <v>0</v>
      </c>
      <c r="F12" s="22">
        <f>D12+E12</f>
        <v>603188.91368000326</v>
      </c>
      <c r="G12" s="22">
        <v>376993071.05000204</v>
      </c>
      <c r="H12"/>
      <c r="I12" s="384"/>
    </row>
    <row r="13" spans="1:9">
      <c r="A13" s="22" t="s">
        <v>18</v>
      </c>
      <c r="B13" s="22">
        <f t="shared" si="1"/>
        <v>243553485.09311375</v>
      </c>
      <c r="C13" s="24"/>
      <c r="D13" s="22">
        <f>B13*B21</f>
        <v>389685.57614898204</v>
      </c>
      <c r="E13" s="22">
        <f>C13*C21</f>
        <v>0</v>
      </c>
      <c r="F13" s="22">
        <f>D13+E13</f>
        <v>389685.57614898204</v>
      </c>
      <c r="G13" s="22">
        <v>243553485.09311375</v>
      </c>
      <c r="H13"/>
      <c r="I13"/>
    </row>
    <row r="14" spans="1:9">
      <c r="A14" s="23" t="s">
        <v>609</v>
      </c>
      <c r="B14" s="23">
        <f t="shared" si="1"/>
        <v>620546556.14311576</v>
      </c>
      <c r="C14" s="23"/>
      <c r="D14" s="23"/>
      <c r="E14" s="23"/>
      <c r="F14" s="23">
        <f>SUM(F12:F13)</f>
        <v>992874.4898289853</v>
      </c>
      <c r="G14" s="23">
        <v>620546556.14311576</v>
      </c>
    </row>
    <row r="15" spans="1:9">
      <c r="A15" s="25" t="s">
        <v>6</v>
      </c>
      <c r="B15" s="25">
        <f t="shared" si="1"/>
        <v>853765.07341317215</v>
      </c>
      <c r="C15" s="25"/>
      <c r="D15" s="26"/>
      <c r="E15" s="26"/>
      <c r="F15" s="26"/>
      <c r="G15" s="25">
        <v>853765.07341317215</v>
      </c>
    </row>
    <row r="16" spans="1:9">
      <c r="A16" s="25" t="s">
        <v>610</v>
      </c>
      <c r="B16" s="25">
        <f t="shared" si="1"/>
        <v>5297993892.2155685</v>
      </c>
      <c r="C16" s="25"/>
      <c r="D16" s="26"/>
      <c r="E16" s="26"/>
      <c r="F16" s="26"/>
      <c r="G16" s="25">
        <v>5297993892.2155685</v>
      </c>
    </row>
    <row r="17" spans="1:22">
      <c r="A17" s="27" t="s">
        <v>2</v>
      </c>
      <c r="B17" s="27">
        <f>B7+B11+B14+B15+B16</f>
        <v>9194770180.1532478</v>
      </c>
      <c r="C17" s="27"/>
      <c r="D17" s="27"/>
      <c r="E17" s="27"/>
      <c r="F17" s="27"/>
      <c r="G17" s="27">
        <f>G7+G11+G14+G15+G16</f>
        <v>9194770180.1532478</v>
      </c>
      <c r="H17" s="28"/>
    </row>
    <row r="19" spans="1:22">
      <c r="A19" s="29" t="s">
        <v>611</v>
      </c>
      <c r="B19" s="30" t="s">
        <v>612</v>
      </c>
      <c r="C19" s="31">
        <v>11</v>
      </c>
    </row>
    <row r="20" spans="1:22">
      <c r="A20" s="32"/>
      <c r="B20" s="32" t="s">
        <v>613</v>
      </c>
      <c r="C20" s="32" t="s">
        <v>614</v>
      </c>
      <c r="E20" s="28">
        <f>B7*F1/2</f>
        <v>39844783.793814808</v>
      </c>
    </row>
    <row r="21" spans="1:22">
      <c r="A21" s="32" t="s">
        <v>615</v>
      </c>
      <c r="B21" s="33">
        <v>1.6000000000000001E-3</v>
      </c>
      <c r="C21" s="33">
        <v>2.9999999999999997E-4</v>
      </c>
      <c r="D21" s="28">
        <f>B16*0.055/10000</f>
        <v>29138.966407185628</v>
      </c>
    </row>
    <row r="22" spans="1:22">
      <c r="A22" s="34" t="s">
        <v>616</v>
      </c>
      <c r="B22" s="33">
        <v>1.4999999999999999E-4</v>
      </c>
      <c r="C22" s="33">
        <v>0</v>
      </c>
    </row>
    <row r="23" spans="1:22">
      <c r="A23" s="34" t="s">
        <v>617</v>
      </c>
      <c r="B23" s="33">
        <v>1.6000000000000001E-4</v>
      </c>
      <c r="C23" s="33">
        <v>1.4999999999999999E-4</v>
      </c>
    </row>
    <row r="26" spans="1:22" ht="16.5" hidden="1">
      <c r="A26" s="434" t="s">
        <v>618</v>
      </c>
      <c r="B26" s="434" t="s">
        <v>619</v>
      </c>
      <c r="C26" s="36"/>
      <c r="D26" s="424" t="s">
        <v>613</v>
      </c>
      <c r="E26" s="425"/>
      <c r="F26" s="426"/>
      <c r="G26" s="425" t="s">
        <v>620</v>
      </c>
      <c r="H26" s="425"/>
      <c r="I26" s="426"/>
      <c r="J26" s="430" t="s">
        <v>2</v>
      </c>
      <c r="K26" s="430" t="s">
        <v>621</v>
      </c>
      <c r="L26" s="430" t="s">
        <v>605</v>
      </c>
      <c r="M26" s="430" t="s">
        <v>2</v>
      </c>
      <c r="N26" s="427" t="s">
        <v>622</v>
      </c>
      <c r="O26" s="428"/>
      <c r="P26" s="428"/>
      <c r="Q26" s="428"/>
      <c r="R26" s="428"/>
      <c r="S26" s="428"/>
      <c r="T26" s="429"/>
      <c r="U26" s="422" t="s">
        <v>623</v>
      </c>
      <c r="V26" s="422" t="s">
        <v>624</v>
      </c>
    </row>
    <row r="27" spans="1:22" ht="15" hidden="1">
      <c r="A27" s="434"/>
      <c r="B27" s="434"/>
      <c r="C27" s="35" t="s">
        <v>625</v>
      </c>
      <c r="D27" s="35" t="s">
        <v>626</v>
      </c>
      <c r="E27" s="35" t="s">
        <v>627</v>
      </c>
      <c r="F27" s="35" t="s">
        <v>621</v>
      </c>
      <c r="G27" s="37" t="s">
        <v>603</v>
      </c>
      <c r="H27" s="37" t="s">
        <v>628</v>
      </c>
      <c r="I27" s="35" t="s">
        <v>605</v>
      </c>
      <c r="J27" s="431"/>
      <c r="K27" s="431"/>
      <c r="L27" s="431"/>
      <c r="M27" s="431"/>
      <c r="N27" s="35" t="s">
        <v>629</v>
      </c>
      <c r="O27" s="35" t="s">
        <v>630</v>
      </c>
      <c r="P27" s="35" t="s">
        <v>631</v>
      </c>
      <c r="Q27" s="35" t="s">
        <v>632</v>
      </c>
      <c r="R27" s="35" t="s">
        <v>633</v>
      </c>
      <c r="S27" s="35" t="s">
        <v>634</v>
      </c>
      <c r="T27" s="35" t="s">
        <v>635</v>
      </c>
      <c r="U27" s="423"/>
      <c r="V27" s="423"/>
    </row>
    <row r="28" spans="1:22" ht="16.5" hidden="1">
      <c r="A28" s="38" t="s">
        <v>636</v>
      </c>
      <c r="B28" s="38" t="s">
        <v>637</v>
      </c>
      <c r="C28" s="39">
        <v>0</v>
      </c>
      <c r="D28" s="40">
        <v>30100</v>
      </c>
      <c r="E28" s="41">
        <v>2E-3</v>
      </c>
      <c r="F28" s="42">
        <f>D28*E28</f>
        <v>60.2</v>
      </c>
      <c r="G28" s="43">
        <v>0</v>
      </c>
      <c r="H28" s="44">
        <v>1.8E-3</v>
      </c>
      <c r="I28" s="53">
        <f>G28*H28</f>
        <v>0</v>
      </c>
      <c r="J28" s="54">
        <f t="shared" ref="J28:J33" si="2">F28+I28</f>
        <v>60.2</v>
      </c>
      <c r="K28" s="54">
        <f>D28*$B$21</f>
        <v>48.160000000000004</v>
      </c>
      <c r="L28" s="54">
        <f>G28*$C$21</f>
        <v>0</v>
      </c>
      <c r="M28" s="55">
        <f>K28+L28</f>
        <v>48.160000000000004</v>
      </c>
      <c r="N28" s="56"/>
      <c r="O28" s="57"/>
      <c r="P28" s="56"/>
      <c r="Q28" s="56"/>
      <c r="R28" s="62"/>
      <c r="S28" s="63">
        <f>O28/D28</f>
        <v>0</v>
      </c>
      <c r="T28" s="64">
        <f>O28*P28+O28*Q28*R28</f>
        <v>0</v>
      </c>
      <c r="U28" s="65">
        <f>IF(S28*M28-T28&gt;0,(1-S28)*M28+(S28*M28-T28),(1-S28)*M28)</f>
        <v>48.160000000000004</v>
      </c>
      <c r="V28" s="65">
        <f>D28*$B$21*$C$19/12</f>
        <v>44.146666666666668</v>
      </c>
    </row>
    <row r="29" spans="1:22" ht="16.5" hidden="1">
      <c r="A29" s="38" t="s">
        <v>638</v>
      </c>
      <c r="B29" s="38" t="s">
        <v>637</v>
      </c>
      <c r="C29" s="39">
        <v>0</v>
      </c>
      <c r="D29" s="40">
        <v>46700</v>
      </c>
      <c r="E29" s="41">
        <v>1.4999999999999999E-2</v>
      </c>
      <c r="F29" s="42">
        <f t="shared" ref="F29:F59" si="3">D29*E29</f>
        <v>700.5</v>
      </c>
      <c r="G29" s="43">
        <v>79633</v>
      </c>
      <c r="H29" s="44">
        <v>1.8E-3</v>
      </c>
      <c r="I29" s="53">
        <f t="shared" ref="I29:I37" si="4">G29*H29</f>
        <v>143.33939999999998</v>
      </c>
      <c r="J29" s="54">
        <f t="shared" si="2"/>
        <v>843.83939999999996</v>
      </c>
      <c r="K29" s="54">
        <f t="shared" ref="K29:K37" si="5">D29*$B$21</f>
        <v>74.72</v>
      </c>
      <c r="L29" s="54">
        <f t="shared" ref="L29:L37" si="6">G29*$C$21</f>
        <v>23.889899999999997</v>
      </c>
      <c r="M29" s="55">
        <f t="shared" ref="M29:M59" si="7">K29+L29</f>
        <v>98.609899999999996</v>
      </c>
      <c r="N29" s="56"/>
      <c r="O29" s="57"/>
      <c r="P29" s="56"/>
      <c r="Q29" s="56"/>
      <c r="R29" s="62"/>
      <c r="S29" s="63">
        <f t="shared" ref="S29:S33" si="8">O29/D29</f>
        <v>0</v>
      </c>
      <c r="T29" s="64">
        <f t="shared" ref="T29:T59" si="9">O29*P29+O29*Q29*R29</f>
        <v>0</v>
      </c>
      <c r="U29" s="65">
        <f>IF(S29*M29-T29&gt;0,(1-S29)*M29+(S29*M29-T29),(1-S29)*M29)</f>
        <v>98.609899999999996</v>
      </c>
      <c r="V29" s="65">
        <f t="shared" ref="V29:V37" si="10">D29*$B$21*$C$19/12</f>
        <v>68.493333333333325</v>
      </c>
    </row>
    <row r="30" spans="1:22" ht="16.5" hidden="1">
      <c r="A30" s="38" t="s">
        <v>639</v>
      </c>
      <c r="B30" s="38" t="s">
        <v>637</v>
      </c>
      <c r="C30" s="39">
        <v>0</v>
      </c>
      <c r="D30" s="40">
        <v>400</v>
      </c>
      <c r="E30" s="41">
        <v>5.0000000000000001E-3</v>
      </c>
      <c r="F30" s="42">
        <f t="shared" si="3"/>
        <v>2</v>
      </c>
      <c r="G30" s="43">
        <v>0</v>
      </c>
      <c r="H30" s="44">
        <v>1.8E-3</v>
      </c>
      <c r="I30" s="53">
        <f t="shared" si="4"/>
        <v>0</v>
      </c>
      <c r="J30" s="54">
        <f t="shared" si="2"/>
        <v>2</v>
      </c>
      <c r="K30" s="54">
        <f t="shared" si="5"/>
        <v>0.64</v>
      </c>
      <c r="L30" s="54">
        <f t="shared" si="6"/>
        <v>0</v>
      </c>
      <c r="M30" s="55">
        <f t="shared" si="7"/>
        <v>0.64</v>
      </c>
      <c r="N30" s="56"/>
      <c r="O30" s="57"/>
      <c r="P30" s="56"/>
      <c r="Q30" s="56"/>
      <c r="R30" s="62"/>
      <c r="S30" s="63">
        <f t="shared" si="8"/>
        <v>0</v>
      </c>
      <c r="T30" s="64">
        <f t="shared" si="9"/>
        <v>0</v>
      </c>
      <c r="U30" s="65">
        <f>IF(S30*M30-T30&gt;0,(1-S30)*M30+(S30*M30-T30),(1-S30)*M30)</f>
        <v>0.64</v>
      </c>
      <c r="V30" s="65">
        <f t="shared" si="10"/>
        <v>0.58666666666666667</v>
      </c>
    </row>
    <row r="31" spans="1:22" ht="16.5" hidden="1">
      <c r="A31" s="38" t="s">
        <v>640</v>
      </c>
      <c r="B31" s="38" t="s">
        <v>637</v>
      </c>
      <c r="C31" s="39">
        <v>0</v>
      </c>
      <c r="D31" s="40">
        <v>23900</v>
      </c>
      <c r="E31" s="41">
        <v>5.0000000000000001E-3</v>
      </c>
      <c r="F31" s="42">
        <f t="shared" si="3"/>
        <v>119.5</v>
      </c>
      <c r="G31" s="43">
        <v>94838</v>
      </c>
      <c r="H31" s="44">
        <v>1.8E-3</v>
      </c>
      <c r="I31" s="53">
        <f t="shared" si="4"/>
        <v>170.70839999999998</v>
      </c>
      <c r="J31" s="54">
        <f t="shared" si="2"/>
        <v>290.20839999999998</v>
      </c>
      <c r="K31" s="54">
        <f t="shared" si="5"/>
        <v>38.24</v>
      </c>
      <c r="L31" s="54">
        <f t="shared" si="6"/>
        <v>28.451399999999996</v>
      </c>
      <c r="M31" s="55">
        <f t="shared" si="7"/>
        <v>66.691400000000002</v>
      </c>
      <c r="N31" s="56"/>
      <c r="O31" s="57"/>
      <c r="P31" s="56"/>
      <c r="Q31" s="56"/>
      <c r="R31" s="62"/>
      <c r="S31" s="63">
        <f t="shared" si="8"/>
        <v>0</v>
      </c>
      <c r="T31" s="64">
        <f t="shared" si="9"/>
        <v>0</v>
      </c>
      <c r="U31" s="65">
        <f t="shared" ref="U31:U59" si="11">IF(S31*M31-T31&gt;0,(1-S31)*M31+(S31*M31-T31),(1-S31)*M31)</f>
        <v>66.691400000000002</v>
      </c>
      <c r="V31" s="65">
        <f t="shared" si="10"/>
        <v>35.053333333333335</v>
      </c>
    </row>
    <row r="32" spans="1:22" ht="16.5" hidden="1">
      <c r="A32" s="38" t="s">
        <v>641</v>
      </c>
      <c r="B32" s="38" t="s">
        <v>637</v>
      </c>
      <c r="C32" s="39">
        <v>9</v>
      </c>
      <c r="D32" s="40">
        <v>1400</v>
      </c>
      <c r="E32" s="41">
        <v>5.0000000000000001E-3</v>
      </c>
      <c r="F32" s="42">
        <f t="shared" si="3"/>
        <v>7</v>
      </c>
      <c r="G32" s="45">
        <v>434</v>
      </c>
      <c r="H32" s="44">
        <v>1.8E-3</v>
      </c>
      <c r="I32" s="53">
        <f t="shared" si="4"/>
        <v>0.78120000000000001</v>
      </c>
      <c r="J32" s="54">
        <f t="shared" si="2"/>
        <v>7.7812000000000001</v>
      </c>
      <c r="K32" s="54">
        <f t="shared" si="5"/>
        <v>2.2400000000000002</v>
      </c>
      <c r="L32" s="54">
        <f t="shared" si="6"/>
        <v>0.13019999999999998</v>
      </c>
      <c r="M32" s="55">
        <f t="shared" si="7"/>
        <v>2.3702000000000001</v>
      </c>
      <c r="N32" s="56"/>
      <c r="O32" s="57"/>
      <c r="P32" s="56"/>
      <c r="Q32" s="60"/>
      <c r="R32" s="62"/>
      <c r="S32" s="63">
        <f t="shared" si="8"/>
        <v>0</v>
      </c>
      <c r="T32" s="64">
        <f t="shared" si="9"/>
        <v>0</v>
      </c>
      <c r="U32" s="65">
        <f t="shared" si="11"/>
        <v>2.3702000000000001</v>
      </c>
      <c r="V32" s="65">
        <f t="shared" si="10"/>
        <v>2.0533333333333332</v>
      </c>
    </row>
    <row r="33" spans="1:22" ht="16.5" hidden="1">
      <c r="A33" s="38" t="s">
        <v>642</v>
      </c>
      <c r="B33" s="38" t="s">
        <v>637</v>
      </c>
      <c r="C33" s="39">
        <v>0</v>
      </c>
      <c r="D33" s="40">
        <v>150000</v>
      </c>
      <c r="E33" s="41">
        <v>1.4999999999999999E-2</v>
      </c>
      <c r="F33" s="42">
        <f t="shared" si="3"/>
        <v>2250</v>
      </c>
      <c r="G33" s="46">
        <v>416516</v>
      </c>
      <c r="H33" s="44">
        <v>1.8E-3</v>
      </c>
      <c r="I33" s="53">
        <f t="shared" si="4"/>
        <v>749.72879999999998</v>
      </c>
      <c r="J33" s="54">
        <f t="shared" si="2"/>
        <v>2999.7287999999999</v>
      </c>
      <c r="K33" s="54">
        <f t="shared" si="5"/>
        <v>240</v>
      </c>
      <c r="L33" s="54">
        <f t="shared" si="6"/>
        <v>124.95479999999999</v>
      </c>
      <c r="M33" s="55">
        <f t="shared" si="7"/>
        <v>364.95479999999998</v>
      </c>
      <c r="N33" s="56"/>
      <c r="O33" s="57"/>
      <c r="P33" s="56"/>
      <c r="Q33" s="56"/>
      <c r="R33" s="62"/>
      <c r="S33" s="63">
        <f t="shared" si="8"/>
        <v>0</v>
      </c>
      <c r="T33" s="64">
        <f t="shared" si="9"/>
        <v>0</v>
      </c>
      <c r="U33" s="65">
        <f t="shared" si="11"/>
        <v>364.95479999999998</v>
      </c>
      <c r="V33" s="65">
        <f t="shared" si="10"/>
        <v>220</v>
      </c>
    </row>
    <row r="34" spans="1:22" ht="16.5" hidden="1">
      <c r="A34" s="38" t="s">
        <v>643</v>
      </c>
      <c r="B34" s="38" t="s">
        <v>637</v>
      </c>
      <c r="C34" s="39">
        <v>4</v>
      </c>
      <c r="D34" s="40">
        <v>6900</v>
      </c>
      <c r="E34" s="41"/>
      <c r="F34" s="42"/>
      <c r="G34" s="47">
        <v>125</v>
      </c>
      <c r="H34" s="44">
        <v>8.0000000000000004E-4</v>
      </c>
      <c r="I34" s="53">
        <f t="shared" si="4"/>
        <v>0.1</v>
      </c>
      <c r="J34" s="54"/>
      <c r="K34" s="54"/>
      <c r="L34" s="54"/>
      <c r="M34" s="55"/>
      <c r="N34" s="56"/>
      <c r="O34" s="57"/>
      <c r="P34" s="56"/>
      <c r="Q34" s="56"/>
      <c r="R34" s="62"/>
      <c r="S34" s="63"/>
      <c r="T34" s="64"/>
      <c r="U34" s="65"/>
      <c r="V34" s="65">
        <f t="shared" si="10"/>
        <v>10.120000000000001</v>
      </c>
    </row>
    <row r="35" spans="1:22" ht="16.5" hidden="1">
      <c r="A35" s="38" t="s">
        <v>644</v>
      </c>
      <c r="B35" s="38" t="s">
        <v>637</v>
      </c>
      <c r="C35" s="39">
        <v>5</v>
      </c>
      <c r="D35" s="40">
        <v>1800</v>
      </c>
      <c r="E35" s="41"/>
      <c r="F35" s="42"/>
      <c r="G35" s="47">
        <v>33</v>
      </c>
      <c r="H35" s="44">
        <v>8.0000000000000004E-4</v>
      </c>
      <c r="I35" s="53">
        <f t="shared" si="4"/>
        <v>2.64E-2</v>
      </c>
      <c r="J35" s="54"/>
      <c r="K35" s="54"/>
      <c r="L35" s="54"/>
      <c r="M35" s="55"/>
      <c r="N35" s="56"/>
      <c r="O35" s="57"/>
      <c r="P35" s="56"/>
      <c r="Q35" s="56"/>
      <c r="R35" s="62"/>
      <c r="S35" s="63"/>
      <c r="T35" s="64"/>
      <c r="U35" s="65"/>
      <c r="V35" s="65">
        <f t="shared" si="10"/>
        <v>2.64</v>
      </c>
    </row>
    <row r="36" spans="1:22" ht="16.5" hidden="1">
      <c r="A36" s="38" t="s">
        <v>645</v>
      </c>
      <c r="B36" s="38" t="s">
        <v>637</v>
      </c>
      <c r="C36" s="39">
        <v>0</v>
      </c>
      <c r="D36" s="40">
        <v>500</v>
      </c>
      <c r="E36" s="41"/>
      <c r="F36" s="42"/>
      <c r="G36" s="43"/>
      <c r="H36" s="44">
        <v>1.8E-3</v>
      </c>
      <c r="I36" s="53">
        <f t="shared" si="4"/>
        <v>0</v>
      </c>
      <c r="J36" s="54">
        <f>F36+I36</f>
        <v>0</v>
      </c>
      <c r="K36" s="54">
        <f t="shared" si="5"/>
        <v>0.8</v>
      </c>
      <c r="L36" s="54">
        <f t="shared" si="6"/>
        <v>0</v>
      </c>
      <c r="M36" s="55">
        <f t="shared" si="7"/>
        <v>0.8</v>
      </c>
      <c r="N36" s="56"/>
      <c r="O36" s="57"/>
      <c r="P36" s="56"/>
      <c r="Q36" s="56"/>
      <c r="R36" s="62"/>
      <c r="S36" s="63">
        <f>O36/D36</f>
        <v>0</v>
      </c>
      <c r="T36" s="64">
        <f t="shared" si="9"/>
        <v>0</v>
      </c>
      <c r="U36" s="65">
        <f t="shared" si="11"/>
        <v>0.8</v>
      </c>
      <c r="V36" s="65">
        <f t="shared" si="10"/>
        <v>0.73333333333333339</v>
      </c>
    </row>
    <row r="37" spans="1:22" ht="16.5" hidden="1">
      <c r="A37" s="38" t="s">
        <v>646</v>
      </c>
      <c r="B37" s="38" t="s">
        <v>637</v>
      </c>
      <c r="C37" s="39">
        <v>0</v>
      </c>
      <c r="D37" s="40">
        <v>100</v>
      </c>
      <c r="E37" s="41"/>
      <c r="F37" s="42"/>
      <c r="G37" s="43"/>
      <c r="H37" s="44">
        <v>1.8E-3</v>
      </c>
      <c r="I37" s="53">
        <f t="shared" si="4"/>
        <v>0</v>
      </c>
      <c r="J37" s="54">
        <f>F37+I37</f>
        <v>0</v>
      </c>
      <c r="K37" s="54">
        <f t="shared" si="5"/>
        <v>0.16</v>
      </c>
      <c r="L37" s="54">
        <f t="shared" si="6"/>
        <v>0</v>
      </c>
      <c r="M37" s="55">
        <f t="shared" si="7"/>
        <v>0.16</v>
      </c>
      <c r="N37" s="56"/>
      <c r="O37" s="57"/>
      <c r="P37" s="56"/>
      <c r="Q37" s="56"/>
      <c r="R37" s="62"/>
      <c r="S37" s="63">
        <f>O37/D37</f>
        <v>0</v>
      </c>
      <c r="T37" s="64">
        <f t="shared" si="9"/>
        <v>0</v>
      </c>
      <c r="U37" s="65">
        <f t="shared" si="11"/>
        <v>0.16</v>
      </c>
      <c r="V37" s="65">
        <f t="shared" si="10"/>
        <v>0.14666666666666667</v>
      </c>
    </row>
    <row r="38" spans="1:22" ht="16.5" hidden="1">
      <c r="A38" s="432" t="s">
        <v>647</v>
      </c>
      <c r="B38" s="433"/>
      <c r="C38" s="48"/>
      <c r="D38" s="48">
        <f>SUM(D28:D37)</f>
        <v>261800</v>
      </c>
      <c r="E38" s="48">
        <f t="shared" ref="E38:V38" si="12">SUM(E28:E37)</f>
        <v>4.7E-2</v>
      </c>
      <c r="F38" s="48">
        <f t="shared" si="12"/>
        <v>3139.2</v>
      </c>
      <c r="G38" s="48">
        <f t="shared" si="12"/>
        <v>591579</v>
      </c>
      <c r="H38" s="48">
        <f t="shared" si="12"/>
        <v>1.6E-2</v>
      </c>
      <c r="I38" s="48">
        <f t="shared" si="12"/>
        <v>1064.6841999999999</v>
      </c>
      <c r="J38" s="48">
        <f t="shared" si="12"/>
        <v>4203.7577999999994</v>
      </c>
      <c r="K38" s="48">
        <f t="shared" si="12"/>
        <v>404.96000000000004</v>
      </c>
      <c r="L38" s="48">
        <f t="shared" si="12"/>
        <v>177.42629999999997</v>
      </c>
      <c r="M38" s="48">
        <f t="shared" si="12"/>
        <v>582.38629999999989</v>
      </c>
      <c r="N38" s="48">
        <f t="shared" si="12"/>
        <v>0</v>
      </c>
      <c r="O38" s="57">
        <f t="shared" si="12"/>
        <v>0</v>
      </c>
      <c r="P38" s="48">
        <f t="shared" si="12"/>
        <v>0</v>
      </c>
      <c r="Q38" s="48">
        <f t="shared" si="12"/>
        <v>0</v>
      </c>
      <c r="R38" s="66">
        <f t="shared" si="12"/>
        <v>0</v>
      </c>
      <c r="S38" s="48">
        <f t="shared" si="12"/>
        <v>0</v>
      </c>
      <c r="T38" s="48">
        <f t="shared" si="12"/>
        <v>0</v>
      </c>
      <c r="U38" s="48">
        <f t="shared" si="12"/>
        <v>582.38629999999989</v>
      </c>
      <c r="V38" s="48">
        <f t="shared" si="12"/>
        <v>383.97333333333336</v>
      </c>
    </row>
    <row r="39" spans="1:22" ht="16.5" hidden="1">
      <c r="A39" s="38" t="s">
        <v>648</v>
      </c>
      <c r="B39" s="38" t="s">
        <v>649</v>
      </c>
      <c r="C39" s="39">
        <v>0</v>
      </c>
      <c r="D39" s="40">
        <v>55900</v>
      </c>
      <c r="E39" s="41">
        <v>5.0000000000000001E-3</v>
      </c>
      <c r="F39" s="42">
        <f t="shared" si="3"/>
        <v>279.5</v>
      </c>
      <c r="G39" s="43">
        <v>0</v>
      </c>
      <c r="H39" s="44">
        <v>2E-3</v>
      </c>
      <c r="I39" s="53">
        <f>G39*H39</f>
        <v>0</v>
      </c>
      <c r="J39" s="54">
        <f t="shared" ref="J39:J44" si="13">F39+I39</f>
        <v>279.5</v>
      </c>
      <c r="K39" s="54">
        <f>D39*$B$22</f>
        <v>8.3849999999999998</v>
      </c>
      <c r="L39" s="54"/>
      <c r="M39" s="55">
        <f>K39+L39</f>
        <v>8.3849999999999998</v>
      </c>
      <c r="N39" s="57"/>
      <c r="O39" s="57"/>
      <c r="P39" s="58"/>
      <c r="Q39" s="56"/>
      <c r="R39" s="62"/>
      <c r="S39" s="63">
        <f t="shared" ref="S39:S44" si="14">O39/D39</f>
        <v>0</v>
      </c>
      <c r="T39" s="64">
        <f>O39*P39+O39*Q39*R39</f>
        <v>0</v>
      </c>
      <c r="U39" s="65">
        <f>IF(S39*M39-T39&gt;0,(1-S39)*M39+(S39*M39-T39),(1-S39)*M39)</f>
        <v>8.3849999999999998</v>
      </c>
      <c r="V39" s="65">
        <f>D39*$B$22*$C$19/12</f>
        <v>7.6862500000000002</v>
      </c>
    </row>
    <row r="40" spans="1:22" ht="16.5" hidden="1">
      <c r="A40" s="38" t="s">
        <v>650</v>
      </c>
      <c r="B40" s="38" t="s">
        <v>649</v>
      </c>
      <c r="C40" s="39">
        <v>3</v>
      </c>
      <c r="D40" s="40">
        <v>46100</v>
      </c>
      <c r="E40" s="41">
        <v>5.0000000000000001E-3</v>
      </c>
      <c r="F40" s="42">
        <f t="shared" si="3"/>
        <v>230.5</v>
      </c>
      <c r="G40" s="43">
        <v>0</v>
      </c>
      <c r="H40" s="44">
        <v>1E-3</v>
      </c>
      <c r="I40" s="53">
        <f t="shared" ref="I40:I59" si="15">G40*H40</f>
        <v>0</v>
      </c>
      <c r="J40" s="54">
        <f t="shared" si="13"/>
        <v>230.5</v>
      </c>
      <c r="K40" s="54">
        <f t="shared" ref="K40:K44" si="16">D40*$B$22</f>
        <v>6.9149999999999991</v>
      </c>
      <c r="L40" s="54"/>
      <c r="M40" s="55">
        <f t="shared" si="7"/>
        <v>6.9149999999999991</v>
      </c>
      <c r="N40" s="56"/>
      <c r="O40" s="57"/>
      <c r="P40" s="56"/>
      <c r="Q40" s="56"/>
      <c r="R40" s="62"/>
      <c r="S40" s="63">
        <f t="shared" si="14"/>
        <v>0</v>
      </c>
      <c r="T40" s="64">
        <f t="shared" si="9"/>
        <v>0</v>
      </c>
      <c r="U40" s="65">
        <f t="shared" si="11"/>
        <v>6.9149999999999991</v>
      </c>
      <c r="V40" s="65">
        <f t="shared" ref="V40:V49" si="17">D40*$B$22*$C$19/12</f>
        <v>6.3387500000000001</v>
      </c>
    </row>
    <row r="41" spans="1:22" ht="16.5" hidden="1">
      <c r="A41" s="38" t="s">
        <v>651</v>
      </c>
      <c r="B41" s="38" t="s">
        <v>649</v>
      </c>
      <c r="C41" s="39">
        <v>9</v>
      </c>
      <c r="D41" s="40">
        <v>4400</v>
      </c>
      <c r="E41" s="41">
        <v>5.0000000000000001E-3</v>
      </c>
      <c r="F41" s="42">
        <f t="shared" si="3"/>
        <v>22</v>
      </c>
      <c r="G41" s="43">
        <v>0</v>
      </c>
      <c r="H41" s="44">
        <v>2E-3</v>
      </c>
      <c r="I41" s="53">
        <f t="shared" si="15"/>
        <v>0</v>
      </c>
      <c r="J41" s="59">
        <f t="shared" si="13"/>
        <v>22</v>
      </c>
      <c r="K41" s="54">
        <f t="shared" si="16"/>
        <v>0.65999999999999992</v>
      </c>
      <c r="L41" s="54"/>
      <c r="M41" s="55">
        <f t="shared" si="7"/>
        <v>0.65999999999999992</v>
      </c>
      <c r="N41" s="56"/>
      <c r="O41" s="57"/>
      <c r="P41" s="58"/>
      <c r="Q41" s="56"/>
      <c r="R41" s="62"/>
      <c r="S41" s="63">
        <f t="shared" si="14"/>
        <v>0</v>
      </c>
      <c r="T41" s="64">
        <f>O41*P41+I41*0.3</f>
        <v>0</v>
      </c>
      <c r="U41" s="65">
        <f t="shared" si="11"/>
        <v>0.65999999999999992</v>
      </c>
      <c r="V41" s="65">
        <f t="shared" si="17"/>
        <v>0.60499999999999987</v>
      </c>
    </row>
    <row r="42" spans="1:22" ht="16.5" hidden="1">
      <c r="A42" s="38" t="s">
        <v>652</v>
      </c>
      <c r="B42" s="38" t="s">
        <v>649</v>
      </c>
      <c r="C42" s="39">
        <v>10</v>
      </c>
      <c r="D42" s="40">
        <v>3000</v>
      </c>
      <c r="E42" s="41">
        <v>5.0000000000000001E-3</v>
      </c>
      <c r="F42" s="42">
        <f t="shared" si="3"/>
        <v>15</v>
      </c>
      <c r="G42" s="43">
        <v>0</v>
      </c>
      <c r="H42" s="44">
        <v>2E-3</v>
      </c>
      <c r="I42" s="53">
        <f t="shared" si="15"/>
        <v>0</v>
      </c>
      <c r="J42" s="54">
        <f t="shared" si="13"/>
        <v>15</v>
      </c>
      <c r="K42" s="54">
        <f t="shared" si="16"/>
        <v>0.44999999999999996</v>
      </c>
      <c r="L42" s="54"/>
      <c r="M42" s="55">
        <f t="shared" si="7"/>
        <v>0.44999999999999996</v>
      </c>
      <c r="N42" s="56"/>
      <c r="O42" s="57"/>
      <c r="P42" s="58"/>
      <c r="Q42" s="56"/>
      <c r="R42" s="62"/>
      <c r="S42" s="63">
        <f t="shared" si="14"/>
        <v>0</v>
      </c>
      <c r="T42" s="64">
        <f t="shared" si="9"/>
        <v>0</v>
      </c>
      <c r="U42" s="65">
        <f t="shared" si="11"/>
        <v>0.44999999999999996</v>
      </c>
      <c r="V42" s="65">
        <f t="shared" si="17"/>
        <v>0.41249999999999992</v>
      </c>
    </row>
    <row r="43" spans="1:22" ht="16.5" hidden="1">
      <c r="A43" s="38" t="s">
        <v>653</v>
      </c>
      <c r="B43" s="38" t="s">
        <v>649</v>
      </c>
      <c r="C43" s="39">
        <v>8</v>
      </c>
      <c r="D43" s="40">
        <f>25200/2</f>
        <v>12600</v>
      </c>
      <c r="E43" s="41">
        <v>3.0000000000000001E-3</v>
      </c>
      <c r="F43" s="42">
        <f t="shared" si="3"/>
        <v>37.800000000000004</v>
      </c>
      <c r="G43" s="43">
        <v>0</v>
      </c>
      <c r="H43" s="44">
        <v>2.0000000000000001E-4</v>
      </c>
      <c r="I43" s="53">
        <f t="shared" si="15"/>
        <v>0</v>
      </c>
      <c r="J43" s="54">
        <f t="shared" si="13"/>
        <v>37.800000000000004</v>
      </c>
      <c r="K43" s="54">
        <f t="shared" si="16"/>
        <v>1.89</v>
      </c>
      <c r="L43" s="54"/>
      <c r="M43" s="55">
        <f t="shared" si="7"/>
        <v>1.89</v>
      </c>
      <c r="N43" s="56"/>
      <c r="O43" s="57"/>
      <c r="P43" s="56"/>
      <c r="Q43" s="56"/>
      <c r="R43" s="62"/>
      <c r="S43" s="63">
        <f t="shared" si="14"/>
        <v>0</v>
      </c>
      <c r="T43" s="64">
        <f t="shared" si="9"/>
        <v>0</v>
      </c>
      <c r="U43" s="65">
        <f t="shared" si="11"/>
        <v>1.89</v>
      </c>
      <c r="V43" s="65">
        <f t="shared" si="17"/>
        <v>1.7324999999999999</v>
      </c>
    </row>
    <row r="44" spans="1:22" ht="16.5" hidden="1">
      <c r="A44" s="38" t="s">
        <v>654</v>
      </c>
      <c r="B44" s="38" t="s">
        <v>649</v>
      </c>
      <c r="C44" s="39">
        <v>0</v>
      </c>
      <c r="D44" s="40">
        <v>50000</v>
      </c>
      <c r="E44" s="41">
        <v>2E-3</v>
      </c>
      <c r="F44" s="42">
        <f t="shared" si="3"/>
        <v>100</v>
      </c>
      <c r="G44" s="43">
        <v>0</v>
      </c>
      <c r="H44" s="44">
        <v>2.0000000000000001E-4</v>
      </c>
      <c r="I44" s="53">
        <f t="shared" si="15"/>
        <v>0</v>
      </c>
      <c r="J44" s="54">
        <f t="shared" si="13"/>
        <v>100</v>
      </c>
      <c r="K44" s="54">
        <f t="shared" si="16"/>
        <v>7.4999999999999991</v>
      </c>
      <c r="L44" s="54"/>
      <c r="M44" s="55">
        <f t="shared" si="7"/>
        <v>7.4999999999999991</v>
      </c>
      <c r="N44" s="57"/>
      <c r="O44" s="57"/>
      <c r="P44" s="60"/>
      <c r="Q44" s="56"/>
      <c r="R44" s="67"/>
      <c r="S44" s="63">
        <f t="shared" si="14"/>
        <v>0</v>
      </c>
      <c r="T44" s="64">
        <f t="shared" si="9"/>
        <v>0</v>
      </c>
      <c r="U44" s="65">
        <f t="shared" si="11"/>
        <v>7.4999999999999991</v>
      </c>
      <c r="V44" s="65">
        <f t="shared" si="17"/>
        <v>6.8749999999999991</v>
      </c>
    </row>
    <row r="45" spans="1:22" ht="16.5" hidden="1">
      <c r="A45" s="49" t="s">
        <v>655</v>
      </c>
      <c r="B45" s="49"/>
      <c r="C45" s="48"/>
      <c r="D45" s="48">
        <f t="shared" ref="D45:N45" si="18">SUM(D39:D44)</f>
        <v>172000</v>
      </c>
      <c r="E45" s="48">
        <f t="shared" si="18"/>
        <v>2.5000000000000001E-2</v>
      </c>
      <c r="F45" s="48">
        <f t="shared" si="18"/>
        <v>684.8</v>
      </c>
      <c r="G45" s="48">
        <f t="shared" si="18"/>
        <v>0</v>
      </c>
      <c r="H45" s="48">
        <f t="shared" si="18"/>
        <v>7.3999999999999995E-3</v>
      </c>
      <c r="I45" s="48">
        <f t="shared" si="18"/>
        <v>0</v>
      </c>
      <c r="J45" s="48">
        <f t="shared" si="18"/>
        <v>684.8</v>
      </c>
      <c r="K45" s="48">
        <f t="shared" si="18"/>
        <v>25.8</v>
      </c>
      <c r="L45" s="48">
        <f t="shared" si="18"/>
        <v>0</v>
      </c>
      <c r="M45" s="61">
        <f t="shared" si="18"/>
        <v>25.8</v>
      </c>
      <c r="N45" s="48">
        <f t="shared" si="18"/>
        <v>0</v>
      </c>
      <c r="O45" s="57">
        <f t="shared" ref="O45" si="19">N45*(12-C45)/12</f>
        <v>0</v>
      </c>
      <c r="P45" s="48">
        <f t="shared" ref="P45:V45" si="20">SUM(P39:P44)</f>
        <v>0</v>
      </c>
      <c r="Q45" s="48">
        <f t="shared" si="20"/>
        <v>0</v>
      </c>
      <c r="R45" s="66">
        <f t="shared" si="20"/>
        <v>0</v>
      </c>
      <c r="S45" s="48">
        <f t="shared" si="20"/>
        <v>0</v>
      </c>
      <c r="T45" s="48">
        <f t="shared" si="20"/>
        <v>0</v>
      </c>
      <c r="U45" s="61">
        <f t="shared" si="20"/>
        <v>25.8</v>
      </c>
      <c r="V45" s="61">
        <f t="shared" si="20"/>
        <v>23.65</v>
      </c>
    </row>
    <row r="46" spans="1:22" ht="16.5" hidden="1">
      <c r="A46" s="38" t="s">
        <v>653</v>
      </c>
      <c r="B46" s="38" t="s">
        <v>15</v>
      </c>
      <c r="C46" s="39">
        <v>8</v>
      </c>
      <c r="D46" s="40">
        <f>25200/2</f>
        <v>12600</v>
      </c>
      <c r="E46" s="41">
        <v>3.0000000000000001E-3</v>
      </c>
      <c r="F46" s="42">
        <f t="shared" ref="F46:F49" si="21">D46*E46</f>
        <v>37.800000000000004</v>
      </c>
      <c r="G46" s="43">
        <v>0</v>
      </c>
      <c r="H46" s="44">
        <v>2.0000000000000001E-4</v>
      </c>
      <c r="I46" s="53">
        <f t="shared" ref="I46:I49" si="22">G46*H46</f>
        <v>0</v>
      </c>
      <c r="J46" s="54">
        <f>F46+I46</f>
        <v>37.800000000000004</v>
      </c>
      <c r="K46" s="54">
        <f>D46*$B$22</f>
        <v>1.89</v>
      </c>
      <c r="L46" s="54"/>
      <c r="M46" s="55">
        <f t="shared" ref="M46:M49" si="23">K46+L46</f>
        <v>1.89</v>
      </c>
      <c r="N46" s="56"/>
      <c r="O46" s="57"/>
      <c r="P46" s="56"/>
      <c r="Q46" s="56"/>
      <c r="R46" s="62"/>
      <c r="S46" s="63">
        <f>O46/D46</f>
        <v>0</v>
      </c>
      <c r="T46" s="64">
        <f t="shared" ref="T46:T49" si="24">O46*P46+O46*Q46*R46</f>
        <v>0</v>
      </c>
      <c r="U46" s="65">
        <f t="shared" ref="U46:U49" si="25">IF(S46*M46-T46&gt;0,(1-S46)*M46+(S46*M46-T46),(1-S46)*M46)</f>
        <v>1.89</v>
      </c>
      <c r="V46" s="65">
        <f>D46*$B$22*$C$19/12</f>
        <v>1.7324999999999999</v>
      </c>
    </row>
    <row r="47" spans="1:22" ht="16.5" hidden="1">
      <c r="A47" s="38" t="s">
        <v>656</v>
      </c>
      <c r="B47" s="38" t="s">
        <v>15</v>
      </c>
      <c r="C47" s="39">
        <v>0</v>
      </c>
      <c r="D47" s="40">
        <v>42500</v>
      </c>
      <c r="E47" s="41">
        <v>2E-3</v>
      </c>
      <c r="F47" s="42">
        <f t="shared" si="21"/>
        <v>85</v>
      </c>
      <c r="G47" s="43">
        <v>0</v>
      </c>
      <c r="H47" s="50">
        <v>2.0000000000000002E-5</v>
      </c>
      <c r="I47" s="53">
        <f t="shared" si="22"/>
        <v>0</v>
      </c>
      <c r="J47" s="54">
        <f>F47+I47</f>
        <v>85</v>
      </c>
      <c r="K47" s="54">
        <f t="shared" ref="K47:K49" si="26">D47*$B$22</f>
        <v>6.3749999999999991</v>
      </c>
      <c r="L47" s="54"/>
      <c r="M47" s="55">
        <f t="shared" si="23"/>
        <v>6.3749999999999991</v>
      </c>
      <c r="N47" s="56"/>
      <c r="O47" s="57"/>
      <c r="P47" s="56"/>
      <c r="Q47" s="56"/>
      <c r="R47" s="62"/>
      <c r="S47" s="63">
        <f>O47/D47</f>
        <v>0</v>
      </c>
      <c r="T47" s="64">
        <f t="shared" si="24"/>
        <v>0</v>
      </c>
      <c r="U47" s="65">
        <f t="shared" si="25"/>
        <v>6.3749999999999991</v>
      </c>
      <c r="V47" s="65">
        <f t="shared" si="17"/>
        <v>5.8437499999999991</v>
      </c>
    </row>
    <row r="48" spans="1:22" ht="16.5" hidden="1">
      <c r="A48" s="38" t="s">
        <v>657</v>
      </c>
      <c r="B48" s="38" t="s">
        <v>15</v>
      </c>
      <c r="C48" s="39">
        <v>3</v>
      </c>
      <c r="D48" s="40">
        <v>16200</v>
      </c>
      <c r="E48" s="41">
        <v>1E-3</v>
      </c>
      <c r="F48" s="42">
        <f t="shared" si="21"/>
        <v>16.2</v>
      </c>
      <c r="G48" s="43">
        <v>0</v>
      </c>
      <c r="H48" s="50">
        <v>2.0000000000000002E-5</v>
      </c>
      <c r="I48" s="53">
        <f t="shared" si="22"/>
        <v>0</v>
      </c>
      <c r="J48" s="54">
        <f>F48+I48</f>
        <v>16.2</v>
      </c>
      <c r="K48" s="54">
        <f t="shared" si="26"/>
        <v>2.4299999999999997</v>
      </c>
      <c r="L48" s="54"/>
      <c r="M48" s="55">
        <f t="shared" si="23"/>
        <v>2.4299999999999997</v>
      </c>
      <c r="N48" s="56"/>
      <c r="O48" s="57"/>
      <c r="P48" s="56"/>
      <c r="Q48" s="56"/>
      <c r="R48" s="62"/>
      <c r="S48" s="63">
        <f>O48/D48</f>
        <v>0</v>
      </c>
      <c r="T48" s="64">
        <f t="shared" si="24"/>
        <v>0</v>
      </c>
      <c r="U48" s="65">
        <f t="shared" si="25"/>
        <v>2.4299999999999997</v>
      </c>
      <c r="V48" s="65">
        <f t="shared" si="17"/>
        <v>2.2274999999999996</v>
      </c>
    </row>
    <row r="49" spans="1:22" ht="16.5" hidden="1">
      <c r="A49" s="38" t="s">
        <v>658</v>
      </c>
      <c r="B49" s="38" t="s">
        <v>15</v>
      </c>
      <c r="C49" s="39">
        <v>6</v>
      </c>
      <c r="D49" s="40">
        <v>400</v>
      </c>
      <c r="E49" s="41">
        <v>1E-3</v>
      </c>
      <c r="F49" s="42">
        <f t="shared" si="21"/>
        <v>0.4</v>
      </c>
      <c r="G49" s="43">
        <v>0</v>
      </c>
      <c r="H49" s="44">
        <v>2.0000000000000001E-4</v>
      </c>
      <c r="I49" s="53">
        <f t="shared" si="22"/>
        <v>0</v>
      </c>
      <c r="J49" s="54">
        <f>F49+I49</f>
        <v>0.4</v>
      </c>
      <c r="K49" s="54">
        <f t="shared" si="26"/>
        <v>0.06</v>
      </c>
      <c r="L49" s="54"/>
      <c r="M49" s="55">
        <f t="shared" si="23"/>
        <v>0.06</v>
      </c>
      <c r="N49" s="56"/>
      <c r="O49" s="57"/>
      <c r="P49" s="56"/>
      <c r="Q49" s="56"/>
      <c r="R49" s="62"/>
      <c r="S49" s="63">
        <f>O49/D49</f>
        <v>0</v>
      </c>
      <c r="T49" s="64">
        <f t="shared" si="24"/>
        <v>0</v>
      </c>
      <c r="U49" s="65">
        <f t="shared" si="25"/>
        <v>0.06</v>
      </c>
      <c r="V49" s="65">
        <f t="shared" si="17"/>
        <v>5.4999999999999993E-2</v>
      </c>
    </row>
    <row r="50" spans="1:22" ht="15" hidden="1">
      <c r="A50" s="49" t="s">
        <v>659</v>
      </c>
      <c r="B50" s="49"/>
      <c r="C50" s="48"/>
      <c r="D50" s="48">
        <f>SUM(D46:D49)</f>
        <v>71700</v>
      </c>
      <c r="E50" s="48"/>
      <c r="F50" s="48">
        <f>SUM(F46:F49)</f>
        <v>139.4</v>
      </c>
      <c r="G50" s="48"/>
      <c r="H50" s="48"/>
      <c r="I50" s="48"/>
      <c r="J50" s="48">
        <f>SUM(J46:J49)</f>
        <v>139.4</v>
      </c>
      <c r="K50" s="48">
        <f t="shared" ref="K50:V50" si="27">SUM(K46:K49)</f>
        <v>10.754999999999999</v>
      </c>
      <c r="L50" s="48">
        <f t="shared" si="27"/>
        <v>0</v>
      </c>
      <c r="M50" s="61">
        <f t="shared" si="27"/>
        <v>10.754999999999999</v>
      </c>
      <c r="N50" s="48">
        <f t="shared" si="27"/>
        <v>0</v>
      </c>
      <c r="O50" s="48">
        <f t="shared" si="27"/>
        <v>0</v>
      </c>
      <c r="P50" s="48">
        <f t="shared" si="27"/>
        <v>0</v>
      </c>
      <c r="Q50" s="48">
        <f t="shared" si="27"/>
        <v>0</v>
      </c>
      <c r="R50" s="66">
        <f t="shared" si="27"/>
        <v>0</v>
      </c>
      <c r="S50" s="48">
        <f t="shared" si="27"/>
        <v>0</v>
      </c>
      <c r="T50" s="48">
        <f t="shared" si="27"/>
        <v>0</v>
      </c>
      <c r="U50" s="61">
        <f t="shared" si="27"/>
        <v>10.754999999999999</v>
      </c>
      <c r="V50" s="61">
        <f t="shared" si="27"/>
        <v>9.8587499999999988</v>
      </c>
    </row>
    <row r="51" spans="1:22" ht="16.5" hidden="1">
      <c r="A51" s="38" t="s">
        <v>660</v>
      </c>
      <c r="B51" s="38" t="s">
        <v>661</v>
      </c>
      <c r="C51" s="39">
        <v>0</v>
      </c>
      <c r="D51" s="40">
        <v>1300</v>
      </c>
      <c r="E51" s="41">
        <v>2E-3</v>
      </c>
      <c r="F51" s="42">
        <f t="shared" si="3"/>
        <v>2.6</v>
      </c>
      <c r="G51" s="43">
        <v>0</v>
      </c>
      <c r="H51" s="44">
        <v>1.8E-3</v>
      </c>
      <c r="I51" s="53">
        <f t="shared" si="15"/>
        <v>0</v>
      </c>
      <c r="J51" s="54">
        <f t="shared" ref="J51:J59" si="28">F51+I51</f>
        <v>2.6</v>
      </c>
      <c r="K51" s="54">
        <f>D51*$B$23</f>
        <v>0.20800000000000002</v>
      </c>
      <c r="L51" s="54">
        <f>G51*$C$23</f>
        <v>0</v>
      </c>
      <c r="M51" s="55">
        <f t="shared" si="7"/>
        <v>0.20800000000000002</v>
      </c>
      <c r="N51" s="56"/>
      <c r="O51" s="57"/>
      <c r="P51" s="56"/>
      <c r="Q51" s="56"/>
      <c r="R51" s="62"/>
      <c r="S51" s="63">
        <f t="shared" ref="S51:S59" si="29">O51/D51</f>
        <v>0</v>
      </c>
      <c r="T51" s="64">
        <f t="shared" si="9"/>
        <v>0</v>
      </c>
      <c r="U51" s="65">
        <f t="shared" si="11"/>
        <v>0.20800000000000002</v>
      </c>
      <c r="V51" s="65">
        <f>D51*$B$23*$C$19/12</f>
        <v>0.19066666666666668</v>
      </c>
    </row>
    <row r="52" spans="1:22" ht="16.5" hidden="1">
      <c r="A52" s="38" t="s">
        <v>662</v>
      </c>
      <c r="B52" s="38" t="s">
        <v>661</v>
      </c>
      <c r="C52" s="39">
        <v>6</v>
      </c>
      <c r="D52" s="40">
        <v>2000</v>
      </c>
      <c r="E52" s="41">
        <v>2.4500000000000001E-2</v>
      </c>
      <c r="F52" s="42">
        <f t="shared" si="3"/>
        <v>49</v>
      </c>
      <c r="G52" s="40">
        <v>0</v>
      </c>
      <c r="H52" s="44">
        <v>1E-3</v>
      </c>
      <c r="I52" s="53">
        <f t="shared" si="15"/>
        <v>0</v>
      </c>
      <c r="J52" s="54">
        <f t="shared" si="28"/>
        <v>49</v>
      </c>
      <c r="K52" s="54">
        <f t="shared" ref="K52:K59" si="30">D52*$B$23</f>
        <v>0.32</v>
      </c>
      <c r="L52" s="54">
        <f t="shared" ref="L52:L59" si="31">G52*$C$23</f>
        <v>0</v>
      </c>
      <c r="M52" s="55">
        <f t="shared" si="7"/>
        <v>0.32</v>
      </c>
      <c r="N52" s="56"/>
      <c r="O52" s="57"/>
      <c r="P52" s="56"/>
      <c r="Q52" s="60"/>
      <c r="R52" s="62"/>
      <c r="S52" s="63">
        <f t="shared" si="29"/>
        <v>0</v>
      </c>
      <c r="T52" s="64">
        <f t="shared" si="9"/>
        <v>0</v>
      </c>
      <c r="U52" s="65">
        <f t="shared" si="11"/>
        <v>0.32</v>
      </c>
      <c r="V52" s="65">
        <f t="shared" ref="V52:V59" si="32">D52*$B$23*$C$19/12</f>
        <v>0.29333333333333333</v>
      </c>
    </row>
    <row r="53" spans="1:22" ht="16.5" hidden="1">
      <c r="A53" s="38" t="s">
        <v>663</v>
      </c>
      <c r="B53" s="38" t="s">
        <v>661</v>
      </c>
      <c r="C53" s="39">
        <v>3</v>
      </c>
      <c r="D53" s="40">
        <v>3000</v>
      </c>
      <c r="E53" s="41">
        <v>0.01</v>
      </c>
      <c r="F53" s="42">
        <f t="shared" si="3"/>
        <v>30</v>
      </c>
      <c r="G53" s="43">
        <v>1544</v>
      </c>
      <c r="H53" s="44">
        <v>1E-3</v>
      </c>
      <c r="I53" s="53">
        <f t="shared" si="15"/>
        <v>1.544</v>
      </c>
      <c r="J53" s="54">
        <f t="shared" si="28"/>
        <v>31.544</v>
      </c>
      <c r="K53" s="54">
        <f t="shared" si="30"/>
        <v>0.48000000000000004</v>
      </c>
      <c r="L53" s="54">
        <f t="shared" si="31"/>
        <v>0.23159999999999997</v>
      </c>
      <c r="M53" s="55">
        <f t="shared" si="7"/>
        <v>0.71160000000000001</v>
      </c>
      <c r="N53" s="56"/>
      <c r="O53" s="57"/>
      <c r="P53" s="56"/>
      <c r="Q53" s="56"/>
      <c r="R53" s="62"/>
      <c r="S53" s="63">
        <f t="shared" si="29"/>
        <v>0</v>
      </c>
      <c r="T53" s="64">
        <f>O53*P53+I53</f>
        <v>1.544</v>
      </c>
      <c r="U53" s="65">
        <f t="shared" si="11"/>
        <v>0.71160000000000001</v>
      </c>
      <c r="V53" s="65">
        <f t="shared" si="32"/>
        <v>0.44</v>
      </c>
    </row>
    <row r="54" spans="1:22" ht="16.5" hidden="1">
      <c r="A54" s="38" t="s">
        <v>664</v>
      </c>
      <c r="B54" s="38" t="s">
        <v>661</v>
      </c>
      <c r="C54" s="39">
        <v>8</v>
      </c>
      <c r="D54" s="40">
        <v>10400</v>
      </c>
      <c r="E54" s="41">
        <v>3.0000000000000001E-3</v>
      </c>
      <c r="F54" s="42">
        <f t="shared" si="3"/>
        <v>31.2</v>
      </c>
      <c r="G54" s="43">
        <v>32915</v>
      </c>
      <c r="H54" s="44">
        <v>2.0000000000000001E-4</v>
      </c>
      <c r="I54" s="53">
        <f t="shared" si="15"/>
        <v>6.5830000000000002</v>
      </c>
      <c r="J54" s="54">
        <f t="shared" si="28"/>
        <v>37.783000000000001</v>
      </c>
      <c r="K54" s="54">
        <f t="shared" si="30"/>
        <v>1.6640000000000001</v>
      </c>
      <c r="L54" s="54">
        <f t="shared" si="31"/>
        <v>4.9372499999999997</v>
      </c>
      <c r="M54" s="55">
        <f t="shared" si="7"/>
        <v>6.6012500000000003</v>
      </c>
      <c r="N54" s="56"/>
      <c r="O54" s="57"/>
      <c r="P54" s="56"/>
      <c r="Q54" s="56"/>
      <c r="R54" s="62"/>
      <c r="S54" s="63">
        <f t="shared" si="29"/>
        <v>0</v>
      </c>
      <c r="T54" s="64">
        <f t="shared" si="9"/>
        <v>0</v>
      </c>
      <c r="U54" s="65">
        <f t="shared" si="11"/>
        <v>6.6012500000000003</v>
      </c>
      <c r="V54" s="65">
        <f t="shared" si="32"/>
        <v>1.5253333333333334</v>
      </c>
    </row>
    <row r="55" spans="1:22" ht="16.5" hidden="1">
      <c r="A55" s="38" t="s">
        <v>665</v>
      </c>
      <c r="B55" s="38" t="s">
        <v>661</v>
      </c>
      <c r="C55" s="39">
        <v>8</v>
      </c>
      <c r="D55" s="40">
        <v>10400</v>
      </c>
      <c r="E55" s="41">
        <v>1E-3</v>
      </c>
      <c r="F55" s="42">
        <f t="shared" si="3"/>
        <v>10.4</v>
      </c>
      <c r="G55" s="43">
        <v>29726</v>
      </c>
      <c r="H55" s="44">
        <v>2.0000000000000001E-4</v>
      </c>
      <c r="I55" s="53">
        <f t="shared" si="15"/>
        <v>5.9452000000000007</v>
      </c>
      <c r="J55" s="54">
        <f t="shared" si="28"/>
        <v>16.345200000000002</v>
      </c>
      <c r="K55" s="54">
        <f t="shared" si="30"/>
        <v>1.6640000000000001</v>
      </c>
      <c r="L55" s="54">
        <f t="shared" si="31"/>
        <v>4.4588999999999999</v>
      </c>
      <c r="M55" s="55">
        <f t="shared" si="7"/>
        <v>6.1228999999999996</v>
      </c>
      <c r="N55" s="56"/>
      <c r="O55" s="57"/>
      <c r="P55" s="56"/>
      <c r="Q55" s="56"/>
      <c r="R55" s="62"/>
      <c r="S55" s="63">
        <f t="shared" si="29"/>
        <v>0</v>
      </c>
      <c r="T55" s="64">
        <f t="shared" si="9"/>
        <v>0</v>
      </c>
      <c r="U55" s="65">
        <f t="shared" si="11"/>
        <v>6.1228999999999996</v>
      </c>
      <c r="V55" s="65">
        <f t="shared" si="32"/>
        <v>1.5253333333333334</v>
      </c>
    </row>
    <row r="56" spans="1:22" ht="16.5" hidden="1">
      <c r="A56" s="38" t="s">
        <v>666</v>
      </c>
      <c r="B56" s="38" t="s">
        <v>661</v>
      </c>
      <c r="C56" s="39">
        <v>8</v>
      </c>
      <c r="D56" s="40">
        <v>1800</v>
      </c>
      <c r="E56" s="41">
        <v>2.4500000000000001E-2</v>
      </c>
      <c r="F56" s="42">
        <f t="shared" si="3"/>
        <v>44.1</v>
      </c>
      <c r="G56" s="45">
        <v>0</v>
      </c>
      <c r="H56" s="44">
        <v>1E-3</v>
      </c>
      <c r="I56" s="53">
        <f t="shared" si="15"/>
        <v>0</v>
      </c>
      <c r="J56" s="54">
        <f t="shared" si="28"/>
        <v>44.1</v>
      </c>
      <c r="K56" s="54">
        <f t="shared" si="30"/>
        <v>0.28800000000000003</v>
      </c>
      <c r="L56" s="54">
        <f t="shared" si="31"/>
        <v>0</v>
      </c>
      <c r="M56" s="55">
        <f t="shared" si="7"/>
        <v>0.28800000000000003</v>
      </c>
      <c r="N56" s="56"/>
      <c r="O56" s="57"/>
      <c r="P56" s="56"/>
      <c r="Q56" s="60"/>
      <c r="R56" s="62"/>
      <c r="S56" s="63">
        <f t="shared" si="29"/>
        <v>0</v>
      </c>
      <c r="T56" s="64">
        <f t="shared" si="9"/>
        <v>0</v>
      </c>
      <c r="U56" s="65">
        <f t="shared" si="11"/>
        <v>0.28800000000000003</v>
      </c>
      <c r="V56" s="65">
        <f t="shared" si="32"/>
        <v>0.26400000000000001</v>
      </c>
    </row>
    <row r="57" spans="1:22" ht="16.5" hidden="1">
      <c r="A57" s="38" t="s">
        <v>667</v>
      </c>
      <c r="B57" s="38" t="s">
        <v>661</v>
      </c>
      <c r="C57" s="39">
        <v>8</v>
      </c>
      <c r="D57" s="40">
        <v>2300</v>
      </c>
      <c r="E57" s="41">
        <v>2.5000000000000001E-2</v>
      </c>
      <c r="F57" s="42">
        <f t="shared" si="3"/>
        <v>57.5</v>
      </c>
      <c r="G57" s="43">
        <v>0</v>
      </c>
      <c r="H57" s="44">
        <v>2.0000000000000001E-4</v>
      </c>
      <c r="I57" s="53">
        <f t="shared" si="15"/>
        <v>0</v>
      </c>
      <c r="J57" s="54">
        <f t="shared" si="28"/>
        <v>57.5</v>
      </c>
      <c r="K57" s="54">
        <f t="shared" si="30"/>
        <v>0.36800000000000005</v>
      </c>
      <c r="L57" s="54">
        <f t="shared" si="31"/>
        <v>0</v>
      </c>
      <c r="M57" s="55">
        <f t="shared" si="7"/>
        <v>0.36800000000000005</v>
      </c>
      <c r="N57" s="56"/>
      <c r="O57" s="57"/>
      <c r="P57" s="56"/>
      <c r="Q57" s="60"/>
      <c r="R57" s="62"/>
      <c r="S57" s="63">
        <f t="shared" si="29"/>
        <v>0</v>
      </c>
      <c r="T57" s="64">
        <f t="shared" si="9"/>
        <v>0</v>
      </c>
      <c r="U57" s="65">
        <f t="shared" si="11"/>
        <v>0.36800000000000005</v>
      </c>
      <c r="V57" s="65">
        <f t="shared" si="32"/>
        <v>0.33733333333333343</v>
      </c>
    </row>
    <row r="58" spans="1:22" ht="16.5" hidden="1">
      <c r="A58" s="38" t="s">
        <v>668</v>
      </c>
      <c r="B58" s="38" t="s">
        <v>661</v>
      </c>
      <c r="C58" s="39">
        <v>11</v>
      </c>
      <c r="D58" s="40">
        <v>800</v>
      </c>
      <c r="E58" s="41">
        <v>8.0000000000000002E-3</v>
      </c>
      <c r="F58" s="42">
        <f t="shared" si="3"/>
        <v>6.4</v>
      </c>
      <c r="G58" s="43">
        <v>0</v>
      </c>
      <c r="H58" s="44">
        <v>5.0000000000000001E-4</v>
      </c>
      <c r="I58" s="53">
        <f t="shared" si="15"/>
        <v>0</v>
      </c>
      <c r="J58" s="54">
        <f t="shared" si="28"/>
        <v>6.4</v>
      </c>
      <c r="K58" s="54">
        <f t="shared" si="30"/>
        <v>0.128</v>
      </c>
      <c r="L58" s="54">
        <f t="shared" si="31"/>
        <v>0</v>
      </c>
      <c r="M58" s="55">
        <f t="shared" si="7"/>
        <v>0.128</v>
      </c>
      <c r="N58" s="56"/>
      <c r="O58" s="57"/>
      <c r="P58" s="56"/>
      <c r="Q58" s="60"/>
      <c r="R58" s="62"/>
      <c r="S58" s="63">
        <f t="shared" si="29"/>
        <v>0</v>
      </c>
      <c r="T58" s="64">
        <f t="shared" si="9"/>
        <v>0</v>
      </c>
      <c r="U58" s="65">
        <f t="shared" si="11"/>
        <v>0.128</v>
      </c>
      <c r="V58" s="65">
        <f t="shared" si="32"/>
        <v>0.11733333333333333</v>
      </c>
    </row>
    <row r="59" spans="1:22" ht="16.5" hidden="1">
      <c r="A59" s="38" t="s">
        <v>669</v>
      </c>
      <c r="B59" s="38" t="s">
        <v>661</v>
      </c>
      <c r="C59" s="39">
        <v>8</v>
      </c>
      <c r="D59" s="40">
        <v>1300</v>
      </c>
      <c r="E59" s="41">
        <v>2.8000000000000001E-2</v>
      </c>
      <c r="F59" s="42">
        <f t="shared" si="3"/>
        <v>36.4</v>
      </c>
      <c r="G59" s="45">
        <v>0</v>
      </c>
      <c r="H59" s="44">
        <v>2.0000000000000001E-4</v>
      </c>
      <c r="I59" s="53">
        <f t="shared" si="15"/>
        <v>0</v>
      </c>
      <c r="J59" s="54">
        <f t="shared" si="28"/>
        <v>36.4</v>
      </c>
      <c r="K59" s="54">
        <f t="shared" si="30"/>
        <v>0.20800000000000002</v>
      </c>
      <c r="L59" s="54">
        <f t="shared" si="31"/>
        <v>0</v>
      </c>
      <c r="M59" s="55">
        <f t="shared" si="7"/>
        <v>0.20800000000000002</v>
      </c>
      <c r="N59" s="56"/>
      <c r="O59" s="57"/>
      <c r="P59" s="56"/>
      <c r="Q59" s="60"/>
      <c r="R59" s="62"/>
      <c r="S59" s="63">
        <f t="shared" si="29"/>
        <v>0</v>
      </c>
      <c r="T59" s="64">
        <f t="shared" si="9"/>
        <v>0</v>
      </c>
      <c r="U59" s="65">
        <f t="shared" si="11"/>
        <v>0.20800000000000002</v>
      </c>
      <c r="V59" s="65">
        <f t="shared" si="32"/>
        <v>0.19066666666666668</v>
      </c>
    </row>
    <row r="60" spans="1:22" ht="15" hidden="1">
      <c r="A60" s="432" t="s">
        <v>670</v>
      </c>
      <c r="B60" s="433"/>
      <c r="C60" s="48"/>
      <c r="D60" s="48">
        <f>SUM(D51:D59)</f>
        <v>33300</v>
      </c>
      <c r="E60" s="48">
        <f t="shared" ref="E60:V60" si="33">SUM(E51:E59)</f>
        <v>0.126</v>
      </c>
      <c r="F60" s="48">
        <f t="shared" si="33"/>
        <v>267.60000000000002</v>
      </c>
      <c r="G60" s="48">
        <f t="shared" si="33"/>
        <v>64185</v>
      </c>
      <c r="H60" s="48">
        <f t="shared" si="33"/>
        <v>6.0999999999999987E-3</v>
      </c>
      <c r="I60" s="48">
        <f t="shared" si="33"/>
        <v>14.072200000000002</v>
      </c>
      <c r="J60" s="48">
        <f t="shared" si="33"/>
        <v>281.67219999999998</v>
      </c>
      <c r="K60" s="48">
        <f t="shared" si="33"/>
        <v>5.3280000000000012</v>
      </c>
      <c r="L60" s="48">
        <f t="shared" si="33"/>
        <v>9.6277499999999989</v>
      </c>
      <c r="M60" s="48">
        <f t="shared" si="33"/>
        <v>14.955750000000002</v>
      </c>
      <c r="N60" s="48">
        <f t="shared" si="33"/>
        <v>0</v>
      </c>
      <c r="O60" s="48">
        <f t="shared" si="33"/>
        <v>0</v>
      </c>
      <c r="P60" s="48">
        <f t="shared" si="33"/>
        <v>0</v>
      </c>
      <c r="Q60" s="48">
        <f t="shared" si="33"/>
        <v>0</v>
      </c>
      <c r="R60" s="66">
        <f t="shared" si="33"/>
        <v>0</v>
      </c>
      <c r="S60" s="48">
        <f t="shared" si="33"/>
        <v>0</v>
      </c>
      <c r="T60" s="48">
        <f t="shared" si="33"/>
        <v>1.544</v>
      </c>
      <c r="U60" s="48">
        <f t="shared" si="33"/>
        <v>14.955750000000002</v>
      </c>
      <c r="V60" s="61">
        <f t="shared" si="33"/>
        <v>4.8840000000000012</v>
      </c>
    </row>
    <row r="61" spans="1:22" ht="18" hidden="1">
      <c r="A61" s="51" t="s">
        <v>2</v>
      </c>
      <c r="B61" s="52"/>
      <c r="C61" s="52"/>
      <c r="D61" s="48">
        <f t="shared" ref="D61:T61" si="34">D60+D45+D38</f>
        <v>467100</v>
      </c>
      <c r="E61" s="48">
        <f t="shared" si="34"/>
        <v>0.19800000000000001</v>
      </c>
      <c r="F61" s="48">
        <f t="shared" si="34"/>
        <v>4091.6</v>
      </c>
      <c r="G61" s="48">
        <f t="shared" si="34"/>
        <v>655764</v>
      </c>
      <c r="H61" s="48">
        <f t="shared" si="34"/>
        <v>2.9499999999999998E-2</v>
      </c>
      <c r="I61" s="48">
        <f t="shared" si="34"/>
        <v>1078.7564</v>
      </c>
      <c r="J61" s="48">
        <f t="shared" si="34"/>
        <v>5170.2299999999996</v>
      </c>
      <c r="K61" s="48">
        <f t="shared" si="34"/>
        <v>436.08800000000002</v>
      </c>
      <c r="L61" s="48">
        <f t="shared" si="34"/>
        <v>187.05404999999996</v>
      </c>
      <c r="M61" s="48">
        <f>M60+M45+M38+M50</f>
        <v>633.89704999999992</v>
      </c>
      <c r="N61" s="48">
        <f t="shared" si="34"/>
        <v>0</v>
      </c>
      <c r="O61" s="48">
        <f t="shared" si="34"/>
        <v>0</v>
      </c>
      <c r="P61" s="48">
        <f t="shared" si="34"/>
        <v>0</v>
      </c>
      <c r="Q61" s="48">
        <f t="shared" si="34"/>
        <v>0</v>
      </c>
      <c r="R61" s="66">
        <f t="shared" si="34"/>
        <v>0</v>
      </c>
      <c r="S61" s="48">
        <f t="shared" si="34"/>
        <v>0</v>
      </c>
      <c r="T61" s="48">
        <f t="shared" si="34"/>
        <v>1.544</v>
      </c>
      <c r="U61" s="48">
        <f>U60+U50+U45+U38</f>
        <v>633.89704999999992</v>
      </c>
      <c r="V61" s="61">
        <f>V60+V50+V45+V38</f>
        <v>422.36608333333334</v>
      </c>
    </row>
    <row r="62" spans="1:22">
      <c r="V62" s="68"/>
    </row>
    <row r="65" spans="13:13">
      <c r="M65" s="69"/>
    </row>
  </sheetData>
  <mergeCells count="13">
    <mergeCell ref="A38:B38"/>
    <mergeCell ref="A60:B60"/>
    <mergeCell ref="A26:A27"/>
    <mergeCell ref="B26:B27"/>
    <mergeCell ref="J26:J27"/>
    <mergeCell ref="U26:U27"/>
    <mergeCell ref="V26:V27"/>
    <mergeCell ref="D26:F26"/>
    <mergeCell ref="G26:I26"/>
    <mergeCell ref="N26:T26"/>
    <mergeCell ref="K26:K27"/>
    <mergeCell ref="L26:L27"/>
    <mergeCell ref="M26:M27"/>
  </mergeCells>
  <phoneticPr fontId="52"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2" workbookViewId="0">
      <selection activeCell="F17" sqref="F17"/>
    </sheetView>
  </sheetViews>
  <sheetFormatPr defaultColWidth="14" defaultRowHeight="13.5"/>
  <cols>
    <col min="1" max="1" width="12.75" style="12" customWidth="1"/>
    <col min="2" max="7" width="15.625" style="12" customWidth="1"/>
    <col min="8" max="8" width="7.375" style="12" customWidth="1"/>
    <col min="9" max="20" width="12.75" style="12" customWidth="1"/>
    <col min="21" max="16384" width="14" style="12"/>
  </cols>
  <sheetData>
    <row r="1" spans="1:20" ht="37.5" customHeight="1">
      <c r="A1" s="435" t="s">
        <v>671</v>
      </c>
      <c r="B1" s="435" t="s">
        <v>671</v>
      </c>
      <c r="C1" s="435" t="s">
        <v>671</v>
      </c>
      <c r="D1" s="435" t="s">
        <v>671</v>
      </c>
      <c r="E1" s="435" t="s">
        <v>671</v>
      </c>
      <c r="F1" s="435" t="s">
        <v>671</v>
      </c>
      <c r="G1" s="435" t="s">
        <v>671</v>
      </c>
      <c r="H1" s="13"/>
      <c r="I1" s="13"/>
      <c r="J1" s="13"/>
      <c r="K1" s="13"/>
      <c r="L1" s="13"/>
      <c r="M1" s="13"/>
      <c r="N1" s="13"/>
      <c r="O1" s="13"/>
      <c r="P1" s="13"/>
      <c r="Q1" s="13"/>
      <c r="R1" s="13"/>
      <c r="S1" s="13"/>
      <c r="T1" s="13"/>
    </row>
    <row r="2" spans="1:20" ht="16.350000000000001" customHeight="1">
      <c r="A2" s="13"/>
      <c r="B2" s="13"/>
      <c r="C2" s="13"/>
      <c r="D2" s="13" t="s">
        <v>672</v>
      </c>
      <c r="E2" s="13"/>
      <c r="F2" s="13"/>
      <c r="G2" s="13"/>
      <c r="H2" s="13"/>
      <c r="I2" s="13"/>
      <c r="J2" s="13"/>
      <c r="K2" s="13"/>
      <c r="L2" s="13"/>
      <c r="M2" s="13"/>
      <c r="N2" s="13"/>
      <c r="O2" s="13"/>
      <c r="P2" s="13"/>
      <c r="Q2" s="13"/>
      <c r="R2" s="13"/>
      <c r="S2" s="13"/>
      <c r="T2" s="13"/>
    </row>
    <row r="3" spans="1:20" ht="16.350000000000001" customHeight="1">
      <c r="A3" s="436"/>
      <c r="B3" s="436"/>
      <c r="C3" s="13"/>
      <c r="D3" s="436" t="s">
        <v>673</v>
      </c>
      <c r="E3" s="436" t="s">
        <v>673</v>
      </c>
      <c r="F3" s="13"/>
      <c r="G3" s="14" t="s">
        <v>106</v>
      </c>
      <c r="H3" s="13"/>
      <c r="I3" s="13"/>
      <c r="J3" s="13"/>
      <c r="K3" s="13"/>
      <c r="L3" s="13"/>
      <c r="M3" s="13"/>
      <c r="N3" s="13"/>
      <c r="O3" s="13"/>
      <c r="P3" s="13"/>
      <c r="Q3" s="13"/>
      <c r="R3" s="13"/>
      <c r="S3" s="13"/>
      <c r="T3" s="13"/>
    </row>
    <row r="4" spans="1:20" ht="16.350000000000001" customHeight="1">
      <c r="A4" s="15" t="s">
        <v>359</v>
      </c>
      <c r="B4" s="15" t="s">
        <v>66</v>
      </c>
      <c r="C4" s="15" t="s">
        <v>674</v>
      </c>
      <c r="D4" s="15" t="s">
        <v>675</v>
      </c>
      <c r="E4" s="15" t="s">
        <v>97</v>
      </c>
      <c r="F4" s="15" t="s">
        <v>676</v>
      </c>
      <c r="G4" s="15" t="s">
        <v>676</v>
      </c>
      <c r="H4" s="13" t="s">
        <v>57</v>
      </c>
      <c r="I4" s="18">
        <f>SUM(E5:E38)-资金及牌照费!B17*资金及牌照费!F1*资金及牌照费!C19/12</f>
        <v>0</v>
      </c>
      <c r="J4" s="13"/>
      <c r="K4" s="13"/>
      <c r="L4" s="13"/>
      <c r="M4" s="13"/>
      <c r="N4" s="13"/>
      <c r="O4" s="13"/>
      <c r="P4" s="13"/>
      <c r="Q4" s="13"/>
      <c r="R4" s="13"/>
      <c r="S4" s="13"/>
      <c r="T4" s="13"/>
    </row>
    <row r="5" spans="1:20" ht="16.350000000000001" customHeight="1">
      <c r="A5" s="16" t="s">
        <v>4</v>
      </c>
      <c r="B5" s="17"/>
      <c r="C5" s="17"/>
      <c r="D5" s="17"/>
      <c r="E5" s="17">
        <f>IFERROR(VLOOKUP(A5,资金及牌照费!$A$2:$B$17,2,0),0)*资金及牌照费!$F$1*资金及牌照费!$C$19/12</f>
        <v>0</v>
      </c>
      <c r="F5" s="17"/>
      <c r="G5" s="17"/>
      <c r="H5" s="13"/>
      <c r="I5" s="13" t="s">
        <v>677</v>
      </c>
      <c r="J5" s="13"/>
      <c r="K5" s="13"/>
      <c r="L5" s="13"/>
      <c r="M5" s="13"/>
      <c r="N5" s="13"/>
      <c r="O5" s="13"/>
      <c r="P5" s="13"/>
      <c r="Q5" s="13"/>
      <c r="R5" s="13"/>
      <c r="S5" s="13"/>
      <c r="T5" s="13"/>
    </row>
    <row r="6" spans="1:20" ht="16.350000000000001" customHeight="1">
      <c r="A6" s="16" t="s">
        <v>163</v>
      </c>
      <c r="B6" s="17"/>
      <c r="C6" s="17"/>
      <c r="D6" s="17"/>
      <c r="E6" s="17">
        <f>IFERROR(VLOOKUP(A6,资金及牌照费!$A$2:$B$17,2,0),0)*资金及牌照费!$F$1*资金及牌照费!$C$19/12</f>
        <v>0</v>
      </c>
      <c r="F6" s="17"/>
      <c r="G6" s="17"/>
      <c r="H6" s="13"/>
      <c r="I6" s="13" t="s">
        <v>678</v>
      </c>
      <c r="J6" s="13"/>
      <c r="K6" s="13"/>
      <c r="L6" s="13"/>
      <c r="M6" s="13"/>
      <c r="N6" s="13"/>
      <c r="O6" s="13"/>
      <c r="P6" s="13"/>
      <c r="Q6" s="13"/>
      <c r="R6" s="13"/>
      <c r="S6" s="13"/>
      <c r="T6" s="13"/>
    </row>
    <row r="7" spans="1:20" ht="16.350000000000001" customHeight="1">
      <c r="A7" s="16" t="s">
        <v>164</v>
      </c>
      <c r="B7" s="17"/>
      <c r="C7" s="17"/>
      <c r="D7" s="17"/>
      <c r="E7" s="17">
        <f>IFERROR(VLOOKUP(A7,资金及牌照费!$A$2:$B$17,2,0),0)*资金及牌照费!$F$1*资金及牌照费!$C$19/12</f>
        <v>0</v>
      </c>
      <c r="F7" s="17"/>
      <c r="G7" s="17"/>
      <c r="H7" s="13"/>
      <c r="I7" s="13" t="s">
        <v>679</v>
      </c>
      <c r="J7" s="13"/>
      <c r="K7" s="13"/>
      <c r="L7" s="13"/>
      <c r="M7" s="13"/>
      <c r="N7" s="13"/>
      <c r="O7" s="13"/>
      <c r="P7" s="13"/>
      <c r="Q7" s="13"/>
      <c r="R7" s="13"/>
      <c r="S7" s="13"/>
      <c r="T7" s="13"/>
    </row>
    <row r="8" spans="1:20" ht="16.350000000000001" customHeight="1">
      <c r="A8" s="16" t="s">
        <v>19</v>
      </c>
      <c r="B8" s="17"/>
      <c r="C8" s="17"/>
      <c r="D8" s="17"/>
      <c r="E8" s="17">
        <f>IFERROR(VLOOKUP(A8,资金及牌照费!$A$2:$B$17,2,0),0)*资金及牌照费!$F$1*资金及牌照费!$C$19/12</f>
        <v>0</v>
      </c>
      <c r="F8" s="17"/>
      <c r="G8" s="17"/>
      <c r="H8" s="13"/>
      <c r="I8" s="13" t="s">
        <v>680</v>
      </c>
      <c r="J8" s="13"/>
      <c r="K8" s="13"/>
      <c r="L8" s="13"/>
      <c r="M8" s="13"/>
      <c r="N8" s="13"/>
      <c r="O8" s="13"/>
      <c r="P8" s="13"/>
      <c r="Q8" s="13"/>
      <c r="R8" s="13"/>
      <c r="S8" s="13"/>
      <c r="T8" s="13"/>
    </row>
    <row r="9" spans="1:20" ht="16.350000000000001" customHeight="1">
      <c r="A9" s="16" t="s">
        <v>12</v>
      </c>
      <c r="B9" s="17"/>
      <c r="C9" s="17"/>
      <c r="D9" s="17"/>
      <c r="E9" s="17">
        <f>IFERROR(VLOOKUP(A9,资金及牌照费!$A$2:$B$17,2,0),0)*资金及牌照费!$F$1*资金及牌照费!$C$19/12</f>
        <v>25812634.705634892</v>
      </c>
      <c r="F9" s="17"/>
      <c r="G9" s="17"/>
      <c r="H9" s="13"/>
      <c r="I9" s="13" t="s">
        <v>681</v>
      </c>
      <c r="J9" s="13"/>
      <c r="K9" s="13"/>
      <c r="L9" s="13"/>
      <c r="M9" s="13"/>
      <c r="N9" s="13"/>
      <c r="O9" s="13"/>
      <c r="P9" s="13"/>
      <c r="Q9" s="13"/>
      <c r="R9" s="13"/>
      <c r="S9" s="13"/>
      <c r="T9" s="13"/>
    </row>
    <row r="10" spans="1:20" ht="16.350000000000001" customHeight="1">
      <c r="A10" s="16" t="s">
        <v>10</v>
      </c>
      <c r="B10" s="17"/>
      <c r="C10" s="17"/>
      <c r="D10" s="17"/>
      <c r="E10" s="17">
        <f>IFERROR(VLOOKUP(A10,资金及牌照费!$A$2:$B$17,2,0),0)*资金及牌照费!$F$1*资金及牌照费!$C$19/12</f>
        <v>59373640.382145256</v>
      </c>
      <c r="F10" s="17"/>
      <c r="G10" s="17"/>
      <c r="H10" s="13"/>
      <c r="I10" s="13" t="s">
        <v>682</v>
      </c>
      <c r="J10" s="13"/>
      <c r="K10" s="13"/>
      <c r="L10" s="13"/>
      <c r="M10" s="13"/>
      <c r="N10" s="13"/>
      <c r="O10" s="13"/>
      <c r="P10" s="13"/>
      <c r="Q10" s="13"/>
      <c r="R10" s="13"/>
      <c r="S10" s="13"/>
      <c r="T10" s="13"/>
    </row>
    <row r="11" spans="1:20" ht="16.350000000000001" customHeight="1">
      <c r="A11" s="16" t="s">
        <v>9</v>
      </c>
      <c r="B11" s="17"/>
      <c r="C11" s="17"/>
      <c r="D11" s="17"/>
      <c r="E11" s="17">
        <f>IFERROR(VLOOKUP(A11,资金及牌照费!$A$2:$B$17,2,0),0)*资金及牌照费!$F$1*资金及牌照费!$C$19/12</f>
        <v>1470077.7301567111</v>
      </c>
      <c r="F11" s="17"/>
      <c r="G11" s="17"/>
      <c r="H11" s="13"/>
      <c r="I11" s="13" t="s">
        <v>683</v>
      </c>
      <c r="J11" s="13"/>
      <c r="K11" s="13"/>
      <c r="L11" s="13"/>
      <c r="M11" s="13"/>
      <c r="N11" s="13"/>
      <c r="O11" s="13"/>
      <c r="P11" s="13"/>
      <c r="Q11" s="13"/>
      <c r="R11" s="13"/>
      <c r="S11" s="13"/>
      <c r="T11" s="13"/>
    </row>
    <row r="12" spans="1:20" ht="16.350000000000001" customHeight="1">
      <c r="A12" s="16" t="s">
        <v>18</v>
      </c>
      <c r="B12" s="17"/>
      <c r="C12" s="17"/>
      <c r="D12" s="17"/>
      <c r="E12" s="17">
        <f>IFERROR(VLOOKUP(A12,资金及牌照费!$A$2:$B$17,2,0),0)*资金及牌照费!$F$1*资金及牌照费!$C$19/12</f>
        <v>12279154.873444485</v>
      </c>
      <c r="F12" s="17"/>
      <c r="G12" s="17"/>
      <c r="H12" s="13"/>
      <c r="I12" s="13" t="s">
        <v>684</v>
      </c>
      <c r="J12" s="13"/>
      <c r="K12" s="13"/>
      <c r="L12" s="13"/>
      <c r="M12" s="13"/>
      <c r="N12" s="13"/>
      <c r="O12" s="13"/>
      <c r="P12" s="13"/>
      <c r="Q12" s="13"/>
      <c r="R12" s="13"/>
      <c r="S12" s="13"/>
      <c r="T12" s="13"/>
    </row>
    <row r="13" spans="1:20" ht="16.350000000000001" customHeight="1">
      <c r="A13" s="16" t="s">
        <v>17</v>
      </c>
      <c r="B13" s="17"/>
      <c r="C13" s="17"/>
      <c r="D13" s="17"/>
      <c r="E13" s="17">
        <f>IFERROR(VLOOKUP(A13,资金及牌照费!$A$2:$B$17,2,0),0)*资金及牌照费!$F$1*资金及牌照费!$C$19/12</f>
        <v>19006733.998770934</v>
      </c>
      <c r="F13" s="17"/>
      <c r="G13" s="17"/>
      <c r="H13" s="13"/>
      <c r="I13" s="13" t="s">
        <v>685</v>
      </c>
      <c r="J13" s="13"/>
      <c r="K13" s="13"/>
      <c r="L13" s="13"/>
      <c r="M13" s="13"/>
      <c r="N13" s="13"/>
      <c r="O13" s="13"/>
      <c r="P13" s="13"/>
      <c r="Q13" s="13"/>
      <c r="R13" s="13"/>
      <c r="S13" s="13"/>
      <c r="T13" s="13"/>
    </row>
    <row r="14" spans="1:20" ht="16.350000000000001" customHeight="1">
      <c r="A14" s="16" t="s">
        <v>15</v>
      </c>
      <c r="B14" s="17"/>
      <c r="C14" s="17"/>
      <c r="D14" s="17"/>
      <c r="E14" s="17">
        <f>IFERROR(VLOOKUP(A14,资金及牌照费!$A$2:$B$17,2,0),0)*资金及牌照费!$F$1*资金及牌照费!$C$19/12</f>
        <v>4510430.549303866</v>
      </c>
      <c r="F14" s="17"/>
      <c r="G14" s="17"/>
      <c r="H14" s="13"/>
      <c r="I14" s="13" t="s">
        <v>686</v>
      </c>
      <c r="J14" s="13"/>
      <c r="K14" s="13"/>
      <c r="L14" s="13"/>
      <c r="M14" s="13"/>
      <c r="N14" s="13"/>
      <c r="O14" s="13"/>
      <c r="P14" s="13"/>
      <c r="Q14" s="13"/>
      <c r="R14" s="13"/>
      <c r="S14" s="13"/>
      <c r="T14" s="13"/>
    </row>
    <row r="15" spans="1:20" ht="16.350000000000001" customHeight="1">
      <c r="A15" s="16" t="s">
        <v>165</v>
      </c>
      <c r="B15" s="17"/>
      <c r="C15" s="17"/>
      <c r="D15" s="17"/>
      <c r="E15" s="17">
        <f>IFERROR(VLOOKUP(A15,资金及牌照费!$A$2:$B$17,2,0),0)*资金及牌照费!$F$1*资金及牌照费!$C$19/12</f>
        <v>0</v>
      </c>
      <c r="F15" s="17"/>
      <c r="G15" s="17"/>
      <c r="H15" s="13"/>
      <c r="I15" s="13" t="s">
        <v>687</v>
      </c>
      <c r="J15" s="13"/>
      <c r="K15" s="13"/>
      <c r="L15" s="13"/>
      <c r="M15" s="13"/>
      <c r="N15" s="13"/>
      <c r="O15" s="13"/>
      <c r="P15" s="13"/>
      <c r="Q15" s="13"/>
      <c r="R15" s="13"/>
      <c r="S15" s="13"/>
      <c r="T15" s="13"/>
    </row>
    <row r="16" spans="1:20" ht="16.350000000000001" customHeight="1">
      <c r="A16" s="16" t="s">
        <v>27</v>
      </c>
      <c r="B16" s="17"/>
      <c r="C16" s="17"/>
      <c r="D16" s="17"/>
      <c r="E16" s="17">
        <f>IFERROR(VLOOKUP(A16,资金及牌照费!$A$2:$B$17,2,0),0)*资金及牌照费!$F$1*资金及牌照费!$C$19/12</f>
        <v>0</v>
      </c>
      <c r="F16" s="17"/>
      <c r="G16" s="17"/>
      <c r="H16" s="13"/>
      <c r="I16" s="13" t="s">
        <v>688</v>
      </c>
      <c r="J16" s="13"/>
      <c r="K16" s="13"/>
      <c r="L16" s="13"/>
      <c r="M16" s="13"/>
      <c r="N16" s="13"/>
      <c r="O16" s="13"/>
      <c r="P16" s="13"/>
      <c r="Q16" s="13"/>
      <c r="R16" s="13"/>
      <c r="S16" s="13"/>
      <c r="T16" s="13"/>
    </row>
    <row r="17" spans="1:20" ht="16.350000000000001" customHeight="1">
      <c r="A17" s="16" t="s">
        <v>21</v>
      </c>
      <c r="B17" s="17"/>
      <c r="C17" s="17"/>
      <c r="D17" s="17"/>
      <c r="E17" s="17">
        <f>IFERROR(VLOOKUP(A17,资金及牌照费!$A$2:$B$17,2,0),0)*资金及牌照费!$F$1*资金及牌照费!$C$19/12</f>
        <v>0</v>
      </c>
      <c r="F17" s="17"/>
      <c r="G17" s="17"/>
      <c r="H17" s="13"/>
      <c r="I17" s="13" t="s">
        <v>689</v>
      </c>
      <c r="J17" s="13"/>
      <c r="K17" s="13"/>
      <c r="L17" s="13"/>
      <c r="M17" s="13"/>
      <c r="N17" s="13"/>
      <c r="O17" s="13"/>
      <c r="P17" s="13"/>
      <c r="Q17" s="13"/>
      <c r="R17" s="13"/>
      <c r="S17" s="13"/>
      <c r="T17" s="13"/>
    </row>
    <row r="18" spans="1:20" ht="16.350000000000001" customHeight="1">
      <c r="A18" s="16" t="s">
        <v>22</v>
      </c>
      <c r="B18" s="17"/>
      <c r="C18" s="17"/>
      <c r="D18" s="17"/>
      <c r="E18" s="17">
        <f>IFERROR(VLOOKUP(A18,资金及牌照费!$A$2:$B$17,2,0),0)*资金及牌照费!$F$1*资金及牌照费!$C$19/12</f>
        <v>0</v>
      </c>
      <c r="F18" s="17"/>
      <c r="G18" s="17"/>
      <c r="H18" s="13"/>
      <c r="I18" s="13" t="s">
        <v>690</v>
      </c>
      <c r="J18" s="13"/>
      <c r="K18" s="13"/>
      <c r="L18" s="13"/>
      <c r="M18" s="13"/>
      <c r="N18" s="13"/>
      <c r="O18" s="13"/>
      <c r="P18" s="13"/>
      <c r="Q18" s="13"/>
      <c r="R18" s="13"/>
      <c r="S18" s="13"/>
      <c r="T18" s="13"/>
    </row>
    <row r="19" spans="1:20" ht="16.350000000000001" customHeight="1">
      <c r="A19" s="16" t="s">
        <v>166</v>
      </c>
      <c r="B19" s="17"/>
      <c r="C19" s="17"/>
      <c r="D19" s="17"/>
      <c r="E19" s="17">
        <f>IFERROR(VLOOKUP(A19,资金及牌照费!$A$2:$B$17,2,0),0)*资金及牌照费!$F$1*资金及牌照费!$C$19/12</f>
        <v>0</v>
      </c>
      <c r="F19" s="17"/>
      <c r="G19" s="17"/>
      <c r="H19" s="13"/>
      <c r="I19" s="13" t="s">
        <v>691</v>
      </c>
      <c r="J19" s="13"/>
      <c r="K19" s="13"/>
      <c r="L19" s="13"/>
      <c r="M19" s="13"/>
      <c r="N19" s="13"/>
      <c r="O19" s="13"/>
      <c r="P19" s="13"/>
      <c r="Q19" s="13"/>
      <c r="R19" s="13"/>
      <c r="S19" s="13"/>
      <c r="T19" s="13"/>
    </row>
    <row r="20" spans="1:20" ht="16.350000000000001" customHeight="1">
      <c r="A20" s="16" t="s">
        <v>24</v>
      </c>
      <c r="B20" s="17"/>
      <c r="C20" s="17"/>
      <c r="D20" s="17"/>
      <c r="E20" s="17">
        <f>IFERROR(VLOOKUP(A20,资金及牌照费!$A$2:$B$17,2,0),0)*资金及牌照费!$F$1*资金及牌照费!$C$19/12</f>
        <v>0</v>
      </c>
      <c r="F20" s="17"/>
      <c r="G20" s="17"/>
      <c r="H20" s="13"/>
      <c r="I20" s="13" t="s">
        <v>692</v>
      </c>
      <c r="J20" s="13"/>
      <c r="K20" s="13"/>
      <c r="L20" s="13"/>
      <c r="M20" s="13"/>
      <c r="N20" s="13"/>
      <c r="O20" s="13"/>
      <c r="P20" s="13"/>
      <c r="Q20" s="13"/>
      <c r="R20" s="13"/>
      <c r="S20" s="13"/>
      <c r="T20" s="13"/>
    </row>
    <row r="21" spans="1:20" ht="16.350000000000001" customHeight="1">
      <c r="A21" s="16" t="s">
        <v>25</v>
      </c>
      <c r="B21" s="17"/>
      <c r="C21" s="17"/>
      <c r="D21" s="17"/>
      <c r="E21" s="17">
        <f>IFERROR(VLOOKUP(A21,资金及牌照费!$A$2:$B$17,2,0),0)*资金及牌照费!$F$1*资金及牌照费!$C$19/12</f>
        <v>0</v>
      </c>
      <c r="F21" s="17"/>
      <c r="G21" s="17"/>
      <c r="H21" s="13"/>
      <c r="I21" s="13" t="s">
        <v>693</v>
      </c>
      <c r="J21" s="13"/>
      <c r="K21" s="13"/>
      <c r="L21" s="13"/>
      <c r="M21" s="13"/>
      <c r="N21" s="13"/>
      <c r="O21" s="13"/>
      <c r="P21" s="13"/>
      <c r="Q21" s="13"/>
      <c r="R21" s="13"/>
      <c r="S21" s="13"/>
      <c r="T21" s="13"/>
    </row>
    <row r="22" spans="1:20" ht="16.350000000000001" customHeight="1">
      <c r="A22" s="16" t="s">
        <v>26</v>
      </c>
      <c r="B22" s="17"/>
      <c r="C22" s="17"/>
      <c r="D22" s="17"/>
      <c r="E22" s="17">
        <f>IFERROR(VLOOKUP(A22,资金及牌照费!$A$2:$B$17,2,0),0)*资金及牌照费!$F$1*资金及牌照费!$C$19/12</f>
        <v>0</v>
      </c>
      <c r="F22" s="17"/>
      <c r="G22" s="17"/>
      <c r="H22" s="13"/>
      <c r="I22" s="13" t="s">
        <v>694</v>
      </c>
      <c r="J22" s="13"/>
      <c r="K22" s="13"/>
      <c r="L22" s="13"/>
      <c r="M22" s="13"/>
      <c r="N22" s="13"/>
      <c r="O22" s="13"/>
      <c r="P22" s="13"/>
      <c r="Q22" s="13"/>
      <c r="R22" s="13"/>
      <c r="S22" s="13"/>
      <c r="T22" s="13"/>
    </row>
    <row r="23" spans="1:20" ht="16.350000000000001" customHeight="1">
      <c r="A23" s="16" t="s">
        <v>169</v>
      </c>
      <c r="B23" s="17"/>
      <c r="C23" s="17"/>
      <c r="D23" s="17"/>
      <c r="E23" s="17">
        <f>IFERROR(VLOOKUP(A23,资金及牌照费!$A$2:$B$17,2,0),0)*资金及牌照费!$F$1*资金及牌照费!$C$19/12</f>
        <v>0</v>
      </c>
      <c r="F23" s="17"/>
      <c r="G23" s="17"/>
      <c r="H23" s="13"/>
      <c r="I23" s="13" t="s">
        <v>695</v>
      </c>
      <c r="J23" s="13"/>
      <c r="K23" s="13"/>
      <c r="L23" s="13"/>
      <c r="M23" s="13"/>
      <c r="N23" s="13"/>
      <c r="O23" s="13"/>
      <c r="P23" s="13"/>
      <c r="Q23" s="13"/>
      <c r="R23" s="13"/>
      <c r="S23" s="13"/>
      <c r="T23" s="13"/>
    </row>
    <row r="24" spans="1:20" ht="16.350000000000001" customHeight="1">
      <c r="A24" s="16" t="s">
        <v>23</v>
      </c>
      <c r="B24" s="17"/>
      <c r="C24" s="17"/>
      <c r="D24" s="17"/>
      <c r="E24" s="17">
        <f>IFERROR(VLOOKUP(A24,资金及牌照费!$A$2:$B$17,2,0),0)*资金及牌照费!$F$1*资金及牌照费!$C$19/12</f>
        <v>0</v>
      </c>
      <c r="F24" s="17"/>
      <c r="G24" s="17"/>
      <c r="H24" s="13"/>
      <c r="I24" s="13" t="s">
        <v>696</v>
      </c>
      <c r="J24" s="13"/>
      <c r="K24" s="13"/>
      <c r="L24" s="13"/>
      <c r="M24" s="13"/>
      <c r="N24" s="13"/>
      <c r="O24" s="13"/>
      <c r="P24" s="13"/>
      <c r="Q24" s="13"/>
      <c r="R24" s="13"/>
      <c r="S24" s="13"/>
      <c r="T24" s="13"/>
    </row>
    <row r="25" spans="1:20" ht="16.350000000000001" customHeight="1">
      <c r="A25" s="16" t="s">
        <v>6</v>
      </c>
      <c r="B25" s="17"/>
      <c r="C25" s="17"/>
      <c r="D25" s="17"/>
      <c r="E25" s="17">
        <f>IFERROR(VLOOKUP(A25,资金及牌照费!$A$2:$B$17,2,0),0)*资金及牌照费!$F$1*资金及牌照费!$C$19/12</f>
        <v>43043.989117914098</v>
      </c>
      <c r="F25" s="17"/>
      <c r="G25" s="17"/>
      <c r="H25" s="13"/>
      <c r="I25" s="13" t="s">
        <v>697</v>
      </c>
      <c r="J25" s="13"/>
      <c r="K25" s="13"/>
      <c r="L25" s="13"/>
      <c r="M25" s="13"/>
      <c r="N25" s="13"/>
      <c r="O25" s="13"/>
      <c r="P25" s="13"/>
      <c r="Q25" s="13"/>
      <c r="R25" s="13"/>
      <c r="S25" s="13"/>
      <c r="T25" s="13"/>
    </row>
    <row r="26" spans="1:20" ht="16.350000000000001" customHeight="1">
      <c r="A26" s="16" t="s">
        <v>698</v>
      </c>
      <c r="B26" s="17"/>
      <c r="C26" s="17"/>
      <c r="D26" s="17"/>
      <c r="E26" s="17">
        <f>IFERROR(VLOOKUP(A26,资金及牌照费!$A$2:$B$17,2,0),0)*资金及牌照费!$F$1*资金及牌照费!$C$19/12</f>
        <v>0</v>
      </c>
      <c r="F26" s="17"/>
      <c r="G26" s="17"/>
      <c r="H26" s="13"/>
      <c r="I26" s="13" t="s">
        <v>699</v>
      </c>
      <c r="J26" s="13"/>
      <c r="K26" s="13"/>
      <c r="L26" s="13"/>
      <c r="M26" s="13"/>
      <c r="N26" s="13"/>
      <c r="O26" s="13"/>
      <c r="P26" s="13"/>
      <c r="Q26" s="13"/>
      <c r="R26" s="13"/>
      <c r="S26" s="13"/>
      <c r="T26" s="13"/>
    </row>
    <row r="27" spans="1:20" ht="16.350000000000001" customHeight="1">
      <c r="A27" s="16" t="s">
        <v>167</v>
      </c>
      <c r="B27" s="17"/>
      <c r="C27" s="17"/>
      <c r="D27" s="17"/>
      <c r="E27" s="17">
        <f>IFERROR(VLOOKUP(A27,资金及牌照费!$A$2:$B$17,2,0),0)*资金及牌照费!$F$1*资金及牌照费!$C$19/12</f>
        <v>0</v>
      </c>
      <c r="F27" s="17"/>
      <c r="G27" s="17"/>
      <c r="H27" s="13"/>
      <c r="I27" s="13" t="s">
        <v>700</v>
      </c>
      <c r="J27" s="13"/>
      <c r="K27" s="13"/>
      <c r="L27" s="13"/>
      <c r="M27" s="13"/>
      <c r="N27" s="13"/>
      <c r="O27" s="13"/>
      <c r="P27" s="13"/>
      <c r="Q27" s="13"/>
      <c r="R27" s="13"/>
      <c r="S27" s="13"/>
      <c r="T27" s="13"/>
    </row>
    <row r="28" spans="1:20" ht="16.350000000000001" customHeight="1">
      <c r="A28" s="16" t="s">
        <v>491</v>
      </c>
      <c r="B28" s="17"/>
      <c r="C28" s="17"/>
      <c r="D28" s="17"/>
      <c r="E28" s="17">
        <f>IFERROR(VLOOKUP(A28,资金及牌照费!$A$2:$B$17,2,0),0)*资金及牌照费!$F$1*资金及牌照费!$C$19/12</f>
        <v>0</v>
      </c>
      <c r="F28" s="17"/>
      <c r="G28" s="17"/>
      <c r="H28" s="13"/>
      <c r="I28" s="13" t="s">
        <v>701</v>
      </c>
      <c r="J28" s="13"/>
      <c r="K28" s="13"/>
      <c r="L28" s="13"/>
      <c r="M28" s="13"/>
      <c r="N28" s="13"/>
      <c r="O28" s="13"/>
      <c r="P28" s="13"/>
      <c r="Q28" s="13"/>
      <c r="R28" s="13"/>
      <c r="S28" s="13"/>
      <c r="T28" s="13"/>
    </row>
    <row r="29" spans="1:20" ht="16.350000000000001" customHeight="1">
      <c r="A29" s="16" t="s">
        <v>492</v>
      </c>
      <c r="B29" s="17"/>
      <c r="C29" s="17"/>
      <c r="D29" s="17"/>
      <c r="E29" s="17">
        <f>IFERROR(VLOOKUP(A29,资金及牌照费!$A$2:$B$17,2,0),0)*资金及牌照费!$F$1*资金及牌照费!$C$19/12</f>
        <v>0</v>
      </c>
      <c r="F29" s="17"/>
      <c r="G29" s="17"/>
      <c r="H29" s="13"/>
      <c r="I29" s="13" t="s">
        <v>702</v>
      </c>
      <c r="J29" s="13"/>
      <c r="K29" s="13"/>
      <c r="L29" s="13"/>
      <c r="M29" s="13"/>
      <c r="N29" s="13"/>
      <c r="O29" s="13"/>
      <c r="P29" s="13"/>
      <c r="Q29" s="13"/>
      <c r="R29" s="13"/>
      <c r="S29" s="13"/>
      <c r="T29" s="13"/>
    </row>
    <row r="30" spans="1:20" ht="16.350000000000001" customHeight="1">
      <c r="A30" s="16" t="s">
        <v>168</v>
      </c>
      <c r="B30" s="17"/>
      <c r="C30" s="17"/>
      <c r="D30" s="17"/>
      <c r="E30" s="17">
        <f>IFERROR(VLOOKUP(A30,资金及牌照费!$A$2:$B$17,2,0),0)*资金及牌照费!$F$1*资金及牌照费!$C$19/12</f>
        <v>0</v>
      </c>
      <c r="F30" s="17"/>
      <c r="G30" s="17"/>
      <c r="H30" s="13"/>
      <c r="I30" s="13" t="s">
        <v>703</v>
      </c>
      <c r="J30" s="13"/>
      <c r="K30" s="13"/>
      <c r="L30" s="13"/>
      <c r="M30" s="13"/>
      <c r="N30" s="13"/>
      <c r="O30" s="13"/>
      <c r="P30" s="13"/>
      <c r="Q30" s="13"/>
      <c r="R30" s="13"/>
      <c r="S30" s="13"/>
      <c r="T30" s="13"/>
    </row>
    <row r="31" spans="1:20" ht="16.350000000000001" customHeight="1">
      <c r="A31" s="16" t="s">
        <v>8</v>
      </c>
      <c r="B31" s="17"/>
      <c r="C31" s="17"/>
      <c r="D31" s="17"/>
      <c r="E31" s="17">
        <f>IFERROR(VLOOKUP(A31,资金及牌照费!$A$2:$B$17,2,0),0)*资金及牌照费!$F$1*资金及牌照费!$C$19/12</f>
        <v>31241049.92122886</v>
      </c>
      <c r="F31" s="17"/>
      <c r="G31" s="17"/>
      <c r="H31" s="13"/>
      <c r="I31" s="13" t="s">
        <v>704</v>
      </c>
      <c r="J31" s="13"/>
      <c r="K31" s="13"/>
      <c r="L31" s="13"/>
      <c r="M31" s="13"/>
      <c r="N31" s="13"/>
      <c r="O31" s="13"/>
      <c r="P31" s="13"/>
      <c r="Q31" s="13"/>
      <c r="R31" s="13"/>
      <c r="S31" s="13"/>
      <c r="T31" s="13"/>
    </row>
    <row r="32" spans="1:20" ht="16.350000000000001" customHeight="1">
      <c r="A32" s="16" t="s">
        <v>14</v>
      </c>
      <c r="B32" s="17"/>
      <c r="C32" s="17"/>
      <c r="D32" s="17"/>
      <c r="E32" s="17">
        <f>IFERROR(VLOOKUP(A32,资金及牌照费!$A$2:$B$17,2,0),0)*资金及牌照费!$F$1*资金及牌照费!$C$19/12</f>
        <v>5228733.6583866635</v>
      </c>
      <c r="F32" s="17"/>
      <c r="G32" s="17"/>
      <c r="H32" s="13"/>
      <c r="I32" s="13" t="s">
        <v>705</v>
      </c>
      <c r="J32" s="13"/>
      <c r="K32" s="13"/>
      <c r="L32" s="13"/>
      <c r="M32" s="13"/>
      <c r="N32" s="13"/>
      <c r="O32" s="13"/>
      <c r="P32" s="13"/>
      <c r="Q32" s="13"/>
      <c r="R32" s="13"/>
      <c r="S32" s="13"/>
      <c r="T32" s="13"/>
    </row>
    <row r="33" spans="1:20" ht="16.350000000000001" customHeight="1">
      <c r="A33" s="16" t="s">
        <v>13</v>
      </c>
      <c r="B33" s="17"/>
      <c r="C33" s="17"/>
      <c r="D33" s="17"/>
      <c r="E33" s="17">
        <f>IFERROR(VLOOKUP(A33,资金及牌照费!$A$2:$B$17,2,0),0)*资金及牌照费!$F$1*资金及牌照费!$C$19/12</f>
        <v>37496971.37533506</v>
      </c>
      <c r="F33" s="17"/>
      <c r="G33" s="17"/>
      <c r="H33" s="13"/>
      <c r="I33" s="13" t="s">
        <v>706</v>
      </c>
      <c r="J33" s="13"/>
      <c r="K33" s="13"/>
      <c r="L33" s="13"/>
      <c r="M33" s="13"/>
      <c r="N33" s="13"/>
      <c r="O33" s="13"/>
      <c r="P33" s="13"/>
      <c r="Q33" s="13"/>
      <c r="R33" s="13"/>
      <c r="S33" s="13"/>
      <c r="T33" s="13"/>
    </row>
    <row r="34" spans="1:20" ht="16.350000000000001" customHeight="1">
      <c r="A34" s="16" t="s">
        <v>5</v>
      </c>
      <c r="B34" s="17"/>
      <c r="C34" s="17"/>
      <c r="D34" s="17"/>
      <c r="E34" s="17">
        <v>0</v>
      </c>
      <c r="F34" s="17"/>
      <c r="G34" s="17"/>
      <c r="H34" s="13"/>
      <c r="I34" s="13" t="s">
        <v>707</v>
      </c>
      <c r="J34" s="13"/>
      <c r="K34" s="13"/>
      <c r="L34" s="13"/>
      <c r="M34" s="13"/>
      <c r="N34" s="13"/>
      <c r="O34" s="13"/>
      <c r="P34" s="13"/>
      <c r="Q34" s="13"/>
      <c r="R34" s="13"/>
      <c r="S34" s="13"/>
      <c r="T34" s="13"/>
    </row>
    <row r="35" spans="1:20" ht="16.350000000000001" customHeight="1">
      <c r="A35" s="16" t="s">
        <v>385</v>
      </c>
      <c r="B35" s="17"/>
      <c r="C35" s="17"/>
      <c r="D35" s="17"/>
      <c r="E35" s="17">
        <f>IFERROR(VLOOKUP(A38,资金及牌照费!$A$2:$B$17,2,0),0)*资金及牌照费!$F$1*资金及牌照费!$C$19/12</f>
        <v>267107192.06586823</v>
      </c>
      <c r="F35" s="17"/>
      <c r="G35" s="17"/>
      <c r="H35" s="13"/>
      <c r="I35" s="13" t="s">
        <v>708</v>
      </c>
      <c r="J35" s="13"/>
      <c r="K35" s="13"/>
      <c r="L35" s="13"/>
      <c r="M35" s="13"/>
      <c r="N35" s="13"/>
      <c r="O35" s="13"/>
      <c r="P35" s="13"/>
      <c r="Q35" s="13"/>
      <c r="R35" s="13"/>
      <c r="S35" s="13"/>
      <c r="T35" s="13"/>
    </row>
    <row r="36" spans="1:20" ht="16.350000000000001" customHeight="1">
      <c r="A36" s="16" t="s">
        <v>493</v>
      </c>
      <c r="B36" s="17"/>
      <c r="C36" s="17"/>
      <c r="D36" s="17"/>
      <c r="E36" s="17">
        <f>IFERROR(VLOOKUP(A36,资金及牌照费!$A$2:$B$17,2,0),0)*资金及牌照费!$F$1*资金及牌照费!$C$19/12</f>
        <v>0</v>
      </c>
      <c r="F36" s="17"/>
      <c r="G36" s="17"/>
      <c r="H36" s="13"/>
      <c r="I36" s="13"/>
      <c r="J36" s="13"/>
      <c r="K36" s="13"/>
      <c r="L36" s="13"/>
      <c r="M36" s="13"/>
      <c r="N36" s="13"/>
      <c r="O36" s="13"/>
      <c r="P36" s="13"/>
      <c r="Q36" s="13"/>
      <c r="R36" s="13"/>
      <c r="S36" s="13"/>
      <c r="T36" s="13"/>
    </row>
    <row r="37" spans="1:20" ht="16.350000000000001" customHeight="1">
      <c r="A37" s="16" t="s">
        <v>28</v>
      </c>
      <c r="B37" s="17"/>
      <c r="C37" s="17"/>
      <c r="D37" s="17"/>
      <c r="E37" s="17">
        <f>IFERROR(VLOOKUP(A37,资金及牌照费!$A$2:$B$17,2,0),0)*资金及牌照费!$F$1*资金及牌照费!$C$19/12</f>
        <v>0</v>
      </c>
      <c r="F37" s="17"/>
      <c r="G37" s="17"/>
      <c r="H37" s="13"/>
      <c r="I37" s="13"/>
      <c r="J37" s="13"/>
      <c r="K37" s="13"/>
      <c r="L37" s="13"/>
      <c r="M37" s="13"/>
      <c r="N37" s="13"/>
      <c r="O37" s="13"/>
      <c r="P37" s="13"/>
      <c r="Q37" s="13"/>
      <c r="R37" s="13"/>
      <c r="S37" s="13"/>
      <c r="T37" s="13"/>
    </row>
    <row r="38" spans="1:20" ht="16.350000000000001" customHeight="1">
      <c r="A38" s="16" t="s">
        <v>610</v>
      </c>
      <c r="B38" s="17"/>
      <c r="C38" s="17"/>
      <c r="D38" s="17"/>
      <c r="E38" s="17"/>
      <c r="F38" s="17"/>
      <c r="G38" s="17"/>
      <c r="H38" s="13"/>
      <c r="I38" s="13"/>
      <c r="J38" s="13"/>
      <c r="K38" s="13"/>
      <c r="L38" s="13"/>
      <c r="M38" s="13"/>
      <c r="N38" s="13"/>
      <c r="O38" s="13"/>
      <c r="P38" s="13"/>
      <c r="Q38" s="13"/>
      <c r="R38" s="13"/>
      <c r="S38" s="13"/>
      <c r="T38" s="13"/>
    </row>
    <row r="39" spans="1:20" ht="16.350000000000001" customHeight="1">
      <c r="A39" s="13"/>
      <c r="B39" s="13"/>
      <c r="C39" s="13"/>
      <c r="D39" s="13"/>
      <c r="E39" s="13"/>
      <c r="F39" s="13"/>
      <c r="G39" s="13"/>
      <c r="H39" s="13"/>
      <c r="I39" s="13"/>
      <c r="J39" s="13"/>
      <c r="K39" s="13"/>
      <c r="L39" s="13"/>
      <c r="M39" s="13"/>
      <c r="N39" s="13"/>
      <c r="O39" s="13"/>
      <c r="P39" s="13"/>
      <c r="Q39" s="13"/>
      <c r="R39" s="13"/>
      <c r="S39" s="13"/>
      <c r="T39" s="13"/>
    </row>
    <row r="40" spans="1:20" ht="16.350000000000001" customHeight="1">
      <c r="A40" s="13"/>
      <c r="B40" s="13"/>
      <c r="C40" s="13"/>
      <c r="D40" s="13"/>
      <c r="E40" s="13"/>
      <c r="F40" s="13"/>
      <c r="G40" s="13"/>
      <c r="H40" s="13"/>
      <c r="I40" s="13"/>
      <c r="J40" s="13"/>
      <c r="K40" s="13"/>
      <c r="L40" s="13"/>
      <c r="M40" s="13"/>
      <c r="N40" s="13"/>
      <c r="O40" s="13"/>
      <c r="P40" s="13"/>
      <c r="Q40" s="13"/>
      <c r="R40" s="13"/>
      <c r="S40" s="13"/>
      <c r="T40" s="13"/>
    </row>
    <row r="41" spans="1:20" ht="16.350000000000001" customHeight="1">
      <c r="A41" s="13"/>
      <c r="B41" s="13"/>
      <c r="C41" s="13"/>
      <c r="D41" s="13"/>
      <c r="E41" s="13"/>
      <c r="F41" s="13"/>
      <c r="G41" s="13"/>
      <c r="H41" s="13"/>
      <c r="I41" s="13"/>
      <c r="J41" s="13"/>
      <c r="K41" s="13"/>
      <c r="L41" s="13"/>
      <c r="M41" s="13"/>
      <c r="N41" s="13"/>
      <c r="O41" s="13"/>
      <c r="P41" s="13"/>
      <c r="Q41" s="13"/>
      <c r="R41" s="13"/>
      <c r="S41" s="13"/>
      <c r="T41" s="13"/>
    </row>
    <row r="42" spans="1:20" ht="16.350000000000001" customHeight="1">
      <c r="A42" s="13"/>
      <c r="B42" s="13"/>
      <c r="C42" s="13"/>
      <c r="D42" s="13"/>
      <c r="E42" s="13"/>
      <c r="F42" s="13"/>
      <c r="G42" s="13"/>
      <c r="H42" s="13"/>
      <c r="I42" s="13"/>
      <c r="J42" s="13"/>
      <c r="K42" s="13"/>
      <c r="L42" s="13"/>
      <c r="M42" s="13"/>
      <c r="N42" s="13"/>
      <c r="O42" s="13"/>
      <c r="P42" s="13"/>
      <c r="Q42" s="13"/>
      <c r="R42" s="13"/>
      <c r="S42" s="13"/>
      <c r="T42" s="13"/>
    </row>
    <row r="43" spans="1:20" ht="16.350000000000001" customHeight="1">
      <c r="A43" s="13"/>
      <c r="B43" s="13"/>
      <c r="C43" s="13"/>
      <c r="D43" s="13"/>
      <c r="E43" s="13"/>
      <c r="F43" s="13"/>
      <c r="G43" s="13"/>
      <c r="H43" s="13"/>
      <c r="I43" s="13"/>
      <c r="J43" s="13"/>
      <c r="K43" s="13"/>
      <c r="L43" s="13"/>
      <c r="M43" s="13"/>
      <c r="N43" s="13"/>
      <c r="O43" s="13"/>
      <c r="P43" s="13"/>
      <c r="Q43" s="13"/>
      <c r="R43" s="13"/>
      <c r="S43" s="13"/>
      <c r="T43" s="13"/>
    </row>
    <row r="44" spans="1:20" ht="16.350000000000001" customHeight="1">
      <c r="A44" s="13"/>
      <c r="B44" s="13"/>
      <c r="C44" s="13"/>
      <c r="D44" s="13"/>
      <c r="E44" s="13"/>
      <c r="F44" s="13"/>
      <c r="G44" s="13"/>
      <c r="H44" s="13"/>
      <c r="I44" s="13"/>
      <c r="J44" s="13"/>
      <c r="K44" s="13"/>
      <c r="L44" s="13"/>
      <c r="M44" s="13"/>
      <c r="N44" s="13"/>
      <c r="O44" s="13"/>
      <c r="P44" s="13"/>
      <c r="Q44" s="13"/>
      <c r="R44" s="13"/>
      <c r="S44" s="13"/>
      <c r="T44" s="13"/>
    </row>
    <row r="45" spans="1:20" ht="16.350000000000001" customHeight="1">
      <c r="A45" s="13"/>
      <c r="B45" s="13"/>
      <c r="C45" s="13"/>
      <c r="D45" s="13"/>
      <c r="E45" s="13"/>
      <c r="F45" s="13"/>
      <c r="G45" s="13"/>
      <c r="H45" s="13"/>
      <c r="I45" s="13"/>
      <c r="J45" s="13"/>
      <c r="K45" s="13"/>
      <c r="L45" s="13"/>
      <c r="M45" s="13"/>
      <c r="N45" s="13"/>
      <c r="O45" s="13"/>
      <c r="P45" s="13"/>
      <c r="Q45" s="13"/>
      <c r="R45" s="13"/>
      <c r="S45" s="13"/>
      <c r="T45" s="13"/>
    </row>
    <row r="46" spans="1:20" ht="16.350000000000001" customHeight="1">
      <c r="A46" s="13"/>
      <c r="B46" s="13"/>
      <c r="C46" s="13"/>
      <c r="D46" s="13"/>
      <c r="E46" s="13"/>
      <c r="F46" s="13"/>
      <c r="G46" s="13"/>
      <c r="H46" s="13"/>
      <c r="I46" s="13"/>
      <c r="J46" s="13"/>
      <c r="K46" s="13"/>
      <c r="L46" s="13"/>
      <c r="M46" s="13"/>
      <c r="N46" s="13"/>
      <c r="O46" s="13"/>
      <c r="P46" s="13"/>
      <c r="Q46" s="13"/>
      <c r="R46" s="13"/>
      <c r="S46" s="13"/>
      <c r="T46" s="13"/>
    </row>
    <row r="47" spans="1:20" ht="16.350000000000001" customHeight="1">
      <c r="A47" s="13"/>
      <c r="B47" s="13"/>
      <c r="C47" s="13"/>
      <c r="D47" s="13"/>
      <c r="E47" s="13"/>
      <c r="F47" s="13"/>
      <c r="G47" s="13"/>
      <c r="H47" s="13"/>
      <c r="I47" s="13"/>
      <c r="J47" s="13"/>
      <c r="K47" s="13"/>
      <c r="L47" s="13"/>
      <c r="M47" s="13"/>
      <c r="N47" s="13"/>
      <c r="O47" s="13"/>
      <c r="P47" s="13"/>
      <c r="Q47" s="13"/>
      <c r="R47" s="13"/>
      <c r="S47" s="13"/>
      <c r="T47" s="13"/>
    </row>
    <row r="48" spans="1:20" ht="16.350000000000001" customHeight="1">
      <c r="A48" s="13"/>
      <c r="B48" s="13"/>
      <c r="C48" s="13"/>
      <c r="D48" s="13"/>
      <c r="E48" s="13"/>
      <c r="F48" s="13"/>
      <c r="G48" s="13"/>
      <c r="H48" s="13"/>
      <c r="I48" s="13"/>
      <c r="J48" s="13"/>
      <c r="K48" s="13"/>
      <c r="L48" s="13"/>
      <c r="M48" s="13"/>
      <c r="N48" s="13"/>
      <c r="O48" s="13"/>
      <c r="P48" s="13"/>
      <c r="Q48" s="13"/>
      <c r="R48" s="13"/>
      <c r="S48" s="13"/>
      <c r="T48" s="13"/>
    </row>
    <row r="49" spans="1:20" ht="16.350000000000001" customHeight="1">
      <c r="A49" s="13"/>
      <c r="B49" s="13"/>
      <c r="C49" s="13"/>
      <c r="D49" s="13"/>
      <c r="E49" s="13"/>
      <c r="F49" s="13"/>
      <c r="G49" s="13"/>
      <c r="H49" s="13"/>
      <c r="I49" s="13"/>
      <c r="J49" s="13"/>
      <c r="K49" s="13"/>
      <c r="L49" s="13"/>
      <c r="M49" s="13"/>
      <c r="N49" s="13"/>
      <c r="O49" s="13"/>
      <c r="P49" s="13"/>
      <c r="Q49" s="13"/>
      <c r="R49" s="13"/>
      <c r="S49" s="13"/>
      <c r="T49" s="13"/>
    </row>
    <row r="50" spans="1:20" ht="16.350000000000001" customHeight="1">
      <c r="A50" s="13"/>
      <c r="B50" s="13"/>
      <c r="C50" s="13"/>
      <c r="D50" s="13"/>
      <c r="E50" s="13"/>
      <c r="F50" s="13"/>
      <c r="G50" s="13"/>
      <c r="H50" s="13"/>
      <c r="I50" s="13"/>
      <c r="J50" s="13"/>
      <c r="K50" s="13"/>
      <c r="L50" s="13"/>
      <c r="M50" s="13"/>
      <c r="N50" s="13"/>
      <c r="O50" s="13"/>
      <c r="P50" s="13"/>
      <c r="Q50" s="13"/>
      <c r="R50" s="13"/>
      <c r="S50" s="13"/>
      <c r="T50" s="13"/>
    </row>
    <row r="51" spans="1:20" ht="16.350000000000001" customHeight="1">
      <c r="A51" s="13"/>
      <c r="B51" s="13"/>
      <c r="C51" s="13"/>
      <c r="D51" s="13"/>
      <c r="E51" s="13"/>
      <c r="F51" s="13"/>
      <c r="G51" s="13"/>
      <c r="H51" s="13"/>
      <c r="I51" s="13"/>
      <c r="J51" s="13"/>
      <c r="K51" s="13"/>
      <c r="L51" s="13"/>
      <c r="M51" s="13"/>
      <c r="N51" s="13"/>
      <c r="O51" s="13"/>
      <c r="P51" s="13"/>
      <c r="Q51" s="13"/>
      <c r="R51" s="13"/>
      <c r="S51" s="13"/>
      <c r="T51" s="13"/>
    </row>
    <row r="52" spans="1:20" ht="16.350000000000001" customHeight="1">
      <c r="A52" s="13"/>
      <c r="B52" s="13"/>
      <c r="C52" s="13"/>
      <c r="D52" s="13"/>
      <c r="E52" s="13"/>
      <c r="F52" s="13"/>
      <c r="G52" s="13"/>
      <c r="H52" s="13"/>
      <c r="I52" s="13"/>
      <c r="J52" s="13"/>
      <c r="K52" s="13"/>
      <c r="L52" s="13"/>
      <c r="M52" s="13"/>
      <c r="N52" s="13"/>
      <c r="O52" s="13"/>
      <c r="P52" s="13"/>
      <c r="Q52" s="13"/>
      <c r="R52" s="13"/>
      <c r="S52" s="13"/>
      <c r="T52" s="13"/>
    </row>
    <row r="53" spans="1:20" ht="16.350000000000001" customHeight="1">
      <c r="A53" s="13"/>
      <c r="B53" s="13"/>
      <c r="C53" s="13"/>
      <c r="D53" s="13"/>
      <c r="E53" s="13"/>
      <c r="F53" s="13"/>
      <c r="G53" s="13"/>
      <c r="H53" s="13"/>
      <c r="I53" s="13"/>
      <c r="J53" s="13"/>
      <c r="K53" s="13"/>
      <c r="L53" s="13"/>
      <c r="M53" s="13"/>
      <c r="N53" s="13"/>
      <c r="O53" s="13"/>
      <c r="P53" s="13"/>
      <c r="Q53" s="13"/>
      <c r="R53" s="13"/>
      <c r="S53" s="13"/>
      <c r="T53" s="13"/>
    </row>
    <row r="54" spans="1:20" ht="16.350000000000001" customHeight="1">
      <c r="A54" s="13"/>
      <c r="B54" s="13"/>
      <c r="C54" s="13"/>
      <c r="D54" s="13"/>
      <c r="E54" s="13"/>
      <c r="F54" s="13"/>
      <c r="G54" s="13"/>
      <c r="H54" s="13"/>
      <c r="I54" s="13"/>
      <c r="J54" s="13"/>
      <c r="K54" s="13"/>
      <c r="L54" s="13"/>
      <c r="M54" s="13"/>
      <c r="N54" s="13"/>
      <c r="O54" s="13"/>
      <c r="P54" s="13"/>
      <c r="Q54" s="13"/>
      <c r="R54" s="13"/>
      <c r="S54" s="13"/>
      <c r="T54" s="13"/>
    </row>
    <row r="55" spans="1:20" ht="16.350000000000001" customHeight="1">
      <c r="A55" s="13"/>
      <c r="B55" s="13"/>
      <c r="C55" s="13"/>
      <c r="D55" s="13"/>
      <c r="E55" s="13"/>
      <c r="F55" s="13"/>
      <c r="G55" s="13"/>
      <c r="H55" s="13"/>
      <c r="I55" s="13"/>
      <c r="J55" s="13"/>
      <c r="K55" s="13"/>
      <c r="L55" s="13"/>
      <c r="M55" s="13"/>
      <c r="N55" s="13"/>
      <c r="O55" s="13"/>
      <c r="P55" s="13"/>
      <c r="Q55" s="13"/>
      <c r="R55" s="13"/>
      <c r="S55" s="13"/>
      <c r="T55" s="13"/>
    </row>
    <row r="56" spans="1:20" ht="16.350000000000001" customHeight="1">
      <c r="A56" s="13"/>
      <c r="B56" s="13"/>
      <c r="C56" s="13"/>
      <c r="D56" s="13"/>
      <c r="E56" s="13"/>
      <c r="F56" s="13"/>
      <c r="G56" s="13"/>
      <c r="H56" s="13"/>
      <c r="I56" s="13"/>
      <c r="J56" s="13"/>
      <c r="K56" s="13"/>
      <c r="L56" s="13"/>
      <c r="M56" s="13"/>
      <c r="N56" s="13"/>
      <c r="O56" s="13"/>
      <c r="P56" s="13"/>
      <c r="Q56" s="13"/>
      <c r="R56" s="13"/>
      <c r="S56" s="13"/>
      <c r="T56" s="13"/>
    </row>
    <row r="57" spans="1:20" ht="16.350000000000001" customHeight="1">
      <c r="A57" s="13"/>
      <c r="B57" s="13"/>
      <c r="C57" s="13"/>
      <c r="D57" s="13"/>
      <c r="E57" s="13"/>
      <c r="F57" s="13"/>
      <c r="G57" s="13"/>
      <c r="H57" s="13"/>
      <c r="I57" s="13"/>
      <c r="J57" s="13"/>
      <c r="K57" s="13"/>
      <c r="L57" s="13"/>
      <c r="M57" s="13"/>
      <c r="N57" s="13"/>
      <c r="O57" s="13"/>
      <c r="P57" s="13"/>
      <c r="Q57" s="13"/>
      <c r="R57" s="13"/>
      <c r="S57" s="13"/>
      <c r="T57" s="13"/>
    </row>
    <row r="58" spans="1:20" ht="16.350000000000001" customHeight="1">
      <c r="A58" s="13"/>
      <c r="B58" s="13"/>
      <c r="C58" s="13"/>
      <c r="D58" s="13"/>
      <c r="E58" s="13"/>
      <c r="F58" s="13"/>
      <c r="G58" s="13"/>
      <c r="H58" s="13"/>
      <c r="I58" s="13"/>
      <c r="J58" s="13"/>
      <c r="K58" s="13"/>
      <c r="L58" s="13"/>
      <c r="M58" s="13"/>
      <c r="N58" s="13"/>
      <c r="O58" s="13"/>
      <c r="P58" s="13"/>
      <c r="Q58" s="13"/>
      <c r="R58" s="13"/>
      <c r="S58" s="13"/>
      <c r="T58" s="13"/>
    </row>
    <row r="59" spans="1:20" ht="16.350000000000001" customHeight="1">
      <c r="A59" s="13"/>
      <c r="B59" s="13"/>
      <c r="C59" s="13"/>
      <c r="D59" s="13"/>
      <c r="E59" s="13"/>
      <c r="F59" s="13"/>
      <c r="G59" s="13"/>
      <c r="H59" s="13"/>
      <c r="I59" s="13"/>
      <c r="J59" s="13"/>
      <c r="K59" s="13"/>
      <c r="L59" s="13"/>
      <c r="M59" s="13"/>
      <c r="N59" s="13"/>
      <c r="O59" s="13"/>
      <c r="P59" s="13"/>
      <c r="Q59" s="13"/>
      <c r="R59" s="13"/>
      <c r="S59" s="13"/>
      <c r="T59" s="13"/>
    </row>
    <row r="60" spans="1:20" ht="16.350000000000001" customHeight="1">
      <c r="A60" s="13"/>
      <c r="B60" s="13"/>
      <c r="C60" s="13"/>
      <c r="D60" s="13"/>
      <c r="E60" s="13"/>
      <c r="F60" s="13"/>
      <c r="G60" s="13"/>
      <c r="H60" s="13"/>
      <c r="I60" s="13"/>
      <c r="J60" s="13"/>
      <c r="K60" s="13"/>
      <c r="L60" s="13"/>
      <c r="M60" s="13"/>
      <c r="N60" s="13"/>
      <c r="O60" s="13"/>
      <c r="P60" s="13"/>
      <c r="Q60" s="13"/>
      <c r="R60" s="13"/>
      <c r="S60" s="13"/>
      <c r="T60" s="13"/>
    </row>
    <row r="61" spans="1:20" ht="16.350000000000001" customHeight="1">
      <c r="A61" s="13"/>
      <c r="B61" s="13"/>
      <c r="C61" s="13"/>
      <c r="D61" s="13"/>
      <c r="E61" s="13"/>
      <c r="F61" s="13"/>
      <c r="G61" s="13"/>
      <c r="H61" s="13"/>
      <c r="I61" s="13"/>
      <c r="J61" s="13"/>
      <c r="K61" s="13"/>
      <c r="L61" s="13"/>
      <c r="M61" s="13"/>
      <c r="N61" s="13"/>
      <c r="O61" s="13"/>
      <c r="P61" s="13"/>
      <c r="Q61" s="13"/>
      <c r="R61" s="13"/>
      <c r="S61" s="13"/>
      <c r="T61" s="13"/>
    </row>
    <row r="62" spans="1:20" ht="16.350000000000001" customHeight="1">
      <c r="A62" s="13"/>
      <c r="B62" s="13"/>
      <c r="C62" s="13"/>
      <c r="D62" s="13"/>
      <c r="E62" s="13"/>
      <c r="F62" s="13"/>
      <c r="G62" s="13"/>
      <c r="H62" s="13"/>
      <c r="I62" s="13"/>
      <c r="J62" s="13"/>
      <c r="K62" s="13"/>
      <c r="L62" s="13"/>
      <c r="M62" s="13"/>
      <c r="N62" s="13"/>
      <c r="O62" s="13"/>
      <c r="P62" s="13"/>
      <c r="Q62" s="13"/>
      <c r="R62" s="13"/>
      <c r="S62" s="13"/>
      <c r="T62" s="13"/>
    </row>
    <row r="63" spans="1:20" ht="16.350000000000001" customHeight="1">
      <c r="A63" s="13"/>
      <c r="B63" s="13"/>
      <c r="C63" s="13"/>
      <c r="D63" s="13"/>
      <c r="E63" s="13"/>
      <c r="F63" s="13"/>
      <c r="G63" s="13"/>
      <c r="H63" s="13"/>
      <c r="I63" s="13"/>
      <c r="J63" s="13"/>
      <c r="K63" s="13"/>
      <c r="L63" s="13"/>
      <c r="M63" s="13"/>
      <c r="N63" s="13"/>
      <c r="O63" s="13"/>
      <c r="P63" s="13"/>
      <c r="Q63" s="13"/>
      <c r="R63" s="13"/>
      <c r="S63" s="13"/>
      <c r="T63" s="13"/>
    </row>
    <row r="64" spans="1:20" ht="16.350000000000001" customHeight="1">
      <c r="A64" s="13"/>
      <c r="B64" s="13"/>
      <c r="C64" s="13"/>
      <c r="D64" s="13"/>
      <c r="E64" s="13"/>
      <c r="F64" s="13"/>
      <c r="G64" s="13"/>
      <c r="H64" s="13"/>
      <c r="I64" s="13"/>
      <c r="J64" s="13"/>
      <c r="K64" s="13"/>
      <c r="L64" s="13"/>
      <c r="M64" s="13"/>
      <c r="N64" s="13"/>
      <c r="O64" s="13"/>
      <c r="P64" s="13"/>
      <c r="Q64" s="13"/>
      <c r="R64" s="13"/>
      <c r="S64" s="13"/>
      <c r="T64" s="13"/>
    </row>
    <row r="65" spans="1:20" ht="16.350000000000001" customHeight="1">
      <c r="A65" s="13"/>
      <c r="B65" s="13"/>
      <c r="C65" s="13"/>
      <c r="D65" s="13"/>
      <c r="E65" s="13"/>
      <c r="F65" s="13"/>
      <c r="G65" s="13"/>
      <c r="H65" s="13"/>
      <c r="I65" s="13"/>
      <c r="J65" s="13"/>
      <c r="K65" s="13"/>
      <c r="L65" s="13"/>
      <c r="M65" s="13"/>
      <c r="N65" s="13"/>
      <c r="O65" s="13"/>
      <c r="P65" s="13"/>
      <c r="Q65" s="13"/>
      <c r="R65" s="13"/>
      <c r="S65" s="13"/>
      <c r="T65" s="13"/>
    </row>
    <row r="66" spans="1:20" ht="16.350000000000001" customHeight="1">
      <c r="A66" s="13"/>
      <c r="B66" s="13"/>
      <c r="C66" s="13"/>
      <c r="D66" s="13"/>
      <c r="E66" s="13"/>
      <c r="F66" s="13"/>
      <c r="G66" s="13"/>
      <c r="H66" s="13"/>
      <c r="I66" s="13"/>
      <c r="J66" s="13"/>
      <c r="K66" s="13"/>
      <c r="L66" s="13"/>
      <c r="M66" s="13"/>
      <c r="N66" s="13"/>
      <c r="O66" s="13"/>
      <c r="P66" s="13"/>
      <c r="Q66" s="13"/>
      <c r="R66" s="13"/>
      <c r="S66" s="13"/>
      <c r="T66" s="13"/>
    </row>
    <row r="67" spans="1:20" ht="16.350000000000001" customHeight="1">
      <c r="A67" s="13"/>
      <c r="B67" s="13"/>
      <c r="C67" s="13"/>
      <c r="D67" s="13"/>
      <c r="E67" s="13"/>
      <c r="F67" s="13"/>
      <c r="G67" s="13"/>
      <c r="H67" s="13"/>
      <c r="I67" s="13"/>
      <c r="J67" s="13"/>
      <c r="K67" s="13"/>
      <c r="L67" s="13"/>
      <c r="M67" s="13"/>
      <c r="N67" s="13"/>
      <c r="O67" s="13"/>
      <c r="P67" s="13"/>
      <c r="Q67" s="13"/>
      <c r="R67" s="13"/>
      <c r="S67" s="13"/>
      <c r="T67" s="13"/>
    </row>
    <row r="68" spans="1:20" ht="16.350000000000001" customHeight="1">
      <c r="A68" s="13"/>
      <c r="B68" s="13"/>
      <c r="C68" s="13"/>
      <c r="D68" s="13"/>
      <c r="E68" s="13"/>
      <c r="F68" s="13"/>
      <c r="G68" s="13"/>
      <c r="H68" s="13"/>
      <c r="I68" s="13"/>
      <c r="J68" s="13"/>
      <c r="K68" s="13"/>
      <c r="L68" s="13"/>
      <c r="M68" s="13"/>
      <c r="N68" s="13"/>
      <c r="O68" s="13"/>
      <c r="P68" s="13"/>
      <c r="Q68" s="13"/>
      <c r="R68" s="13"/>
      <c r="S68" s="13"/>
      <c r="T68" s="13"/>
    </row>
    <row r="69" spans="1:20" ht="16.350000000000001" customHeight="1">
      <c r="A69" s="13"/>
      <c r="B69" s="13"/>
      <c r="C69" s="13"/>
      <c r="D69" s="13"/>
      <c r="E69" s="13"/>
      <c r="F69" s="13"/>
      <c r="G69" s="13"/>
      <c r="H69" s="13"/>
      <c r="I69" s="13"/>
      <c r="J69" s="13"/>
      <c r="K69" s="13"/>
      <c r="L69" s="13"/>
      <c r="M69" s="13"/>
      <c r="N69" s="13"/>
      <c r="O69" s="13"/>
      <c r="P69" s="13"/>
      <c r="Q69" s="13"/>
      <c r="R69" s="13"/>
      <c r="S69" s="13"/>
      <c r="T69" s="13"/>
    </row>
    <row r="70" spans="1:20" ht="16.350000000000001" customHeight="1">
      <c r="A70" s="13"/>
      <c r="B70" s="13"/>
      <c r="C70" s="13"/>
      <c r="D70" s="13"/>
      <c r="E70" s="13"/>
      <c r="F70" s="13"/>
      <c r="G70" s="13"/>
      <c r="H70" s="13"/>
      <c r="I70" s="13"/>
      <c r="J70" s="13"/>
      <c r="K70" s="13"/>
      <c r="L70" s="13"/>
      <c r="M70" s="13"/>
      <c r="N70" s="13"/>
      <c r="O70" s="13"/>
      <c r="P70" s="13"/>
      <c r="Q70" s="13"/>
      <c r="R70" s="13"/>
      <c r="S70" s="13"/>
      <c r="T70" s="13"/>
    </row>
    <row r="71" spans="1:20" ht="16.350000000000001" customHeight="1">
      <c r="A71" s="13"/>
      <c r="B71" s="13"/>
      <c r="C71" s="13"/>
      <c r="D71" s="13"/>
      <c r="E71" s="13"/>
      <c r="F71" s="13"/>
      <c r="G71" s="13"/>
      <c r="H71" s="13"/>
      <c r="I71" s="13"/>
      <c r="J71" s="13"/>
      <c r="K71" s="13"/>
      <c r="L71" s="13"/>
      <c r="M71" s="13"/>
      <c r="N71" s="13"/>
      <c r="O71" s="13"/>
      <c r="P71" s="13"/>
      <c r="Q71" s="13"/>
      <c r="R71" s="13"/>
      <c r="S71" s="13"/>
      <c r="T71" s="13"/>
    </row>
    <row r="72" spans="1:20" ht="16.350000000000001" customHeight="1">
      <c r="A72" s="13"/>
      <c r="B72" s="13"/>
      <c r="C72" s="13"/>
      <c r="D72" s="13"/>
      <c r="E72" s="13"/>
      <c r="F72" s="13"/>
      <c r="G72" s="13"/>
      <c r="H72" s="13"/>
      <c r="I72" s="13"/>
      <c r="J72" s="13"/>
      <c r="K72" s="13"/>
      <c r="L72" s="13"/>
      <c r="M72" s="13"/>
      <c r="N72" s="13"/>
      <c r="O72" s="13"/>
      <c r="P72" s="13"/>
      <c r="Q72" s="13"/>
      <c r="R72" s="13"/>
      <c r="S72" s="13"/>
      <c r="T72" s="13"/>
    </row>
    <row r="73" spans="1:20" ht="16.350000000000001" customHeight="1">
      <c r="A73" s="13"/>
      <c r="B73" s="13"/>
      <c r="C73" s="13"/>
      <c r="D73" s="13"/>
      <c r="E73" s="13"/>
      <c r="F73" s="13"/>
      <c r="G73" s="13"/>
      <c r="H73" s="13"/>
      <c r="I73" s="13"/>
      <c r="J73" s="13"/>
      <c r="K73" s="13"/>
      <c r="L73" s="13"/>
      <c r="M73" s="13"/>
      <c r="N73" s="13"/>
      <c r="O73" s="13"/>
      <c r="P73" s="13"/>
      <c r="Q73" s="13"/>
      <c r="R73" s="13"/>
      <c r="S73" s="13"/>
      <c r="T73" s="13"/>
    </row>
    <row r="74" spans="1:20" ht="16.350000000000001" customHeight="1">
      <c r="A74" s="13"/>
      <c r="B74" s="13"/>
      <c r="C74" s="13"/>
      <c r="D74" s="13"/>
      <c r="E74" s="13"/>
      <c r="F74" s="13"/>
      <c r="G74" s="13"/>
      <c r="H74" s="13"/>
      <c r="I74" s="13"/>
      <c r="J74" s="13"/>
      <c r="K74" s="13"/>
      <c r="L74" s="13"/>
      <c r="M74" s="13"/>
      <c r="N74" s="13"/>
      <c r="O74" s="13"/>
      <c r="P74" s="13"/>
      <c r="Q74" s="13"/>
      <c r="R74" s="13"/>
      <c r="S74" s="13"/>
      <c r="T74" s="13"/>
    </row>
    <row r="75" spans="1:20" ht="16.350000000000001" customHeight="1">
      <c r="A75" s="13"/>
      <c r="B75" s="13"/>
      <c r="C75" s="13"/>
      <c r="D75" s="13"/>
      <c r="E75" s="13"/>
      <c r="F75" s="13"/>
      <c r="G75" s="13"/>
      <c r="H75" s="13"/>
      <c r="I75" s="13"/>
      <c r="J75" s="13"/>
      <c r="K75" s="13"/>
      <c r="L75" s="13"/>
      <c r="M75" s="13"/>
      <c r="N75" s="13"/>
      <c r="O75" s="13"/>
      <c r="P75" s="13"/>
      <c r="Q75" s="13"/>
      <c r="R75" s="13"/>
      <c r="S75" s="13"/>
      <c r="T75" s="13"/>
    </row>
    <row r="76" spans="1:20" ht="16.350000000000001" customHeight="1">
      <c r="A76" s="13"/>
      <c r="B76" s="13"/>
      <c r="C76" s="13"/>
      <c r="D76" s="13"/>
      <c r="E76" s="13"/>
      <c r="F76" s="13"/>
      <c r="G76" s="13"/>
      <c r="H76" s="13"/>
      <c r="I76" s="13"/>
      <c r="J76" s="13"/>
      <c r="K76" s="13"/>
      <c r="L76" s="13"/>
      <c r="M76" s="13"/>
      <c r="N76" s="13"/>
      <c r="O76" s="13"/>
      <c r="P76" s="13"/>
      <c r="Q76" s="13"/>
      <c r="R76" s="13"/>
      <c r="S76" s="13"/>
      <c r="T76" s="13"/>
    </row>
    <row r="77" spans="1:20" ht="16.350000000000001" customHeight="1">
      <c r="A77" s="13"/>
      <c r="B77" s="13"/>
      <c r="C77" s="13"/>
      <c r="D77" s="13"/>
      <c r="E77" s="13"/>
      <c r="F77" s="13"/>
      <c r="G77" s="13"/>
      <c r="H77" s="13"/>
      <c r="I77" s="13"/>
      <c r="J77" s="13"/>
      <c r="K77" s="13"/>
      <c r="L77" s="13"/>
      <c r="M77" s="13"/>
      <c r="N77" s="13"/>
      <c r="O77" s="13"/>
      <c r="P77" s="13"/>
      <c r="Q77" s="13"/>
      <c r="R77" s="13"/>
      <c r="S77" s="13"/>
      <c r="T77" s="13"/>
    </row>
    <row r="78" spans="1:20" ht="16.350000000000001" customHeight="1">
      <c r="A78" s="13"/>
      <c r="B78" s="13"/>
      <c r="C78" s="13"/>
      <c r="D78" s="13"/>
      <c r="E78" s="13"/>
      <c r="F78" s="13"/>
      <c r="G78" s="13"/>
      <c r="H78" s="13"/>
      <c r="I78" s="13"/>
      <c r="J78" s="13"/>
      <c r="K78" s="13"/>
      <c r="L78" s="13"/>
      <c r="M78" s="13"/>
      <c r="N78" s="13"/>
      <c r="O78" s="13"/>
      <c r="P78" s="13"/>
      <c r="Q78" s="13"/>
      <c r="R78" s="13"/>
      <c r="S78" s="13"/>
      <c r="T78" s="13"/>
    </row>
    <row r="79" spans="1:20" ht="16.350000000000001" customHeight="1">
      <c r="A79" s="13"/>
      <c r="B79" s="13"/>
      <c r="C79" s="13"/>
      <c r="D79" s="13"/>
      <c r="E79" s="13"/>
      <c r="F79" s="13"/>
      <c r="G79" s="13"/>
      <c r="H79" s="13"/>
      <c r="I79" s="13"/>
      <c r="J79" s="13"/>
      <c r="K79" s="13"/>
      <c r="L79" s="13"/>
      <c r="M79" s="13"/>
      <c r="N79" s="13"/>
      <c r="O79" s="13"/>
      <c r="P79" s="13"/>
      <c r="Q79" s="13"/>
      <c r="R79" s="13"/>
      <c r="S79" s="13"/>
      <c r="T79" s="13"/>
    </row>
    <row r="80" spans="1:20" ht="16.350000000000001" customHeight="1">
      <c r="A80" s="13"/>
      <c r="B80" s="13"/>
      <c r="C80" s="13"/>
      <c r="D80" s="13"/>
      <c r="E80" s="13"/>
      <c r="F80" s="13"/>
      <c r="G80" s="13"/>
      <c r="H80" s="13"/>
      <c r="I80" s="13"/>
      <c r="J80" s="13"/>
      <c r="K80" s="13"/>
      <c r="L80" s="13"/>
      <c r="M80" s="13"/>
      <c r="N80" s="13"/>
      <c r="O80" s="13"/>
      <c r="P80" s="13"/>
      <c r="Q80" s="13"/>
      <c r="R80" s="13"/>
      <c r="S80" s="13"/>
      <c r="T80" s="13"/>
    </row>
    <row r="81" spans="1:20" ht="16.350000000000001" customHeight="1">
      <c r="A81" s="13"/>
      <c r="B81" s="13"/>
      <c r="C81" s="13"/>
      <c r="D81" s="13"/>
      <c r="E81" s="13"/>
      <c r="F81" s="13"/>
      <c r="G81" s="13"/>
      <c r="H81" s="13"/>
      <c r="I81" s="13"/>
      <c r="J81" s="13"/>
      <c r="K81" s="13"/>
      <c r="L81" s="13"/>
      <c r="M81" s="13"/>
      <c r="N81" s="13"/>
      <c r="O81" s="13"/>
      <c r="P81" s="13"/>
      <c r="Q81" s="13"/>
      <c r="R81" s="13"/>
      <c r="S81" s="13"/>
      <c r="T81" s="13"/>
    </row>
  </sheetData>
  <mergeCells count="3">
    <mergeCell ref="A1:G1"/>
    <mergeCell ref="A3:B3"/>
    <mergeCell ref="D3:E3"/>
  </mergeCells>
  <phoneticPr fontId="5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利润表【邓姐发】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2018-12-07T02:49:33Z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