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考核\考核调整\2019.07\"/>
    </mc:Choice>
  </mc:AlternateContent>
  <bookViews>
    <workbookView xWindow="0" yWindow="0" windowWidth="21795" windowHeight="11295" tabRatio="710"/>
  </bookViews>
  <sheets>
    <sheet name="考核利润表" sheetId="2" r:id="rId1"/>
    <sheet name="考核费用表" sheetId="5" r:id="rId2"/>
    <sheet name="分部表-利润" sheetId="3" r:id="rId3"/>
    <sheet name="分部表-费用" sheetId="4" r:id="rId4"/>
    <sheet name="用友-利润" sheetId="8" r:id="rId5"/>
    <sheet name="用友-费用" sheetId="11" r:id="rId6"/>
    <sheet name="调整项备查" sheetId="9" r:id="rId7"/>
    <sheet name="资金" sheetId="10" r:id="rId8"/>
    <sheet name="人数" sheetId="6" r:id="rId9"/>
  </sheets>
  <externalReferences>
    <externalReference r:id="rId10"/>
    <externalReference r:id="rId11"/>
    <externalReference r:id="rId12"/>
    <externalReference r:id="rId13"/>
  </externalReferences>
  <definedNames>
    <definedName name="_xlnm._FilterDatabase" localSheetId="6" hidden="1">调整项备查!$A$5:$L$172</definedName>
  </definedNames>
  <calcPr calcId="152511"/>
</workbook>
</file>

<file path=xl/calcChain.xml><?xml version="1.0" encoding="utf-8"?>
<calcChain xmlns="http://schemas.openxmlformats.org/spreadsheetml/2006/main">
  <c r="N115" i="2" l="1"/>
  <c r="P108" i="2" l="1"/>
  <c r="P53" i="2"/>
  <c r="Q48" i="8"/>
  <c r="C53" i="2" l="1"/>
  <c r="C69" i="2"/>
  <c r="P69" i="2"/>
  <c r="D166" i="5" l="1"/>
  <c r="D160" i="5"/>
  <c r="D156" i="5"/>
  <c r="D108" i="5"/>
  <c r="D93" i="5"/>
  <c r="C40" i="2" l="1"/>
  <c r="L44" i="2" l="1"/>
  <c r="L53" i="2"/>
  <c r="C85" i="5" l="1"/>
  <c r="C84" i="5"/>
  <c r="V126" i="3"/>
  <c r="W126" i="3"/>
  <c r="X126" i="3"/>
  <c r="Y126" i="3"/>
  <c r="Z126" i="3"/>
  <c r="AA126" i="3"/>
  <c r="AB126" i="3"/>
  <c r="AC126" i="3"/>
  <c r="AD126" i="3"/>
  <c r="AE126" i="3"/>
  <c r="AF126" i="3"/>
  <c r="AG126" i="3"/>
  <c r="AH126" i="3"/>
  <c r="AI126" i="3"/>
  <c r="AJ126" i="3"/>
  <c r="AK126" i="3"/>
  <c r="AL126" i="3"/>
  <c r="AM126" i="3"/>
  <c r="AN126" i="3"/>
  <c r="AO126" i="3"/>
  <c r="I126" i="3"/>
  <c r="J126" i="3"/>
  <c r="K126" i="3"/>
  <c r="L126" i="3"/>
  <c r="M126" i="3"/>
  <c r="N126" i="3"/>
  <c r="O126" i="3"/>
  <c r="P126" i="3"/>
  <c r="Q126" i="3"/>
  <c r="R126" i="3"/>
  <c r="S126" i="3"/>
  <c r="T126" i="3"/>
  <c r="U126" i="3"/>
  <c r="C126" i="3"/>
  <c r="D126" i="3"/>
  <c r="E126" i="3"/>
  <c r="F126" i="3"/>
  <c r="G126" i="3"/>
  <c r="H126" i="3"/>
  <c r="B126" i="3"/>
  <c r="C19" i="10" l="1"/>
  <c r="G82" i="4" l="1"/>
  <c r="H82" i="4"/>
  <c r="I82" i="4"/>
  <c r="J82" i="4"/>
  <c r="K82" i="4"/>
  <c r="L82" i="4"/>
  <c r="M82" i="4"/>
  <c r="N82" i="4"/>
  <c r="O82" i="4"/>
  <c r="P82" i="4"/>
  <c r="S82" i="4"/>
  <c r="T82" i="4"/>
  <c r="Z82" i="4"/>
  <c r="AB82" i="4"/>
  <c r="AC82" i="4"/>
  <c r="AD82" i="4"/>
  <c r="AE82" i="4"/>
  <c r="AF82" i="4"/>
  <c r="AG82" i="4"/>
  <c r="AH82" i="4"/>
  <c r="AI82" i="4"/>
  <c r="AJ82" i="4"/>
  <c r="AK82" i="4"/>
  <c r="AL82" i="4"/>
  <c r="AM82" i="4"/>
  <c r="AN82" i="4"/>
  <c r="AO82" i="4"/>
  <c r="AQ82" i="4"/>
  <c r="AR82" i="4"/>
  <c r="AS82" i="4"/>
  <c r="AT82" i="4"/>
  <c r="E82" i="4"/>
  <c r="E252" i="5" l="1"/>
  <c r="F252" i="5"/>
  <c r="I252" i="5"/>
  <c r="J252" i="5"/>
  <c r="K252" i="5"/>
  <c r="M252" i="5"/>
  <c r="L252" i="5" s="1"/>
  <c r="P252" i="5"/>
  <c r="Q252" i="5"/>
  <c r="T252" i="5"/>
  <c r="U252" i="5"/>
  <c r="V252" i="5"/>
  <c r="W252" i="5"/>
  <c r="X252" i="5"/>
  <c r="Y252" i="5"/>
  <c r="O252" i="5" l="1"/>
  <c r="H252" i="5"/>
  <c r="S252" i="5"/>
  <c r="E125" i="5"/>
  <c r="E93" i="5"/>
  <c r="B105" i="2" l="1"/>
  <c r="I93" i="5" l="1"/>
  <c r="Y164" i="5"/>
  <c r="X164" i="5"/>
  <c r="W164" i="5"/>
  <c r="V164" i="5"/>
  <c r="U164" i="5"/>
  <c r="T164" i="5"/>
  <c r="R164" i="5"/>
  <c r="Q164" i="5"/>
  <c r="P164" i="5"/>
  <c r="N164" i="5"/>
  <c r="M164" i="5"/>
  <c r="K164" i="5"/>
  <c r="J164" i="5"/>
  <c r="I164" i="5"/>
  <c r="G164" i="5"/>
  <c r="F164" i="5"/>
  <c r="E164" i="5"/>
  <c r="Y163" i="5"/>
  <c r="X163" i="5"/>
  <c r="W163" i="5"/>
  <c r="V163" i="5"/>
  <c r="U163" i="5"/>
  <c r="T163" i="5"/>
  <c r="R163" i="5"/>
  <c r="Q163" i="5"/>
  <c r="P163" i="5"/>
  <c r="N163" i="5"/>
  <c r="M163" i="5"/>
  <c r="K163" i="5"/>
  <c r="J163" i="5"/>
  <c r="I163" i="5"/>
  <c r="G163" i="5"/>
  <c r="F163" i="5"/>
  <c r="E163" i="5"/>
  <c r="Y162" i="5"/>
  <c r="X162" i="5"/>
  <c r="W162" i="5"/>
  <c r="V162" i="5"/>
  <c r="U162" i="5"/>
  <c r="T162" i="5"/>
  <c r="R162" i="5"/>
  <c r="Q162" i="5"/>
  <c r="P162" i="5"/>
  <c r="N162" i="5"/>
  <c r="M162" i="5"/>
  <c r="K162" i="5"/>
  <c r="J162" i="5"/>
  <c r="I162" i="5"/>
  <c r="G162" i="5"/>
  <c r="F162" i="5"/>
  <c r="E162" i="5"/>
  <c r="Y161" i="5"/>
  <c r="X161" i="5"/>
  <c r="W161" i="5"/>
  <c r="V161" i="5"/>
  <c r="U161" i="5"/>
  <c r="T161" i="5"/>
  <c r="R161" i="5"/>
  <c r="Q161" i="5"/>
  <c r="P161" i="5"/>
  <c r="N161" i="5"/>
  <c r="M161" i="5"/>
  <c r="K161" i="5"/>
  <c r="J161" i="5"/>
  <c r="I161" i="5"/>
  <c r="G161" i="5"/>
  <c r="F161" i="5"/>
  <c r="E161" i="5"/>
  <c r="Y159" i="5"/>
  <c r="X159" i="5"/>
  <c r="W159" i="5"/>
  <c r="V159" i="5"/>
  <c r="U159" i="5"/>
  <c r="T159" i="5"/>
  <c r="R159" i="5"/>
  <c r="Q159" i="5"/>
  <c r="P159" i="5"/>
  <c r="N159" i="5"/>
  <c r="M159" i="5"/>
  <c r="K159" i="5"/>
  <c r="J159" i="5"/>
  <c r="I159" i="5"/>
  <c r="G159" i="5"/>
  <c r="F159" i="5"/>
  <c r="E159" i="5"/>
  <c r="Y158" i="5"/>
  <c r="X158" i="5"/>
  <c r="W158" i="5"/>
  <c r="V158" i="5"/>
  <c r="U158" i="5"/>
  <c r="T158" i="5"/>
  <c r="R158" i="5"/>
  <c r="Q158" i="5"/>
  <c r="P158" i="5"/>
  <c r="N158" i="5"/>
  <c r="L158" i="5" s="1"/>
  <c r="M158" i="5"/>
  <c r="K158" i="5"/>
  <c r="J158" i="5"/>
  <c r="I158" i="5"/>
  <c r="H158" i="5" s="1"/>
  <c r="G158" i="5"/>
  <c r="F158" i="5"/>
  <c r="E158" i="5"/>
  <c r="Y157" i="5"/>
  <c r="X157" i="5"/>
  <c r="W157" i="5"/>
  <c r="V157" i="5"/>
  <c r="U157" i="5"/>
  <c r="S157" i="5" s="1"/>
  <c r="T157" i="5"/>
  <c r="R157" i="5"/>
  <c r="Q157" i="5"/>
  <c r="P157" i="5"/>
  <c r="N157" i="5"/>
  <c r="M157" i="5"/>
  <c r="K157" i="5"/>
  <c r="J157" i="5"/>
  <c r="I157" i="5"/>
  <c r="G157" i="5"/>
  <c r="F157" i="5"/>
  <c r="E157" i="5"/>
  <c r="Y156" i="5"/>
  <c r="X156" i="5"/>
  <c r="W156" i="5"/>
  <c r="V156" i="5"/>
  <c r="U156" i="5"/>
  <c r="T156" i="5"/>
  <c r="R156" i="5"/>
  <c r="Q156" i="5"/>
  <c r="O156" i="5" s="1"/>
  <c r="P156" i="5"/>
  <c r="N156" i="5"/>
  <c r="M156" i="5"/>
  <c r="K156" i="5"/>
  <c r="J156" i="5"/>
  <c r="I156" i="5"/>
  <c r="G156" i="5"/>
  <c r="F156" i="5"/>
  <c r="E156" i="5"/>
  <c r="Y155" i="5"/>
  <c r="X155" i="5"/>
  <c r="W155" i="5"/>
  <c r="V155" i="5"/>
  <c r="U155" i="5"/>
  <c r="T155" i="5"/>
  <c r="R155" i="5"/>
  <c r="Q155" i="5"/>
  <c r="P155" i="5"/>
  <c r="N155" i="5"/>
  <c r="M155" i="5"/>
  <c r="K155" i="5"/>
  <c r="J155" i="5"/>
  <c r="I155" i="5"/>
  <c r="G155" i="5"/>
  <c r="F155" i="5"/>
  <c r="E155" i="5"/>
  <c r="Y154" i="5"/>
  <c r="X154" i="5"/>
  <c r="W154" i="5"/>
  <c r="V154" i="5"/>
  <c r="U154" i="5"/>
  <c r="T154" i="5"/>
  <c r="S154" i="5" s="1"/>
  <c r="R154" i="5"/>
  <c r="Q154" i="5"/>
  <c r="P154" i="5"/>
  <c r="N154" i="5"/>
  <c r="L154" i="5" s="1"/>
  <c r="M154" i="5"/>
  <c r="K154" i="5"/>
  <c r="J154" i="5"/>
  <c r="I154" i="5"/>
  <c r="H154" i="5" s="1"/>
  <c r="G154" i="5"/>
  <c r="F154" i="5"/>
  <c r="E154" i="5"/>
  <c r="Y153" i="5"/>
  <c r="X153" i="5"/>
  <c r="W153" i="5"/>
  <c r="V153" i="5"/>
  <c r="U153" i="5"/>
  <c r="T153" i="5"/>
  <c r="R153" i="5"/>
  <c r="Q153" i="5"/>
  <c r="P153" i="5"/>
  <c r="O153" i="5" s="1"/>
  <c r="N153" i="5"/>
  <c r="M153" i="5"/>
  <c r="K153" i="5"/>
  <c r="J153" i="5"/>
  <c r="H153" i="5" s="1"/>
  <c r="I153" i="5"/>
  <c r="G153" i="5"/>
  <c r="F153" i="5"/>
  <c r="E153" i="5"/>
  <c r="Y152" i="5"/>
  <c r="X152" i="5"/>
  <c r="W152" i="5"/>
  <c r="V152" i="5"/>
  <c r="U152" i="5"/>
  <c r="T152" i="5"/>
  <c r="R152" i="5"/>
  <c r="Q152" i="5"/>
  <c r="O152" i="5" s="1"/>
  <c r="P152" i="5"/>
  <c r="N152" i="5"/>
  <c r="M152" i="5"/>
  <c r="K152" i="5"/>
  <c r="H152" i="5" s="1"/>
  <c r="J152" i="5"/>
  <c r="I152" i="5"/>
  <c r="G152" i="5"/>
  <c r="F152" i="5"/>
  <c r="E152" i="5"/>
  <c r="Y151" i="5"/>
  <c r="X151" i="5"/>
  <c r="W151" i="5"/>
  <c r="V151" i="5"/>
  <c r="U151" i="5"/>
  <c r="T151" i="5"/>
  <c r="R151" i="5"/>
  <c r="Q151" i="5"/>
  <c r="P151" i="5"/>
  <c r="N151" i="5"/>
  <c r="M151" i="5"/>
  <c r="L151" i="5" s="1"/>
  <c r="K151" i="5"/>
  <c r="J151" i="5"/>
  <c r="I151" i="5"/>
  <c r="G151" i="5"/>
  <c r="F151" i="5"/>
  <c r="E151" i="5"/>
  <c r="Y150" i="5"/>
  <c r="X150" i="5"/>
  <c r="W150" i="5"/>
  <c r="V150" i="5"/>
  <c r="U150" i="5"/>
  <c r="T150" i="5"/>
  <c r="R150" i="5"/>
  <c r="Q150" i="5"/>
  <c r="P150" i="5"/>
  <c r="N150" i="5"/>
  <c r="L150" i="5" s="1"/>
  <c r="M150" i="5"/>
  <c r="K150" i="5"/>
  <c r="J150" i="5"/>
  <c r="I150" i="5"/>
  <c r="H150" i="5" s="1"/>
  <c r="G150" i="5"/>
  <c r="F150" i="5"/>
  <c r="E150" i="5"/>
  <c r="Y149" i="5"/>
  <c r="X149" i="5"/>
  <c r="W149" i="5"/>
  <c r="V149" i="5"/>
  <c r="U149" i="5"/>
  <c r="S149" i="5" s="1"/>
  <c r="T149" i="5"/>
  <c r="R149" i="5"/>
  <c r="Q149" i="5"/>
  <c r="P149" i="5"/>
  <c r="N149" i="5"/>
  <c r="M149" i="5"/>
  <c r="K149" i="5"/>
  <c r="J149" i="5"/>
  <c r="H149" i="5" s="1"/>
  <c r="I149" i="5"/>
  <c r="G149" i="5"/>
  <c r="F149" i="5"/>
  <c r="E149" i="5"/>
  <c r="Y148" i="5"/>
  <c r="X148" i="5"/>
  <c r="W148" i="5"/>
  <c r="V148" i="5"/>
  <c r="U148" i="5"/>
  <c r="T148" i="5"/>
  <c r="R148" i="5"/>
  <c r="Q148" i="5"/>
  <c r="O148" i="5" s="1"/>
  <c r="P148" i="5"/>
  <c r="N148" i="5"/>
  <c r="M148" i="5"/>
  <c r="K148" i="5"/>
  <c r="H148" i="5" s="1"/>
  <c r="J148" i="5"/>
  <c r="I148" i="5"/>
  <c r="G148" i="5"/>
  <c r="F148" i="5"/>
  <c r="E148" i="5"/>
  <c r="Y147" i="5"/>
  <c r="X147" i="5"/>
  <c r="W147" i="5"/>
  <c r="S147" i="5" s="1"/>
  <c r="V147" i="5"/>
  <c r="U147" i="5"/>
  <c r="T147" i="5"/>
  <c r="R147" i="5"/>
  <c r="Q147" i="5"/>
  <c r="P147" i="5"/>
  <c r="N147" i="5"/>
  <c r="M147" i="5"/>
  <c r="K147" i="5"/>
  <c r="J147" i="5"/>
  <c r="I147" i="5"/>
  <c r="G147" i="5"/>
  <c r="F147" i="5"/>
  <c r="E147" i="5"/>
  <c r="Y146" i="5"/>
  <c r="X146" i="5"/>
  <c r="X160" i="5" s="1"/>
  <c r="W146" i="5"/>
  <c r="V146" i="5"/>
  <c r="U146" i="5"/>
  <c r="T146" i="5"/>
  <c r="R146" i="5"/>
  <c r="Q146" i="5"/>
  <c r="P146" i="5"/>
  <c r="N146" i="5"/>
  <c r="N160" i="5" s="1"/>
  <c r="M146" i="5"/>
  <c r="K146" i="5"/>
  <c r="J146" i="5"/>
  <c r="I146" i="5"/>
  <c r="H146" i="5" s="1"/>
  <c r="G146" i="5"/>
  <c r="F146" i="5"/>
  <c r="E146" i="5"/>
  <c r="Y144" i="5"/>
  <c r="X144" i="5"/>
  <c r="W144" i="5"/>
  <c r="V144" i="5"/>
  <c r="U144" i="5"/>
  <c r="T144" i="5"/>
  <c r="R144" i="5"/>
  <c r="Q144" i="5"/>
  <c r="P144" i="5"/>
  <c r="N144" i="5"/>
  <c r="M144" i="5"/>
  <c r="K144" i="5"/>
  <c r="J144" i="5"/>
  <c r="I144" i="5"/>
  <c r="G144" i="5"/>
  <c r="F144" i="5"/>
  <c r="E144" i="5"/>
  <c r="Y143" i="5"/>
  <c r="X143" i="5"/>
  <c r="W143" i="5"/>
  <c r="V143" i="5"/>
  <c r="U143" i="5"/>
  <c r="T143" i="5"/>
  <c r="R143" i="5"/>
  <c r="Q143" i="5"/>
  <c r="P143" i="5"/>
  <c r="N143" i="5"/>
  <c r="M143" i="5"/>
  <c r="K143" i="5"/>
  <c r="J143" i="5"/>
  <c r="I143" i="5"/>
  <c r="G143" i="5"/>
  <c r="F143" i="5"/>
  <c r="E143" i="5"/>
  <c r="Y142" i="5"/>
  <c r="X142" i="5"/>
  <c r="W142" i="5"/>
  <c r="V142" i="5"/>
  <c r="U142" i="5"/>
  <c r="T142" i="5"/>
  <c r="R142" i="5"/>
  <c r="Q142" i="5"/>
  <c r="P142" i="5"/>
  <c r="N142" i="5"/>
  <c r="M142" i="5"/>
  <c r="K142" i="5"/>
  <c r="J142" i="5"/>
  <c r="I142" i="5"/>
  <c r="G142" i="5"/>
  <c r="F142" i="5"/>
  <c r="E142" i="5"/>
  <c r="Y141" i="5"/>
  <c r="X141" i="5"/>
  <c r="W141" i="5"/>
  <c r="V141" i="5"/>
  <c r="U141" i="5"/>
  <c r="T141" i="5"/>
  <c r="S141" i="5" s="1"/>
  <c r="R141" i="5"/>
  <c r="Q141" i="5"/>
  <c r="P141" i="5"/>
  <c r="N141" i="5"/>
  <c r="L141" i="5" s="1"/>
  <c r="M141" i="5"/>
  <c r="K141" i="5"/>
  <c r="J141" i="5"/>
  <c r="I141" i="5"/>
  <c r="G141" i="5"/>
  <c r="F141" i="5"/>
  <c r="E141" i="5"/>
  <c r="Y140" i="5"/>
  <c r="X140" i="5"/>
  <c r="W140" i="5"/>
  <c r="V140" i="5"/>
  <c r="U140" i="5"/>
  <c r="T140" i="5"/>
  <c r="R140" i="5"/>
  <c r="Q140" i="5"/>
  <c r="P140" i="5"/>
  <c r="N140" i="5"/>
  <c r="M140" i="5"/>
  <c r="K140" i="5"/>
  <c r="J140" i="5"/>
  <c r="I140" i="5"/>
  <c r="G140" i="5"/>
  <c r="F140" i="5"/>
  <c r="E140" i="5"/>
  <c r="Y139" i="5"/>
  <c r="X139" i="5"/>
  <c r="W139" i="5"/>
  <c r="V139" i="5"/>
  <c r="U139" i="5"/>
  <c r="T139" i="5"/>
  <c r="R139" i="5"/>
  <c r="Q139" i="5"/>
  <c r="P139" i="5"/>
  <c r="N139" i="5"/>
  <c r="M139" i="5"/>
  <c r="K139" i="5"/>
  <c r="J139" i="5"/>
  <c r="I139" i="5"/>
  <c r="G139" i="5"/>
  <c r="F139" i="5"/>
  <c r="E139" i="5"/>
  <c r="Y138" i="5"/>
  <c r="X138" i="5"/>
  <c r="W138" i="5"/>
  <c r="V138" i="5"/>
  <c r="U138" i="5"/>
  <c r="T138" i="5"/>
  <c r="R138" i="5"/>
  <c r="Q138" i="5"/>
  <c r="P138" i="5"/>
  <c r="N138" i="5"/>
  <c r="M138" i="5"/>
  <c r="K138" i="5"/>
  <c r="J138" i="5"/>
  <c r="I138" i="5"/>
  <c r="G138" i="5"/>
  <c r="F138" i="5"/>
  <c r="E138" i="5"/>
  <c r="Y137" i="5"/>
  <c r="X137" i="5"/>
  <c r="W137" i="5"/>
  <c r="V137" i="5"/>
  <c r="U137" i="5"/>
  <c r="T137" i="5"/>
  <c r="S137" i="5" s="1"/>
  <c r="R137" i="5"/>
  <c r="Q137" i="5"/>
  <c r="P137" i="5"/>
  <c r="N137" i="5"/>
  <c r="L137" i="5" s="1"/>
  <c r="M137" i="5"/>
  <c r="K137" i="5"/>
  <c r="J137" i="5"/>
  <c r="I137" i="5"/>
  <c r="H137" i="5" s="1"/>
  <c r="G137" i="5"/>
  <c r="F137" i="5"/>
  <c r="E137" i="5"/>
  <c r="Y136" i="5"/>
  <c r="X136" i="5"/>
  <c r="W136" i="5"/>
  <c r="V136" i="5"/>
  <c r="U136" i="5"/>
  <c r="T136" i="5"/>
  <c r="R136" i="5"/>
  <c r="Q136" i="5"/>
  <c r="P136" i="5"/>
  <c r="N136" i="5"/>
  <c r="M136" i="5"/>
  <c r="K136" i="5"/>
  <c r="J136" i="5"/>
  <c r="I136" i="5"/>
  <c r="G136" i="5"/>
  <c r="F136" i="5"/>
  <c r="E136" i="5"/>
  <c r="Y135" i="5"/>
  <c r="X135" i="5"/>
  <c r="W135" i="5"/>
  <c r="V135" i="5"/>
  <c r="U135" i="5"/>
  <c r="T135" i="5"/>
  <c r="R135" i="5"/>
  <c r="Q135" i="5"/>
  <c r="P135" i="5"/>
  <c r="N135" i="5"/>
  <c r="M135" i="5"/>
  <c r="K135" i="5"/>
  <c r="J135" i="5"/>
  <c r="I135" i="5"/>
  <c r="G135" i="5"/>
  <c r="F135" i="5"/>
  <c r="E135" i="5"/>
  <c r="Y134" i="5"/>
  <c r="X134" i="5"/>
  <c r="W134" i="5"/>
  <c r="V134" i="5"/>
  <c r="U134" i="5"/>
  <c r="T134" i="5"/>
  <c r="R134" i="5"/>
  <c r="Q134" i="5"/>
  <c r="P134" i="5"/>
  <c r="N134" i="5"/>
  <c r="M134" i="5"/>
  <c r="K134" i="5"/>
  <c r="J134" i="5"/>
  <c r="I134" i="5"/>
  <c r="G134" i="5"/>
  <c r="F134" i="5"/>
  <c r="E134" i="5"/>
  <c r="Y133" i="5"/>
  <c r="X133" i="5"/>
  <c r="W133" i="5"/>
  <c r="V133" i="5"/>
  <c r="U133" i="5"/>
  <c r="T133" i="5"/>
  <c r="S133" i="5" s="1"/>
  <c r="R133" i="5"/>
  <c r="Q133" i="5"/>
  <c r="P133" i="5"/>
  <c r="N133" i="5"/>
  <c r="M133" i="5"/>
  <c r="K133" i="5"/>
  <c r="J133" i="5"/>
  <c r="I133" i="5"/>
  <c r="G133" i="5"/>
  <c r="F133" i="5"/>
  <c r="E133" i="5"/>
  <c r="Y132" i="5"/>
  <c r="X132" i="5"/>
  <c r="W132" i="5"/>
  <c r="V132" i="5"/>
  <c r="U132" i="5"/>
  <c r="T132" i="5"/>
  <c r="R132" i="5"/>
  <c r="Q132" i="5"/>
  <c r="P132" i="5"/>
  <c r="N132" i="5"/>
  <c r="M132" i="5"/>
  <c r="K132" i="5"/>
  <c r="J132" i="5"/>
  <c r="I132" i="5"/>
  <c r="G132" i="5"/>
  <c r="F132" i="5"/>
  <c r="E132" i="5"/>
  <c r="Y131" i="5"/>
  <c r="X131" i="5"/>
  <c r="W131" i="5"/>
  <c r="V131" i="5"/>
  <c r="U131" i="5"/>
  <c r="T131" i="5"/>
  <c r="R131" i="5"/>
  <c r="Q131" i="5"/>
  <c r="P131" i="5"/>
  <c r="N131" i="5"/>
  <c r="M131" i="5"/>
  <c r="K131" i="5"/>
  <c r="J131" i="5"/>
  <c r="I131" i="5"/>
  <c r="G131" i="5"/>
  <c r="F131" i="5"/>
  <c r="E131" i="5"/>
  <c r="Y130" i="5"/>
  <c r="X130" i="5"/>
  <c r="W130" i="5"/>
  <c r="V130" i="5"/>
  <c r="U130" i="5"/>
  <c r="T130" i="5"/>
  <c r="R130" i="5"/>
  <c r="Q130" i="5"/>
  <c r="P130" i="5"/>
  <c r="N130" i="5"/>
  <c r="M130" i="5"/>
  <c r="K130" i="5"/>
  <c r="J130" i="5"/>
  <c r="I130" i="5"/>
  <c r="G130" i="5"/>
  <c r="F130" i="5"/>
  <c r="E130" i="5"/>
  <c r="Y129" i="5"/>
  <c r="X129" i="5"/>
  <c r="W129" i="5"/>
  <c r="V129" i="5"/>
  <c r="U129" i="5"/>
  <c r="T129" i="5"/>
  <c r="R129" i="5"/>
  <c r="Q129" i="5"/>
  <c r="P129" i="5"/>
  <c r="N129" i="5"/>
  <c r="M129" i="5"/>
  <c r="K129" i="5"/>
  <c r="J129" i="5"/>
  <c r="I129" i="5"/>
  <c r="G129" i="5"/>
  <c r="F129" i="5"/>
  <c r="E129" i="5"/>
  <c r="Y128" i="5"/>
  <c r="X128" i="5"/>
  <c r="W128" i="5"/>
  <c r="V128" i="5"/>
  <c r="U128" i="5"/>
  <c r="T128" i="5"/>
  <c r="R128" i="5"/>
  <c r="Q128" i="5"/>
  <c r="P128" i="5"/>
  <c r="N128" i="5"/>
  <c r="M128" i="5"/>
  <c r="K128" i="5"/>
  <c r="J128" i="5"/>
  <c r="I128" i="5"/>
  <c r="G128" i="5"/>
  <c r="F128" i="5"/>
  <c r="E128" i="5"/>
  <c r="Y127" i="5"/>
  <c r="X127" i="5"/>
  <c r="W127" i="5"/>
  <c r="V127" i="5"/>
  <c r="U127" i="5"/>
  <c r="T127" i="5"/>
  <c r="R127" i="5"/>
  <c r="Q127" i="5"/>
  <c r="P127" i="5"/>
  <c r="N127" i="5"/>
  <c r="M127" i="5"/>
  <c r="K127" i="5"/>
  <c r="J127" i="5"/>
  <c r="I127" i="5"/>
  <c r="G127" i="5"/>
  <c r="F127" i="5"/>
  <c r="E127" i="5"/>
  <c r="Y126" i="5"/>
  <c r="X126" i="5"/>
  <c r="W126" i="5"/>
  <c r="V126" i="5"/>
  <c r="U126" i="5"/>
  <c r="T126" i="5"/>
  <c r="R126" i="5"/>
  <c r="Q126" i="5"/>
  <c r="P126" i="5"/>
  <c r="N126" i="5"/>
  <c r="M126" i="5"/>
  <c r="K126" i="5"/>
  <c r="J126" i="5"/>
  <c r="I126" i="5"/>
  <c r="G126" i="5"/>
  <c r="F126" i="5"/>
  <c r="E126" i="5"/>
  <c r="Y125" i="5"/>
  <c r="X125" i="5"/>
  <c r="W125" i="5"/>
  <c r="V125" i="5"/>
  <c r="U125" i="5"/>
  <c r="T125" i="5"/>
  <c r="R125" i="5"/>
  <c r="Q125" i="5"/>
  <c r="P125" i="5"/>
  <c r="N125" i="5"/>
  <c r="M125" i="5"/>
  <c r="K125" i="5"/>
  <c r="J125" i="5"/>
  <c r="I125" i="5"/>
  <c r="G125" i="5"/>
  <c r="F125" i="5"/>
  <c r="Y124" i="5"/>
  <c r="X124" i="5"/>
  <c r="W124" i="5"/>
  <c r="V124" i="5"/>
  <c r="U124" i="5"/>
  <c r="T124" i="5"/>
  <c r="R124" i="5"/>
  <c r="Q124" i="5"/>
  <c r="P124" i="5"/>
  <c r="N124" i="5"/>
  <c r="M124" i="5"/>
  <c r="K124" i="5"/>
  <c r="J124" i="5"/>
  <c r="I124" i="5"/>
  <c r="G124" i="5"/>
  <c r="F124" i="5"/>
  <c r="E124" i="5"/>
  <c r="Y123" i="5"/>
  <c r="Y145" i="5" s="1"/>
  <c r="X123" i="5"/>
  <c r="W123" i="5"/>
  <c r="V123" i="5"/>
  <c r="U123" i="5"/>
  <c r="S123" i="5" s="1"/>
  <c r="T123" i="5"/>
  <c r="R123" i="5"/>
  <c r="Q123" i="5"/>
  <c r="P123" i="5"/>
  <c r="P145" i="5" s="1"/>
  <c r="N123" i="5"/>
  <c r="M123" i="5"/>
  <c r="K123" i="5"/>
  <c r="J123" i="5"/>
  <c r="I123" i="5"/>
  <c r="G123" i="5"/>
  <c r="F123" i="5"/>
  <c r="E123" i="5"/>
  <c r="Y121" i="5"/>
  <c r="X121" i="5"/>
  <c r="W121" i="5"/>
  <c r="V121" i="5"/>
  <c r="U121" i="5"/>
  <c r="T121" i="5"/>
  <c r="R121" i="5"/>
  <c r="Q121" i="5"/>
  <c r="P121" i="5"/>
  <c r="N121" i="5"/>
  <c r="M121" i="5"/>
  <c r="K121" i="5"/>
  <c r="J121" i="5"/>
  <c r="I121" i="5"/>
  <c r="G121" i="5"/>
  <c r="F121" i="5"/>
  <c r="E121" i="5"/>
  <c r="Y120" i="5"/>
  <c r="X120" i="5"/>
  <c r="W120" i="5"/>
  <c r="V120" i="5"/>
  <c r="U120" i="5"/>
  <c r="T120" i="5"/>
  <c r="R120" i="5"/>
  <c r="Q120" i="5"/>
  <c r="P120" i="5"/>
  <c r="N120" i="5"/>
  <c r="M120" i="5"/>
  <c r="K120" i="5"/>
  <c r="J120" i="5"/>
  <c r="I120" i="5"/>
  <c r="G120" i="5"/>
  <c r="F120" i="5"/>
  <c r="E120" i="5"/>
  <c r="Y119" i="5"/>
  <c r="X119" i="5"/>
  <c r="W119" i="5"/>
  <c r="V119" i="5"/>
  <c r="U119" i="5"/>
  <c r="T119" i="5"/>
  <c r="R119" i="5"/>
  <c r="Q119" i="5"/>
  <c r="P119" i="5"/>
  <c r="N119" i="5"/>
  <c r="M119" i="5"/>
  <c r="K119" i="5"/>
  <c r="J119" i="5"/>
  <c r="I119" i="5"/>
  <c r="G119" i="5"/>
  <c r="F119" i="5"/>
  <c r="E119" i="5"/>
  <c r="Y118" i="5"/>
  <c r="X118" i="5"/>
  <c r="W118" i="5"/>
  <c r="V118" i="5"/>
  <c r="U118" i="5"/>
  <c r="T118" i="5"/>
  <c r="R118" i="5"/>
  <c r="Q118" i="5"/>
  <c r="P118" i="5"/>
  <c r="N118" i="5"/>
  <c r="M118" i="5"/>
  <c r="K118" i="5"/>
  <c r="J118" i="5"/>
  <c r="I118" i="5"/>
  <c r="G118" i="5"/>
  <c r="F118" i="5"/>
  <c r="E118" i="5"/>
  <c r="Y117" i="5"/>
  <c r="X117" i="5"/>
  <c r="W117" i="5"/>
  <c r="V117" i="5"/>
  <c r="U117" i="5"/>
  <c r="T117" i="5"/>
  <c r="R117" i="5"/>
  <c r="Q117" i="5"/>
  <c r="O117" i="5" s="1"/>
  <c r="P117" i="5"/>
  <c r="N117" i="5"/>
  <c r="M117" i="5"/>
  <c r="K117" i="5"/>
  <c r="J117" i="5"/>
  <c r="I117" i="5"/>
  <c r="G117" i="5"/>
  <c r="F117" i="5"/>
  <c r="E117" i="5"/>
  <c r="Y116" i="5"/>
  <c r="X116" i="5"/>
  <c r="W116" i="5"/>
  <c r="V116" i="5"/>
  <c r="U116" i="5"/>
  <c r="T116" i="5"/>
  <c r="R116" i="5"/>
  <c r="Q116" i="5"/>
  <c r="P116" i="5"/>
  <c r="N116" i="5"/>
  <c r="M116" i="5"/>
  <c r="K116" i="5"/>
  <c r="J116" i="5"/>
  <c r="I116" i="5"/>
  <c r="G116" i="5"/>
  <c r="F116" i="5"/>
  <c r="E116" i="5"/>
  <c r="Y115" i="5"/>
  <c r="X115" i="5"/>
  <c r="W115" i="5"/>
  <c r="V115" i="5"/>
  <c r="U115" i="5"/>
  <c r="T115" i="5"/>
  <c r="R115" i="5"/>
  <c r="Q115" i="5"/>
  <c r="P115" i="5"/>
  <c r="N115" i="5"/>
  <c r="L115" i="5" s="1"/>
  <c r="M115" i="5"/>
  <c r="K115" i="5"/>
  <c r="J115" i="5"/>
  <c r="I115" i="5"/>
  <c r="G115" i="5"/>
  <c r="F115" i="5"/>
  <c r="E115" i="5"/>
  <c r="Y114" i="5"/>
  <c r="X114" i="5"/>
  <c r="W114" i="5"/>
  <c r="V114" i="5"/>
  <c r="U114" i="5"/>
  <c r="T114" i="5"/>
  <c r="R114" i="5"/>
  <c r="Q114" i="5"/>
  <c r="P114" i="5"/>
  <c r="N114" i="5"/>
  <c r="M114" i="5"/>
  <c r="K114" i="5"/>
  <c r="J114" i="5"/>
  <c r="I114" i="5"/>
  <c r="G114" i="5"/>
  <c r="F114" i="5"/>
  <c r="E114" i="5"/>
  <c r="Y113" i="5"/>
  <c r="X113" i="5"/>
  <c r="W113" i="5"/>
  <c r="V113" i="5"/>
  <c r="U113" i="5"/>
  <c r="T113" i="5"/>
  <c r="R113" i="5"/>
  <c r="Q113" i="5"/>
  <c r="P113" i="5"/>
  <c r="N113" i="5"/>
  <c r="M113" i="5"/>
  <c r="K113" i="5"/>
  <c r="J113" i="5"/>
  <c r="I113" i="5"/>
  <c r="G113" i="5"/>
  <c r="F113" i="5"/>
  <c r="E113" i="5"/>
  <c r="Y112" i="5"/>
  <c r="X112" i="5"/>
  <c r="W112" i="5"/>
  <c r="V112" i="5"/>
  <c r="U112" i="5"/>
  <c r="T112" i="5"/>
  <c r="R112" i="5"/>
  <c r="Q112" i="5"/>
  <c r="P112" i="5"/>
  <c r="N112" i="5"/>
  <c r="M112" i="5"/>
  <c r="K112" i="5"/>
  <c r="J112" i="5"/>
  <c r="I112" i="5"/>
  <c r="G112" i="5"/>
  <c r="F112" i="5"/>
  <c r="E112" i="5"/>
  <c r="Y111" i="5"/>
  <c r="X111" i="5"/>
  <c r="W111" i="5"/>
  <c r="V111" i="5"/>
  <c r="U111" i="5"/>
  <c r="T111" i="5"/>
  <c r="R111" i="5"/>
  <c r="Q111" i="5"/>
  <c r="P111" i="5"/>
  <c r="N111" i="5"/>
  <c r="M111" i="5"/>
  <c r="K111" i="5"/>
  <c r="J111" i="5"/>
  <c r="I111" i="5"/>
  <c r="G111" i="5"/>
  <c r="F111" i="5"/>
  <c r="E111" i="5"/>
  <c r="Y110" i="5"/>
  <c r="X110" i="5"/>
  <c r="W110" i="5"/>
  <c r="V110" i="5"/>
  <c r="U110" i="5"/>
  <c r="T110" i="5"/>
  <c r="R110" i="5"/>
  <c r="Q110" i="5"/>
  <c r="P110" i="5"/>
  <c r="N110" i="5"/>
  <c r="M110" i="5"/>
  <c r="K110" i="5"/>
  <c r="J110" i="5"/>
  <c r="I110" i="5"/>
  <c r="G110" i="5"/>
  <c r="F110" i="5"/>
  <c r="E110" i="5"/>
  <c r="Y109" i="5"/>
  <c r="X109" i="5"/>
  <c r="W109" i="5"/>
  <c r="V109" i="5"/>
  <c r="U109" i="5"/>
  <c r="T109" i="5"/>
  <c r="R109" i="5"/>
  <c r="Q109" i="5"/>
  <c r="P109" i="5"/>
  <c r="N109" i="5"/>
  <c r="M109" i="5"/>
  <c r="K109" i="5"/>
  <c r="J109" i="5"/>
  <c r="I109" i="5"/>
  <c r="G109" i="5"/>
  <c r="F109" i="5"/>
  <c r="E109" i="5"/>
  <c r="Y107" i="5"/>
  <c r="X107" i="5"/>
  <c r="W107" i="5"/>
  <c r="V107" i="5"/>
  <c r="U107" i="5"/>
  <c r="T107" i="5"/>
  <c r="R107" i="5"/>
  <c r="Q107" i="5"/>
  <c r="P107" i="5"/>
  <c r="N107" i="5"/>
  <c r="M107" i="5"/>
  <c r="K107" i="5"/>
  <c r="J107" i="5"/>
  <c r="I107" i="5"/>
  <c r="G107" i="5"/>
  <c r="F107" i="5"/>
  <c r="E107" i="5"/>
  <c r="Y106" i="5"/>
  <c r="X106" i="5"/>
  <c r="W106" i="5"/>
  <c r="V106" i="5"/>
  <c r="U106" i="5"/>
  <c r="T106" i="5"/>
  <c r="R106" i="5"/>
  <c r="Q106" i="5"/>
  <c r="P106" i="5"/>
  <c r="N106" i="5"/>
  <c r="M106" i="5"/>
  <c r="K106" i="5"/>
  <c r="J106" i="5"/>
  <c r="I106" i="5"/>
  <c r="G106" i="5"/>
  <c r="F106" i="5"/>
  <c r="E106" i="5"/>
  <c r="Y105" i="5"/>
  <c r="X105" i="5"/>
  <c r="W105" i="5"/>
  <c r="V105" i="5"/>
  <c r="U105" i="5"/>
  <c r="T105" i="5"/>
  <c r="R105" i="5"/>
  <c r="Q105" i="5"/>
  <c r="P105" i="5"/>
  <c r="N105" i="5"/>
  <c r="M105" i="5"/>
  <c r="K105" i="5"/>
  <c r="J105" i="5"/>
  <c r="I105" i="5"/>
  <c r="G105" i="5"/>
  <c r="F105" i="5"/>
  <c r="E105" i="5"/>
  <c r="Y104" i="5"/>
  <c r="X104" i="5"/>
  <c r="W104" i="5"/>
  <c r="V104" i="5"/>
  <c r="U104" i="5"/>
  <c r="T104" i="5"/>
  <c r="R104" i="5"/>
  <c r="Q104" i="5"/>
  <c r="P104" i="5"/>
  <c r="N104" i="5"/>
  <c r="M104" i="5"/>
  <c r="K104" i="5"/>
  <c r="J104" i="5"/>
  <c r="I104" i="5"/>
  <c r="G104" i="5"/>
  <c r="F104" i="5"/>
  <c r="E104" i="5"/>
  <c r="Y103" i="5"/>
  <c r="X103" i="5"/>
  <c r="W103" i="5"/>
  <c r="V103" i="5"/>
  <c r="U103" i="5"/>
  <c r="T103" i="5"/>
  <c r="R103" i="5"/>
  <c r="Q103" i="5"/>
  <c r="P103" i="5"/>
  <c r="N103" i="5"/>
  <c r="M103" i="5"/>
  <c r="K103" i="5"/>
  <c r="J103" i="5"/>
  <c r="I103" i="5"/>
  <c r="G103" i="5"/>
  <c r="F103" i="5"/>
  <c r="E103" i="5"/>
  <c r="Y102" i="5"/>
  <c r="X102" i="5"/>
  <c r="W102" i="5"/>
  <c r="V102" i="5"/>
  <c r="U102" i="5"/>
  <c r="T102" i="5"/>
  <c r="R102" i="5"/>
  <c r="Q102" i="5"/>
  <c r="P102" i="5"/>
  <c r="N102" i="5"/>
  <c r="M102" i="5"/>
  <c r="K102" i="5"/>
  <c r="J102" i="5"/>
  <c r="I102" i="5"/>
  <c r="G102" i="5"/>
  <c r="F102" i="5"/>
  <c r="E102" i="5"/>
  <c r="Y101" i="5"/>
  <c r="X101" i="5"/>
  <c r="W101" i="5"/>
  <c r="V101" i="5"/>
  <c r="U101" i="5"/>
  <c r="T101" i="5"/>
  <c r="R101" i="5"/>
  <c r="Q101" i="5"/>
  <c r="P101" i="5"/>
  <c r="N101" i="5"/>
  <c r="M101" i="5"/>
  <c r="K101" i="5"/>
  <c r="J101" i="5"/>
  <c r="I101" i="5"/>
  <c r="G101" i="5"/>
  <c r="F101" i="5"/>
  <c r="E101" i="5"/>
  <c r="Y100" i="5"/>
  <c r="X100" i="5"/>
  <c r="W100" i="5"/>
  <c r="V100" i="5"/>
  <c r="U100" i="5"/>
  <c r="T100" i="5"/>
  <c r="R100" i="5"/>
  <c r="Q100" i="5"/>
  <c r="P100" i="5"/>
  <c r="N100" i="5"/>
  <c r="M100" i="5"/>
  <c r="K100" i="5"/>
  <c r="J100" i="5"/>
  <c r="I100" i="5"/>
  <c r="G100" i="5"/>
  <c r="F100" i="5"/>
  <c r="E100" i="5"/>
  <c r="Y99" i="5"/>
  <c r="X99" i="5"/>
  <c r="W99" i="5"/>
  <c r="V99" i="5"/>
  <c r="U99" i="5"/>
  <c r="T99" i="5"/>
  <c r="R99" i="5"/>
  <c r="Q99" i="5"/>
  <c r="P99" i="5"/>
  <c r="N99" i="5"/>
  <c r="M99" i="5"/>
  <c r="K99" i="5"/>
  <c r="J99" i="5"/>
  <c r="I99" i="5"/>
  <c r="G99" i="5"/>
  <c r="F99" i="5"/>
  <c r="E99" i="5"/>
  <c r="Y98" i="5"/>
  <c r="X98" i="5"/>
  <c r="W98" i="5"/>
  <c r="V98" i="5"/>
  <c r="U98" i="5"/>
  <c r="T98" i="5"/>
  <c r="R98" i="5"/>
  <c r="Q98" i="5"/>
  <c r="P98" i="5"/>
  <c r="N98" i="5"/>
  <c r="M98" i="5"/>
  <c r="K98" i="5"/>
  <c r="J98" i="5"/>
  <c r="I98" i="5"/>
  <c r="G98" i="5"/>
  <c r="F98" i="5"/>
  <c r="E98" i="5"/>
  <c r="Y97" i="5"/>
  <c r="X97" i="5"/>
  <c r="W97" i="5"/>
  <c r="V97" i="5"/>
  <c r="U97" i="5"/>
  <c r="T97" i="5"/>
  <c r="R97" i="5"/>
  <c r="Q97" i="5"/>
  <c r="P97" i="5"/>
  <c r="N97" i="5"/>
  <c r="M97" i="5"/>
  <c r="K97" i="5"/>
  <c r="J97" i="5"/>
  <c r="I97" i="5"/>
  <c r="G97" i="5"/>
  <c r="F97" i="5"/>
  <c r="E97" i="5"/>
  <c r="Y96" i="5"/>
  <c r="X96" i="5"/>
  <c r="W96" i="5"/>
  <c r="V96" i="5"/>
  <c r="U96" i="5"/>
  <c r="T96" i="5"/>
  <c r="R96" i="5"/>
  <c r="Q96" i="5"/>
  <c r="P96" i="5"/>
  <c r="N96" i="5"/>
  <c r="M96" i="5"/>
  <c r="K96" i="5"/>
  <c r="J96" i="5"/>
  <c r="I96" i="5"/>
  <c r="G96" i="5"/>
  <c r="F96" i="5"/>
  <c r="E96" i="5"/>
  <c r="Y95" i="5"/>
  <c r="X95" i="5"/>
  <c r="W95" i="5"/>
  <c r="V95" i="5"/>
  <c r="U95" i="5"/>
  <c r="T95" i="5"/>
  <c r="R95" i="5"/>
  <c r="Q95" i="5"/>
  <c r="P95" i="5"/>
  <c r="N95" i="5"/>
  <c r="M95" i="5"/>
  <c r="K95" i="5"/>
  <c r="J95" i="5"/>
  <c r="I95" i="5"/>
  <c r="G95" i="5"/>
  <c r="F95" i="5"/>
  <c r="E95" i="5"/>
  <c r="Y94" i="5"/>
  <c r="X94" i="5"/>
  <c r="W94" i="5"/>
  <c r="V94" i="5"/>
  <c r="U94" i="5"/>
  <c r="T94" i="5"/>
  <c r="R94" i="5"/>
  <c r="Q94" i="5"/>
  <c r="P94" i="5"/>
  <c r="N94" i="5"/>
  <c r="M94" i="5"/>
  <c r="K94" i="5"/>
  <c r="J94" i="5"/>
  <c r="I94" i="5"/>
  <c r="G94" i="5"/>
  <c r="F94" i="5"/>
  <c r="E94" i="5"/>
  <c r="Y93" i="5"/>
  <c r="X93" i="5"/>
  <c r="W93" i="5"/>
  <c r="V93" i="5"/>
  <c r="U93" i="5"/>
  <c r="T93" i="5"/>
  <c r="R93" i="5"/>
  <c r="Q93" i="5"/>
  <c r="P93" i="5"/>
  <c r="N93" i="5"/>
  <c r="M93" i="5"/>
  <c r="K93" i="5"/>
  <c r="J93" i="5"/>
  <c r="G93" i="5"/>
  <c r="F93" i="5"/>
  <c r="Y92" i="5"/>
  <c r="X92" i="5"/>
  <c r="W92" i="5"/>
  <c r="V92" i="5"/>
  <c r="U92" i="5"/>
  <c r="T92" i="5"/>
  <c r="R92" i="5"/>
  <c r="Q92" i="5"/>
  <c r="P92" i="5"/>
  <c r="N92" i="5"/>
  <c r="M92" i="5"/>
  <c r="K92" i="5"/>
  <c r="J92" i="5"/>
  <c r="I92" i="5"/>
  <c r="G92" i="5"/>
  <c r="F92" i="5"/>
  <c r="E92" i="5"/>
  <c r="Y91" i="5"/>
  <c r="X91" i="5"/>
  <c r="W91" i="5"/>
  <c r="V91" i="5"/>
  <c r="U91" i="5"/>
  <c r="T91" i="5"/>
  <c r="R91" i="5"/>
  <c r="Q91" i="5"/>
  <c r="P91" i="5"/>
  <c r="N91" i="5"/>
  <c r="M91" i="5"/>
  <c r="K91" i="5"/>
  <c r="J91" i="5"/>
  <c r="I91" i="5"/>
  <c r="G91" i="5"/>
  <c r="F91" i="5"/>
  <c r="E91" i="5"/>
  <c r="Y90" i="5"/>
  <c r="X90" i="5"/>
  <c r="W90" i="5"/>
  <c r="V90" i="5"/>
  <c r="U90" i="5"/>
  <c r="T90" i="5"/>
  <c r="R90" i="5"/>
  <c r="Q90" i="5"/>
  <c r="P90" i="5"/>
  <c r="N90" i="5"/>
  <c r="M90" i="5"/>
  <c r="K90" i="5"/>
  <c r="J90" i="5"/>
  <c r="I90" i="5"/>
  <c r="G90" i="5"/>
  <c r="F90" i="5"/>
  <c r="E90" i="5"/>
  <c r="Y89" i="5"/>
  <c r="X89" i="5"/>
  <c r="W89" i="5"/>
  <c r="V89" i="5"/>
  <c r="U89" i="5"/>
  <c r="T89" i="5"/>
  <c r="R89" i="5"/>
  <c r="Q89" i="5"/>
  <c r="P89" i="5"/>
  <c r="N89" i="5"/>
  <c r="M89" i="5"/>
  <c r="K89" i="5"/>
  <c r="J89" i="5"/>
  <c r="I89" i="5"/>
  <c r="G89" i="5"/>
  <c r="F89" i="5"/>
  <c r="E89" i="5"/>
  <c r="Y88" i="5"/>
  <c r="X88" i="5"/>
  <c r="W88" i="5"/>
  <c r="V88" i="5"/>
  <c r="U88" i="5"/>
  <c r="T88" i="5"/>
  <c r="R88" i="5"/>
  <c r="Q88" i="5"/>
  <c r="P88" i="5"/>
  <c r="N88" i="5"/>
  <c r="M88" i="5"/>
  <c r="K88" i="5"/>
  <c r="J88" i="5"/>
  <c r="I88" i="5"/>
  <c r="G88" i="5"/>
  <c r="F88" i="5"/>
  <c r="E88" i="5"/>
  <c r="V165" i="5"/>
  <c r="F165" i="5"/>
  <c r="O164" i="5"/>
  <c r="H164" i="5"/>
  <c r="S163" i="5"/>
  <c r="O163" i="5"/>
  <c r="S162" i="5"/>
  <c r="L162" i="5"/>
  <c r="X165" i="5"/>
  <c r="S161" i="5"/>
  <c r="M165" i="5"/>
  <c r="L161" i="5"/>
  <c r="S159" i="5"/>
  <c r="O159" i="5"/>
  <c r="H159" i="5"/>
  <c r="S158" i="5"/>
  <c r="O157" i="5"/>
  <c r="L157" i="5"/>
  <c r="L156" i="5"/>
  <c r="H156" i="5"/>
  <c r="O155" i="5"/>
  <c r="H155" i="5"/>
  <c r="S153" i="5"/>
  <c r="L153" i="5"/>
  <c r="Y160" i="5"/>
  <c r="L152" i="5"/>
  <c r="S151" i="5"/>
  <c r="O151" i="5"/>
  <c r="H151" i="5"/>
  <c r="S150" i="5"/>
  <c r="O149" i="5"/>
  <c r="L149" i="5"/>
  <c r="L148" i="5"/>
  <c r="O147" i="5"/>
  <c r="L147" i="5"/>
  <c r="H147" i="5"/>
  <c r="S146" i="5"/>
  <c r="J160" i="5"/>
  <c r="L144" i="5"/>
  <c r="L143" i="5"/>
  <c r="O142" i="5"/>
  <c r="H142" i="5"/>
  <c r="O141" i="5"/>
  <c r="H141" i="5"/>
  <c r="L140" i="5"/>
  <c r="L139" i="5"/>
  <c r="H138" i="5"/>
  <c r="O137" i="5"/>
  <c r="L136" i="5"/>
  <c r="H136" i="5"/>
  <c r="L135" i="5"/>
  <c r="O134" i="5"/>
  <c r="H134" i="5"/>
  <c r="O133" i="5"/>
  <c r="L132" i="5"/>
  <c r="H130" i="5"/>
  <c r="H127" i="5"/>
  <c r="Q165" i="5" l="1"/>
  <c r="H162" i="5"/>
  <c r="S121" i="5"/>
  <c r="S124" i="5"/>
  <c r="L126" i="5"/>
  <c r="L129" i="5"/>
  <c r="O131" i="5"/>
  <c r="S132" i="5"/>
  <c r="H135" i="5"/>
  <c r="H139" i="5"/>
  <c r="O139" i="5"/>
  <c r="S140" i="5"/>
  <c r="L142" i="5"/>
  <c r="H143" i="5"/>
  <c r="O143" i="5"/>
  <c r="S143" i="5"/>
  <c r="H144" i="5"/>
  <c r="S144" i="5"/>
  <c r="R160" i="5"/>
  <c r="F160" i="5"/>
  <c r="V160" i="5"/>
  <c r="L155" i="5"/>
  <c r="S155" i="5"/>
  <c r="L159" i="5"/>
  <c r="P165" i="5"/>
  <c r="U165" i="5"/>
  <c r="Y165" i="5"/>
  <c r="I165" i="5"/>
  <c r="N165" i="5"/>
  <c r="T165" i="5"/>
  <c r="L164" i="5"/>
  <c r="R165" i="5"/>
  <c r="W165" i="5"/>
  <c r="L146" i="5"/>
  <c r="I160" i="5"/>
  <c r="O161" i="5"/>
  <c r="H163" i="5"/>
  <c r="J165" i="5"/>
  <c r="L163" i="5"/>
  <c r="H95" i="5"/>
  <c r="H97" i="5"/>
  <c r="L101" i="5"/>
  <c r="L99" i="5"/>
  <c r="H112" i="5"/>
  <c r="H114" i="5"/>
  <c r="L116" i="5"/>
  <c r="O118" i="5"/>
  <c r="S119" i="5"/>
  <c r="L120" i="5"/>
  <c r="H123" i="5"/>
  <c r="O123" i="5"/>
  <c r="O125" i="5"/>
  <c r="H128" i="5"/>
  <c r="H129" i="5"/>
  <c r="L130" i="5"/>
  <c r="L134" i="5"/>
  <c r="L138" i="5"/>
  <c r="L131" i="5"/>
  <c r="H133" i="5"/>
  <c r="S135" i="5"/>
  <c r="C137" i="5"/>
  <c r="H140" i="5"/>
  <c r="C141" i="5"/>
  <c r="C147" i="5"/>
  <c r="T145" i="5"/>
  <c r="X145" i="5"/>
  <c r="O91" i="5"/>
  <c r="I145" i="5"/>
  <c r="W108" i="5"/>
  <c r="W145" i="5"/>
  <c r="N145" i="5"/>
  <c r="L89" i="5"/>
  <c r="H93" i="5"/>
  <c r="O93" i="5"/>
  <c r="L95" i="5"/>
  <c r="O97" i="5"/>
  <c r="O101" i="5"/>
  <c r="L103" i="5"/>
  <c r="O105" i="5"/>
  <c r="L107" i="5"/>
  <c r="O110" i="5"/>
  <c r="L112" i="5"/>
  <c r="O114" i="5"/>
  <c r="C151" i="5"/>
  <c r="G108" i="5"/>
  <c r="L88" i="5"/>
  <c r="O89" i="5"/>
  <c r="O90" i="5"/>
  <c r="H91" i="5"/>
  <c r="L92" i="5"/>
  <c r="L93" i="5"/>
  <c r="O94" i="5"/>
  <c r="O95" i="5"/>
  <c r="H96" i="5"/>
  <c r="L96" i="5"/>
  <c r="L97" i="5"/>
  <c r="H98" i="5"/>
  <c r="O98" i="5"/>
  <c r="H99" i="5"/>
  <c r="O99" i="5"/>
  <c r="L100" i="5"/>
  <c r="O102" i="5"/>
  <c r="H103" i="5"/>
  <c r="O103" i="5"/>
  <c r="L104" i="5"/>
  <c r="L105" i="5"/>
  <c r="O106" i="5"/>
  <c r="H107" i="5"/>
  <c r="O107" i="5"/>
  <c r="L109" i="5"/>
  <c r="G122" i="5"/>
  <c r="L110" i="5"/>
  <c r="O111" i="5"/>
  <c r="O112" i="5"/>
  <c r="U122" i="5"/>
  <c r="L113" i="5"/>
  <c r="S113" i="5"/>
  <c r="L114" i="5"/>
  <c r="S114" i="5"/>
  <c r="O115" i="5"/>
  <c r="H116" i="5"/>
  <c r="O116" i="5"/>
  <c r="S116" i="5"/>
  <c r="L117" i="5"/>
  <c r="L118" i="5"/>
  <c r="O119" i="5"/>
  <c r="H120" i="5"/>
  <c r="O120" i="5"/>
  <c r="H121" i="5"/>
  <c r="L121" i="5"/>
  <c r="M145" i="5"/>
  <c r="R145" i="5"/>
  <c r="F145" i="5"/>
  <c r="H124" i="5"/>
  <c r="Q145" i="5"/>
  <c r="V145" i="5"/>
  <c r="H125" i="5"/>
  <c r="S125" i="5"/>
  <c r="J145" i="5"/>
  <c r="O126" i="5"/>
  <c r="U145" i="5"/>
  <c r="L127" i="5"/>
  <c r="L128" i="5"/>
  <c r="O129" i="5"/>
  <c r="S129" i="5"/>
  <c r="O130" i="5"/>
  <c r="H131" i="5"/>
  <c r="S131" i="5"/>
  <c r="S115" i="5"/>
  <c r="S94" i="5"/>
  <c r="N122" i="5"/>
  <c r="L123" i="5"/>
  <c r="S117" i="5"/>
  <c r="S92" i="5"/>
  <c r="S105" i="5"/>
  <c r="O113" i="5"/>
  <c r="H118" i="5"/>
  <c r="S118" i="5"/>
  <c r="L119" i="5"/>
  <c r="O121" i="5"/>
  <c r="L124" i="5"/>
  <c r="L125" i="5"/>
  <c r="O127" i="5"/>
  <c r="S128" i="5"/>
  <c r="H132" i="5"/>
  <c r="L133" i="5"/>
  <c r="O135" i="5"/>
  <c r="S136" i="5"/>
  <c r="O138" i="5"/>
  <c r="S139" i="5"/>
  <c r="H126" i="5"/>
  <c r="O96" i="5"/>
  <c r="S97" i="5"/>
  <c r="L98" i="5"/>
  <c r="S99" i="5"/>
  <c r="H100" i="5"/>
  <c r="S100" i="5"/>
  <c r="H102" i="5"/>
  <c r="L102" i="5"/>
  <c r="S102" i="5"/>
  <c r="H104" i="5"/>
  <c r="F122" i="5"/>
  <c r="Q122" i="5"/>
  <c r="J122" i="5"/>
  <c r="K108" i="5"/>
  <c r="Q108" i="5"/>
  <c r="H89" i="5"/>
  <c r="S89" i="5"/>
  <c r="Y108" i="5"/>
  <c r="L90" i="5"/>
  <c r="S90" i="5"/>
  <c r="L91" i="5"/>
  <c r="S91" i="5"/>
  <c r="O92" i="5"/>
  <c r="H94" i="5"/>
  <c r="L94" i="5"/>
  <c r="O100" i="5"/>
  <c r="H101" i="5"/>
  <c r="O104" i="5"/>
  <c r="H105" i="5"/>
  <c r="S107" i="5"/>
  <c r="K122" i="5"/>
  <c r="V122" i="5"/>
  <c r="S110" i="5"/>
  <c r="Y122" i="5"/>
  <c r="L111" i="5"/>
  <c r="S111" i="5"/>
  <c r="W122" i="5"/>
  <c r="S109" i="5"/>
  <c r="H110" i="5"/>
  <c r="H88" i="5"/>
  <c r="O109" i="5"/>
  <c r="S112" i="5"/>
  <c r="S101" i="5"/>
  <c r="S95" i="5"/>
  <c r="R108" i="5"/>
  <c r="H90" i="5"/>
  <c r="H92" i="5"/>
  <c r="S96" i="5"/>
  <c r="S104" i="5"/>
  <c r="L106" i="5"/>
  <c r="I108" i="5"/>
  <c r="I122" i="5"/>
  <c r="H111" i="5"/>
  <c r="H113" i="5"/>
  <c r="H115" i="5"/>
  <c r="H117" i="5"/>
  <c r="H119" i="5"/>
  <c r="E160" i="5"/>
  <c r="U160" i="5"/>
  <c r="G145" i="5"/>
  <c r="V108" i="5"/>
  <c r="F108" i="5"/>
  <c r="J108" i="5"/>
  <c r="N108" i="5"/>
  <c r="T108" i="5"/>
  <c r="S88" i="5"/>
  <c r="X108" i="5"/>
  <c r="S98" i="5"/>
  <c r="H106" i="5"/>
  <c r="S106" i="5"/>
  <c r="M108" i="5"/>
  <c r="E122" i="5"/>
  <c r="M122" i="5"/>
  <c r="Q160" i="5"/>
  <c r="P108" i="5"/>
  <c r="O88" i="5"/>
  <c r="S93" i="5"/>
  <c r="S127" i="5"/>
  <c r="S103" i="5"/>
  <c r="E108" i="5"/>
  <c r="U108" i="5"/>
  <c r="R122" i="5"/>
  <c r="O128" i="5"/>
  <c r="S130" i="5"/>
  <c r="O136" i="5"/>
  <c r="S138" i="5"/>
  <c r="O144" i="5"/>
  <c r="G160" i="5"/>
  <c r="W160" i="5"/>
  <c r="O150" i="5"/>
  <c r="S152" i="5"/>
  <c r="O158" i="5"/>
  <c r="G165" i="5"/>
  <c r="L165" i="5"/>
  <c r="S165" i="5"/>
  <c r="H109" i="5"/>
  <c r="P122" i="5"/>
  <c r="T122" i="5"/>
  <c r="X122" i="5"/>
  <c r="S120" i="5"/>
  <c r="E145" i="5"/>
  <c r="O124" i="5"/>
  <c r="S126" i="5"/>
  <c r="O132" i="5"/>
  <c r="S134" i="5"/>
  <c r="O140" i="5"/>
  <c r="S142" i="5"/>
  <c r="K145" i="5"/>
  <c r="O146" i="5"/>
  <c r="S148" i="5"/>
  <c r="C149" i="5"/>
  <c r="C153" i="5"/>
  <c r="O154" i="5"/>
  <c r="S156" i="5"/>
  <c r="M160" i="5"/>
  <c r="O162" i="5"/>
  <c r="S164" i="5"/>
  <c r="K160" i="5"/>
  <c r="H157" i="5"/>
  <c r="H160" i="5" s="1"/>
  <c r="K165" i="5"/>
  <c r="H161" i="5"/>
  <c r="P160" i="5"/>
  <c r="T160" i="5"/>
  <c r="E165" i="5"/>
  <c r="L160" i="5" l="1"/>
  <c r="C143" i="5"/>
  <c r="C163" i="5"/>
  <c r="C159" i="5"/>
  <c r="C155" i="5"/>
  <c r="H165" i="5"/>
  <c r="E166" i="5"/>
  <c r="N166" i="5"/>
  <c r="F166" i="5"/>
  <c r="C114" i="5"/>
  <c r="C92" i="5"/>
  <c r="C123" i="5"/>
  <c r="C131" i="5"/>
  <c r="C135" i="5"/>
  <c r="U166" i="5"/>
  <c r="X166" i="5"/>
  <c r="C111" i="5"/>
  <c r="C115" i="5"/>
  <c r="C94" i="5"/>
  <c r="C120" i="5"/>
  <c r="C103" i="5"/>
  <c r="C130" i="5"/>
  <c r="C95" i="5"/>
  <c r="C100" i="5"/>
  <c r="C138" i="5"/>
  <c r="C125" i="5"/>
  <c r="C98" i="5"/>
  <c r="C91" i="5"/>
  <c r="C112" i="5"/>
  <c r="C102" i="5"/>
  <c r="C126" i="5"/>
  <c r="C107" i="5"/>
  <c r="C97" i="5"/>
  <c r="C93" i="5"/>
  <c r="H145" i="5"/>
  <c r="W166" i="5"/>
  <c r="C148" i="5"/>
  <c r="C150" i="5"/>
  <c r="C144" i="5"/>
  <c r="C161" i="5"/>
  <c r="C139" i="5"/>
  <c r="C164" i="5"/>
  <c r="C156" i="5"/>
  <c r="C142" i="5"/>
  <c r="C133" i="5"/>
  <c r="C162" i="5"/>
  <c r="C118" i="5"/>
  <c r="C140" i="5"/>
  <c r="C158" i="5"/>
  <c r="C134" i="5"/>
  <c r="C128" i="5"/>
  <c r="C99" i="5"/>
  <c r="C152" i="5"/>
  <c r="C154" i="5"/>
  <c r="C157" i="5"/>
  <c r="S145" i="5"/>
  <c r="C104" i="5"/>
  <c r="Y166" i="5"/>
  <c r="C136" i="5"/>
  <c r="C89" i="5"/>
  <c r="C113" i="5"/>
  <c r="C129" i="5"/>
  <c r="C132" i="5"/>
  <c r="C127" i="5"/>
  <c r="C121" i="5"/>
  <c r="C116" i="5"/>
  <c r="C124" i="5"/>
  <c r="C117" i="5"/>
  <c r="L145" i="5"/>
  <c r="O122" i="5"/>
  <c r="J166" i="5"/>
  <c r="C96" i="5"/>
  <c r="L122" i="5"/>
  <c r="L108" i="5"/>
  <c r="V166" i="5"/>
  <c r="C119" i="5"/>
  <c r="C105" i="5"/>
  <c r="Q166" i="5"/>
  <c r="C110" i="5"/>
  <c r="H108" i="5"/>
  <c r="C101" i="5"/>
  <c r="P166" i="5"/>
  <c r="C106" i="5"/>
  <c r="C90" i="5"/>
  <c r="I166" i="5"/>
  <c r="O145" i="5"/>
  <c r="O165" i="5"/>
  <c r="O160" i="5"/>
  <c r="H122" i="5"/>
  <c r="M166" i="5"/>
  <c r="S108" i="5"/>
  <c r="R166" i="5"/>
  <c r="S160" i="5"/>
  <c r="C146" i="5"/>
  <c r="C109" i="5"/>
  <c r="G166" i="5"/>
  <c r="O108" i="5"/>
  <c r="C88" i="5"/>
  <c r="S122" i="5"/>
  <c r="T166" i="5"/>
  <c r="K166" i="5"/>
  <c r="H166" i="5" l="1"/>
  <c r="C145" i="5"/>
  <c r="C165" i="5"/>
  <c r="C108" i="5"/>
  <c r="S166" i="5"/>
  <c r="L166" i="5"/>
  <c r="C160" i="5"/>
  <c r="C122" i="5"/>
  <c r="O166" i="5"/>
  <c r="C166" i="5" l="1"/>
  <c r="CT119" i="3" l="1"/>
  <c r="CU119" i="3"/>
  <c r="CV119" i="3"/>
  <c r="CW119" i="3"/>
  <c r="CX119" i="3"/>
  <c r="CY119" i="3"/>
  <c r="CZ119" i="3"/>
  <c r="DA119" i="3"/>
  <c r="DB119" i="3"/>
  <c r="DC119" i="3"/>
  <c r="DD119" i="3"/>
  <c r="DE119" i="3"/>
  <c r="DF119" i="3"/>
  <c r="DG119" i="3"/>
  <c r="DH119" i="3"/>
  <c r="DI119" i="3"/>
  <c r="DJ119" i="3"/>
  <c r="DK119" i="3"/>
  <c r="DL119" i="3"/>
  <c r="AG119" i="3"/>
  <c r="AH119" i="3"/>
  <c r="AI119" i="3"/>
  <c r="AK119" i="3"/>
  <c r="AL119" i="3"/>
  <c r="AM119" i="3"/>
  <c r="AN119" i="3"/>
  <c r="AO119" i="3"/>
  <c r="AP119" i="3"/>
  <c r="AQ119" i="3"/>
  <c r="AR119" i="3"/>
  <c r="AS119" i="3"/>
  <c r="AT119" i="3"/>
  <c r="AU119" i="3"/>
  <c r="AV119" i="3"/>
  <c r="AW119" i="3"/>
  <c r="AX119" i="3"/>
  <c r="AY119" i="3"/>
  <c r="AZ119" i="3"/>
  <c r="BA119" i="3"/>
  <c r="BB119" i="3"/>
  <c r="BC119" i="3"/>
  <c r="BD119" i="3"/>
  <c r="BE119" i="3"/>
  <c r="BF119" i="3"/>
  <c r="BG119" i="3"/>
  <c r="BH119" i="3"/>
  <c r="BI119" i="3"/>
  <c r="BJ119" i="3"/>
  <c r="BK119" i="3"/>
  <c r="BL119" i="3"/>
  <c r="BM119" i="3"/>
  <c r="BN119" i="3"/>
  <c r="BO119" i="3"/>
  <c r="BP119" i="3"/>
  <c r="BQ119" i="3"/>
  <c r="BR119" i="3"/>
  <c r="BS119" i="3"/>
  <c r="BT119" i="3"/>
  <c r="BU119" i="3"/>
  <c r="BV119" i="3"/>
  <c r="BW119" i="3"/>
  <c r="BX119" i="3"/>
  <c r="BY119" i="3"/>
  <c r="BZ119" i="3"/>
  <c r="CA119" i="3"/>
  <c r="CB119" i="3"/>
  <c r="CC119" i="3"/>
  <c r="CD119" i="3"/>
  <c r="CE119" i="3"/>
  <c r="CF119" i="3"/>
  <c r="CG119" i="3"/>
  <c r="CH119" i="3"/>
  <c r="CI119" i="3"/>
  <c r="CJ119" i="3"/>
  <c r="CK119" i="3"/>
  <c r="CL119" i="3"/>
  <c r="CM119" i="3"/>
  <c r="CN119" i="3"/>
  <c r="CO119" i="3"/>
  <c r="CP119" i="3"/>
  <c r="CQ119" i="3"/>
  <c r="CR119" i="3"/>
  <c r="CS119" i="3"/>
  <c r="I119" i="3"/>
  <c r="J119" i="3"/>
  <c r="K119" i="3"/>
  <c r="L119" i="3"/>
  <c r="M119" i="3"/>
  <c r="N119" i="3"/>
  <c r="O119" i="3"/>
  <c r="P119" i="3"/>
  <c r="Q119" i="3"/>
  <c r="R119" i="3"/>
  <c r="S119" i="3"/>
  <c r="T119" i="3"/>
  <c r="U119" i="3"/>
  <c r="V119" i="3"/>
  <c r="W119" i="3"/>
  <c r="X119" i="3"/>
  <c r="Y119" i="3"/>
  <c r="Z119" i="3"/>
  <c r="AA119" i="3"/>
  <c r="AB119" i="3"/>
  <c r="AC119" i="3"/>
  <c r="AD119" i="3"/>
  <c r="AE119" i="3"/>
  <c r="AF119" i="3"/>
  <c r="C119" i="3"/>
  <c r="D119" i="3"/>
  <c r="E119" i="3"/>
  <c r="F119" i="3"/>
  <c r="G119" i="3"/>
  <c r="H119" i="3"/>
  <c r="B119" i="3"/>
  <c r="Q105" i="10" l="1"/>
  <c r="D17" i="10"/>
  <c r="E17" i="10" s="1"/>
  <c r="F17" i="10" s="1"/>
  <c r="D16" i="10"/>
  <c r="D18" i="10" s="1"/>
  <c r="E18" i="10" s="1"/>
  <c r="F18" i="10" s="1"/>
  <c r="D14" i="10"/>
  <c r="E14" i="10" s="1"/>
  <c r="F14" i="10" s="1"/>
  <c r="D13" i="10"/>
  <c r="E13" i="10" s="1"/>
  <c r="F13" i="10" s="1"/>
  <c r="D12" i="10"/>
  <c r="D10" i="10"/>
  <c r="E10" i="10" s="1"/>
  <c r="F10" i="10" s="1"/>
  <c r="D9" i="10"/>
  <c r="E9" i="10" s="1"/>
  <c r="F9" i="10" s="1"/>
  <c r="D8" i="10"/>
  <c r="D6" i="10"/>
  <c r="E6" i="10" s="1"/>
  <c r="F6" i="10" s="1"/>
  <c r="D5" i="10"/>
  <c r="E5" i="10" s="1"/>
  <c r="F5" i="10" s="1"/>
  <c r="D4" i="10"/>
  <c r="E4" i="10" s="1"/>
  <c r="AV117" i="3"/>
  <c r="AU117" i="3"/>
  <c r="AT117" i="3"/>
  <c r="AS117" i="3"/>
  <c r="AR117" i="3"/>
  <c r="AQ117" i="3"/>
  <c r="AP117" i="3"/>
  <c r="AO117" i="3"/>
  <c r="AN117" i="3"/>
  <c r="AM117" i="3"/>
  <c r="AL117" i="3"/>
  <c r="AK117" i="3"/>
  <c r="AI117" i="3"/>
  <c r="AH117" i="3"/>
  <c r="AG117" i="3"/>
  <c r="AF117" i="3"/>
  <c r="AE117" i="3"/>
  <c r="AD117" i="3"/>
  <c r="AC117" i="3"/>
  <c r="AB117" i="3"/>
  <c r="AA117" i="3"/>
  <c r="Z117" i="3"/>
  <c r="Y117" i="3"/>
  <c r="X117" i="3"/>
  <c r="W117" i="3"/>
  <c r="V117" i="3"/>
  <c r="U117" i="3"/>
  <c r="T117" i="3"/>
  <c r="S117" i="3"/>
  <c r="R117" i="3"/>
  <c r="Q117" i="3"/>
  <c r="P117" i="3"/>
  <c r="O117" i="3"/>
  <c r="N117" i="3"/>
  <c r="M117" i="3"/>
  <c r="L117" i="3"/>
  <c r="K117" i="3"/>
  <c r="J117" i="3"/>
  <c r="I117" i="3"/>
  <c r="H117" i="3"/>
  <c r="G117" i="3"/>
  <c r="F117" i="3"/>
  <c r="E117" i="3"/>
  <c r="D117" i="3"/>
  <c r="C117" i="3"/>
  <c r="B117" i="3"/>
  <c r="I55" i="3"/>
  <c r="DM54" i="3"/>
  <c r="DN44" i="3"/>
  <c r="DM44" i="3"/>
  <c r="DM39" i="3"/>
  <c r="DN36" i="3"/>
  <c r="DM36" i="3"/>
  <c r="DN32" i="3"/>
  <c r="DM32" i="3"/>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89" i="5"/>
  <c r="D188" i="5"/>
  <c r="D187" i="5"/>
  <c r="D186" i="5"/>
  <c r="D185" i="5"/>
  <c r="D184" i="5"/>
  <c r="D183" i="5"/>
  <c r="D182" i="5"/>
  <c r="D181" i="5"/>
  <c r="D180" i="5"/>
  <c r="D179" i="5"/>
  <c r="D178" i="5"/>
  <c r="D177" i="5"/>
  <c r="D176" i="5"/>
  <c r="D174" i="5"/>
  <c r="D173" i="5"/>
  <c r="D172" i="5"/>
  <c r="D170" i="5"/>
  <c r="D247" i="5"/>
  <c r="D175" i="5"/>
  <c r="D83" i="5"/>
  <c r="E82" i="5"/>
  <c r="E81" i="5"/>
  <c r="Y80" i="5"/>
  <c r="Y246" i="5" s="1"/>
  <c r="X80" i="5"/>
  <c r="W80" i="5"/>
  <c r="W246" i="5" s="1"/>
  <c r="V80" i="5"/>
  <c r="U80" i="5"/>
  <c r="U246" i="5" s="1"/>
  <c r="T80" i="5"/>
  <c r="R80" i="5"/>
  <c r="R246" i="5" s="1"/>
  <c r="Q80" i="5"/>
  <c r="P80" i="5"/>
  <c r="P246" i="5" s="1"/>
  <c r="N80" i="5"/>
  <c r="M80" i="5"/>
  <c r="K80" i="5"/>
  <c r="J80" i="5"/>
  <c r="J246" i="5" s="1"/>
  <c r="I80" i="5"/>
  <c r="G80" i="5"/>
  <c r="G246" i="5" s="1"/>
  <c r="F80" i="5"/>
  <c r="E80" i="5"/>
  <c r="E246" i="5" s="1"/>
  <c r="Y79" i="5"/>
  <c r="X79" i="5"/>
  <c r="X245" i="5" s="1"/>
  <c r="W79" i="5"/>
  <c r="V79" i="5"/>
  <c r="V245" i="5" s="1"/>
  <c r="U79" i="5"/>
  <c r="T79" i="5"/>
  <c r="T245" i="5" s="1"/>
  <c r="R79" i="5"/>
  <c r="Q79" i="5"/>
  <c r="Q245" i="5" s="1"/>
  <c r="P79" i="5"/>
  <c r="N79" i="5"/>
  <c r="N245" i="5" s="1"/>
  <c r="M79" i="5"/>
  <c r="K79" i="5"/>
  <c r="K245" i="5" s="1"/>
  <c r="J79" i="5"/>
  <c r="I79" i="5"/>
  <c r="I245" i="5" s="1"/>
  <c r="G79" i="5"/>
  <c r="F79" i="5"/>
  <c r="F245" i="5" s="1"/>
  <c r="E79" i="5"/>
  <c r="Y78" i="5"/>
  <c r="Y244" i="5" s="1"/>
  <c r="X78" i="5"/>
  <c r="W78" i="5"/>
  <c r="W244" i="5" s="1"/>
  <c r="V78" i="5"/>
  <c r="U78" i="5"/>
  <c r="U244" i="5" s="1"/>
  <c r="T78" i="5"/>
  <c r="R78" i="5"/>
  <c r="R244" i="5" s="1"/>
  <c r="Q78" i="5"/>
  <c r="P78" i="5"/>
  <c r="P244" i="5" s="1"/>
  <c r="N78" i="5"/>
  <c r="M78" i="5"/>
  <c r="M244" i="5" s="1"/>
  <c r="K78" i="5"/>
  <c r="J78" i="5"/>
  <c r="J244" i="5" s="1"/>
  <c r="I78" i="5"/>
  <c r="G78" i="5"/>
  <c r="G244" i="5" s="1"/>
  <c r="F78" i="5"/>
  <c r="E78" i="5"/>
  <c r="E244" i="5" s="1"/>
  <c r="Y77" i="5"/>
  <c r="X77" i="5"/>
  <c r="X243" i="5" s="1"/>
  <c r="W77" i="5"/>
  <c r="V77" i="5"/>
  <c r="V243" i="5" s="1"/>
  <c r="U77" i="5"/>
  <c r="T77" i="5"/>
  <c r="T243" i="5" s="1"/>
  <c r="R77" i="5"/>
  <c r="Q77" i="5"/>
  <c r="Q243" i="5" s="1"/>
  <c r="P77" i="5"/>
  <c r="N77" i="5"/>
  <c r="N243" i="5" s="1"/>
  <c r="M77" i="5"/>
  <c r="K77" i="5"/>
  <c r="K243" i="5" s="1"/>
  <c r="J77" i="5"/>
  <c r="I77" i="5"/>
  <c r="I243" i="5" s="1"/>
  <c r="G77" i="5"/>
  <c r="F77" i="5"/>
  <c r="F243" i="5" s="1"/>
  <c r="E77" i="5"/>
  <c r="E76" i="5"/>
  <c r="Y75" i="5"/>
  <c r="Y241" i="5" s="1"/>
  <c r="X75" i="5"/>
  <c r="X241" i="5" s="1"/>
  <c r="W75" i="5"/>
  <c r="W241" i="5" s="1"/>
  <c r="V75" i="5"/>
  <c r="V241" i="5" s="1"/>
  <c r="U75" i="5"/>
  <c r="U241" i="5" s="1"/>
  <c r="T75" i="5"/>
  <c r="T241" i="5" s="1"/>
  <c r="R75" i="5"/>
  <c r="R241" i="5" s="1"/>
  <c r="Q75" i="5"/>
  <c r="Q241" i="5" s="1"/>
  <c r="P75" i="5"/>
  <c r="P241" i="5" s="1"/>
  <c r="N75" i="5"/>
  <c r="N241" i="5" s="1"/>
  <c r="M75" i="5"/>
  <c r="M241" i="5" s="1"/>
  <c r="K75" i="5"/>
  <c r="K241" i="5" s="1"/>
  <c r="J75" i="5"/>
  <c r="J241" i="5" s="1"/>
  <c r="I75" i="5"/>
  <c r="I241" i="5" s="1"/>
  <c r="G75" i="5"/>
  <c r="G241" i="5" s="1"/>
  <c r="F75" i="5"/>
  <c r="F241" i="5" s="1"/>
  <c r="E75" i="5"/>
  <c r="E241" i="5" s="1"/>
  <c r="Y74" i="5"/>
  <c r="Y240" i="5" s="1"/>
  <c r="X74" i="5"/>
  <c r="X240" i="5" s="1"/>
  <c r="W74" i="5"/>
  <c r="W240" i="5" s="1"/>
  <c r="V74" i="5"/>
  <c r="V240" i="5" s="1"/>
  <c r="U74" i="5"/>
  <c r="U240" i="5" s="1"/>
  <c r="T74" i="5"/>
  <c r="T240" i="5" s="1"/>
  <c r="R74" i="5"/>
  <c r="R240" i="5" s="1"/>
  <c r="Q74" i="5"/>
  <c r="Q240" i="5" s="1"/>
  <c r="P74" i="5"/>
  <c r="P240" i="5" s="1"/>
  <c r="N74" i="5"/>
  <c r="N240" i="5" s="1"/>
  <c r="M74" i="5"/>
  <c r="M240" i="5" s="1"/>
  <c r="K74" i="5"/>
  <c r="K240" i="5" s="1"/>
  <c r="J74" i="5"/>
  <c r="J240" i="5" s="1"/>
  <c r="I74" i="5"/>
  <c r="I240" i="5" s="1"/>
  <c r="G74" i="5"/>
  <c r="G240" i="5" s="1"/>
  <c r="F74" i="5"/>
  <c r="F240" i="5" s="1"/>
  <c r="E74" i="5"/>
  <c r="E240" i="5" s="1"/>
  <c r="Y73" i="5"/>
  <c r="Y239" i="5" s="1"/>
  <c r="X73" i="5"/>
  <c r="X239" i="5" s="1"/>
  <c r="W73" i="5"/>
  <c r="W239" i="5" s="1"/>
  <c r="V73" i="5"/>
  <c r="V239" i="5" s="1"/>
  <c r="U73" i="5"/>
  <c r="U239" i="5" s="1"/>
  <c r="T73" i="5"/>
  <c r="T239" i="5" s="1"/>
  <c r="R73" i="5"/>
  <c r="R239" i="5" s="1"/>
  <c r="Q73" i="5"/>
  <c r="Q239" i="5" s="1"/>
  <c r="P73" i="5"/>
  <c r="N73" i="5"/>
  <c r="N239" i="5" s="1"/>
  <c r="M73" i="5"/>
  <c r="M239" i="5" s="1"/>
  <c r="K73" i="5"/>
  <c r="K239" i="5" s="1"/>
  <c r="J73" i="5"/>
  <c r="J239" i="5" s="1"/>
  <c r="I73" i="5"/>
  <c r="I239" i="5" s="1"/>
  <c r="G73" i="5"/>
  <c r="G239" i="5" s="1"/>
  <c r="F73" i="5"/>
  <c r="F239" i="5" s="1"/>
  <c r="E73" i="5"/>
  <c r="E239" i="5" s="1"/>
  <c r="Y72" i="5"/>
  <c r="Y238" i="5" s="1"/>
  <c r="X72" i="5"/>
  <c r="X238" i="5" s="1"/>
  <c r="W72" i="5"/>
  <c r="W238" i="5" s="1"/>
  <c r="V72" i="5"/>
  <c r="V238" i="5" s="1"/>
  <c r="U72" i="5"/>
  <c r="U238" i="5" s="1"/>
  <c r="T72" i="5"/>
  <c r="T238" i="5" s="1"/>
  <c r="R72" i="5"/>
  <c r="R238" i="5" s="1"/>
  <c r="Q72" i="5"/>
  <c r="Q238" i="5" s="1"/>
  <c r="P72" i="5"/>
  <c r="P238" i="5" s="1"/>
  <c r="N72" i="5"/>
  <c r="N238" i="5" s="1"/>
  <c r="M72" i="5"/>
  <c r="K72" i="5"/>
  <c r="K238" i="5" s="1"/>
  <c r="J72" i="5"/>
  <c r="J238" i="5" s="1"/>
  <c r="I72" i="5"/>
  <c r="G72" i="5"/>
  <c r="G238" i="5" s="1"/>
  <c r="F72" i="5"/>
  <c r="F238" i="5" s="1"/>
  <c r="E72" i="5"/>
  <c r="E238" i="5" s="1"/>
  <c r="Y71" i="5"/>
  <c r="Y237" i="5" s="1"/>
  <c r="X71" i="5"/>
  <c r="X237" i="5" s="1"/>
  <c r="W71" i="5"/>
  <c r="W237" i="5" s="1"/>
  <c r="V71" i="5"/>
  <c r="V237" i="5" s="1"/>
  <c r="U71" i="5"/>
  <c r="U237" i="5" s="1"/>
  <c r="T71" i="5"/>
  <c r="T237" i="5" s="1"/>
  <c r="R71" i="5"/>
  <c r="R237" i="5" s="1"/>
  <c r="Q71" i="5"/>
  <c r="Q237" i="5" s="1"/>
  <c r="P71" i="5"/>
  <c r="P237" i="5" s="1"/>
  <c r="N71" i="5"/>
  <c r="N237" i="5" s="1"/>
  <c r="M71" i="5"/>
  <c r="M237" i="5" s="1"/>
  <c r="K71" i="5"/>
  <c r="K237" i="5" s="1"/>
  <c r="J71" i="5"/>
  <c r="J237" i="5" s="1"/>
  <c r="I71" i="5"/>
  <c r="I237" i="5" s="1"/>
  <c r="G71" i="5"/>
  <c r="G237" i="5" s="1"/>
  <c r="F71" i="5"/>
  <c r="F237" i="5" s="1"/>
  <c r="E71" i="5"/>
  <c r="E237" i="5" s="1"/>
  <c r="Y70" i="5"/>
  <c r="Y236" i="5" s="1"/>
  <c r="X70" i="5"/>
  <c r="X236" i="5" s="1"/>
  <c r="W70" i="5"/>
  <c r="W236" i="5" s="1"/>
  <c r="V70" i="5"/>
  <c r="V236" i="5" s="1"/>
  <c r="U70" i="5"/>
  <c r="U236" i="5" s="1"/>
  <c r="T70" i="5"/>
  <c r="T236" i="5" s="1"/>
  <c r="R70" i="5"/>
  <c r="R236" i="5" s="1"/>
  <c r="Q70" i="5"/>
  <c r="Q236" i="5" s="1"/>
  <c r="P70" i="5"/>
  <c r="P236" i="5" s="1"/>
  <c r="N70" i="5"/>
  <c r="N236" i="5" s="1"/>
  <c r="M70" i="5"/>
  <c r="M236" i="5" s="1"/>
  <c r="K70" i="5"/>
  <c r="K236" i="5" s="1"/>
  <c r="J70" i="5"/>
  <c r="J236" i="5" s="1"/>
  <c r="I70" i="5"/>
  <c r="I236" i="5" s="1"/>
  <c r="G70" i="5"/>
  <c r="G236" i="5" s="1"/>
  <c r="F70" i="5"/>
  <c r="F236" i="5" s="1"/>
  <c r="E70" i="5"/>
  <c r="E236" i="5" s="1"/>
  <c r="Y69" i="5"/>
  <c r="Y235" i="5" s="1"/>
  <c r="X69" i="5"/>
  <c r="X235" i="5" s="1"/>
  <c r="W69" i="5"/>
  <c r="W235" i="5" s="1"/>
  <c r="V69" i="5"/>
  <c r="V235" i="5" s="1"/>
  <c r="U69" i="5"/>
  <c r="U235" i="5" s="1"/>
  <c r="T69" i="5"/>
  <c r="T235" i="5" s="1"/>
  <c r="R69" i="5"/>
  <c r="R235" i="5" s="1"/>
  <c r="Q69" i="5"/>
  <c r="Q235" i="5" s="1"/>
  <c r="P69" i="5"/>
  <c r="N69" i="5"/>
  <c r="N235" i="5" s="1"/>
  <c r="M69" i="5"/>
  <c r="M235" i="5" s="1"/>
  <c r="K69" i="5"/>
  <c r="K235" i="5" s="1"/>
  <c r="J69" i="5"/>
  <c r="I69" i="5"/>
  <c r="I235" i="5" s="1"/>
  <c r="G69" i="5"/>
  <c r="G235" i="5" s="1"/>
  <c r="F69" i="5"/>
  <c r="F235" i="5" s="1"/>
  <c r="E69" i="5"/>
  <c r="E235" i="5" s="1"/>
  <c r="Y68" i="5"/>
  <c r="Y234" i="5" s="1"/>
  <c r="X68" i="5"/>
  <c r="X234" i="5" s="1"/>
  <c r="W68" i="5"/>
  <c r="W234" i="5" s="1"/>
  <c r="V68" i="5"/>
  <c r="V234" i="5" s="1"/>
  <c r="U68" i="5"/>
  <c r="U234" i="5" s="1"/>
  <c r="T68" i="5"/>
  <c r="T234" i="5" s="1"/>
  <c r="R68" i="5"/>
  <c r="R234" i="5" s="1"/>
  <c r="Q68" i="5"/>
  <c r="Q234" i="5" s="1"/>
  <c r="P68" i="5"/>
  <c r="P234" i="5" s="1"/>
  <c r="N68" i="5"/>
  <c r="N234" i="5" s="1"/>
  <c r="M68" i="5"/>
  <c r="K68" i="5"/>
  <c r="K234" i="5" s="1"/>
  <c r="J68" i="5"/>
  <c r="J234" i="5" s="1"/>
  <c r="I68" i="5"/>
  <c r="G68" i="5"/>
  <c r="G234" i="5" s="1"/>
  <c r="F68" i="5"/>
  <c r="F234" i="5" s="1"/>
  <c r="E68" i="5"/>
  <c r="E234" i="5" s="1"/>
  <c r="Y67" i="5"/>
  <c r="Y233" i="5" s="1"/>
  <c r="X67" i="5"/>
  <c r="X233" i="5" s="1"/>
  <c r="W67" i="5"/>
  <c r="W233" i="5" s="1"/>
  <c r="V67" i="5"/>
  <c r="V233" i="5" s="1"/>
  <c r="U67" i="5"/>
  <c r="U233" i="5" s="1"/>
  <c r="T67" i="5"/>
  <c r="T233" i="5" s="1"/>
  <c r="R67" i="5"/>
  <c r="R233" i="5" s="1"/>
  <c r="Q67" i="5"/>
  <c r="Q233" i="5" s="1"/>
  <c r="P67" i="5"/>
  <c r="P233" i="5" s="1"/>
  <c r="N67" i="5"/>
  <c r="N233" i="5" s="1"/>
  <c r="M67" i="5"/>
  <c r="M233" i="5" s="1"/>
  <c r="K67" i="5"/>
  <c r="K233" i="5" s="1"/>
  <c r="J67" i="5"/>
  <c r="J233" i="5" s="1"/>
  <c r="I67" i="5"/>
  <c r="I233" i="5" s="1"/>
  <c r="G67" i="5"/>
  <c r="G233" i="5" s="1"/>
  <c r="F67" i="5"/>
  <c r="F233" i="5" s="1"/>
  <c r="E67" i="5"/>
  <c r="E233" i="5" s="1"/>
  <c r="Y66" i="5"/>
  <c r="Y232" i="5" s="1"/>
  <c r="X66" i="5"/>
  <c r="X232" i="5" s="1"/>
  <c r="W66" i="5"/>
  <c r="W232" i="5" s="1"/>
  <c r="V66" i="5"/>
  <c r="V232" i="5" s="1"/>
  <c r="U66" i="5"/>
  <c r="U232" i="5" s="1"/>
  <c r="T66" i="5"/>
  <c r="T232" i="5" s="1"/>
  <c r="R66" i="5"/>
  <c r="R232" i="5" s="1"/>
  <c r="Q66" i="5"/>
  <c r="Q232" i="5" s="1"/>
  <c r="P66" i="5"/>
  <c r="P232" i="5" s="1"/>
  <c r="N66" i="5"/>
  <c r="N232" i="5" s="1"/>
  <c r="M66" i="5"/>
  <c r="M232" i="5" s="1"/>
  <c r="K66" i="5"/>
  <c r="K232" i="5" s="1"/>
  <c r="J66" i="5"/>
  <c r="J232" i="5" s="1"/>
  <c r="I66" i="5"/>
  <c r="I232" i="5" s="1"/>
  <c r="G66" i="5"/>
  <c r="G232" i="5" s="1"/>
  <c r="F66" i="5"/>
  <c r="F232" i="5" s="1"/>
  <c r="E66" i="5"/>
  <c r="E232" i="5" s="1"/>
  <c r="Y65" i="5"/>
  <c r="Y231" i="5" s="1"/>
  <c r="X65" i="5"/>
  <c r="X231" i="5" s="1"/>
  <c r="W65" i="5"/>
  <c r="W231" i="5" s="1"/>
  <c r="V65" i="5"/>
  <c r="V231" i="5" s="1"/>
  <c r="U65" i="5"/>
  <c r="U231" i="5" s="1"/>
  <c r="T65" i="5"/>
  <c r="T231" i="5" s="1"/>
  <c r="R65" i="5"/>
  <c r="R231" i="5" s="1"/>
  <c r="Q65" i="5"/>
  <c r="Q231" i="5" s="1"/>
  <c r="P65" i="5"/>
  <c r="N65" i="5"/>
  <c r="N231" i="5" s="1"/>
  <c r="M65" i="5"/>
  <c r="M231" i="5" s="1"/>
  <c r="K65" i="5"/>
  <c r="K231" i="5" s="1"/>
  <c r="J65" i="5"/>
  <c r="J231" i="5" s="1"/>
  <c r="I65" i="5"/>
  <c r="I231" i="5" s="1"/>
  <c r="G65" i="5"/>
  <c r="G231" i="5" s="1"/>
  <c r="F65" i="5"/>
  <c r="F231" i="5" s="1"/>
  <c r="E65" i="5"/>
  <c r="E231" i="5" s="1"/>
  <c r="Y64" i="5"/>
  <c r="Y230" i="5" s="1"/>
  <c r="X64" i="5"/>
  <c r="X230" i="5" s="1"/>
  <c r="W64" i="5"/>
  <c r="W230" i="5" s="1"/>
  <c r="V64" i="5"/>
  <c r="V230" i="5" s="1"/>
  <c r="U64" i="5"/>
  <c r="U230" i="5" s="1"/>
  <c r="T64" i="5"/>
  <c r="T230" i="5" s="1"/>
  <c r="R64" i="5"/>
  <c r="R230" i="5" s="1"/>
  <c r="Q64" i="5"/>
  <c r="Q230" i="5" s="1"/>
  <c r="P64" i="5"/>
  <c r="P230" i="5" s="1"/>
  <c r="N64" i="5"/>
  <c r="N230" i="5" s="1"/>
  <c r="M64" i="5"/>
  <c r="K64" i="5"/>
  <c r="K230" i="5" s="1"/>
  <c r="J64" i="5"/>
  <c r="J230" i="5" s="1"/>
  <c r="I64" i="5"/>
  <c r="G64" i="5"/>
  <c r="G230" i="5" s="1"/>
  <c r="F64" i="5"/>
  <c r="F230" i="5" s="1"/>
  <c r="E64" i="5"/>
  <c r="E230" i="5" s="1"/>
  <c r="Y63" i="5"/>
  <c r="Y229" i="5" s="1"/>
  <c r="X63" i="5"/>
  <c r="X229" i="5" s="1"/>
  <c r="W63" i="5"/>
  <c r="W229" i="5" s="1"/>
  <c r="V63" i="5"/>
  <c r="V229" i="5" s="1"/>
  <c r="U63" i="5"/>
  <c r="U229" i="5" s="1"/>
  <c r="T63" i="5"/>
  <c r="T229" i="5" s="1"/>
  <c r="R63" i="5"/>
  <c r="R229" i="5" s="1"/>
  <c r="Q63" i="5"/>
  <c r="Q229" i="5" s="1"/>
  <c r="P63" i="5"/>
  <c r="P229" i="5" s="1"/>
  <c r="N63" i="5"/>
  <c r="N229" i="5" s="1"/>
  <c r="M63" i="5"/>
  <c r="M229" i="5" s="1"/>
  <c r="K63" i="5"/>
  <c r="K229" i="5" s="1"/>
  <c r="J63" i="5"/>
  <c r="J229" i="5" s="1"/>
  <c r="I63" i="5"/>
  <c r="I229" i="5" s="1"/>
  <c r="G63" i="5"/>
  <c r="G229" i="5" s="1"/>
  <c r="F63" i="5"/>
  <c r="F229" i="5" s="1"/>
  <c r="E63" i="5"/>
  <c r="E229" i="5" s="1"/>
  <c r="Y62" i="5"/>
  <c r="Y228" i="5" s="1"/>
  <c r="X62" i="5"/>
  <c r="X228" i="5" s="1"/>
  <c r="W62" i="5"/>
  <c r="W228" i="5" s="1"/>
  <c r="V62" i="5"/>
  <c r="V228" i="5" s="1"/>
  <c r="U62" i="5"/>
  <c r="U228" i="5" s="1"/>
  <c r="T62" i="5"/>
  <c r="T228" i="5" s="1"/>
  <c r="R62" i="5"/>
  <c r="R228" i="5" s="1"/>
  <c r="Q62" i="5"/>
  <c r="Q228" i="5" s="1"/>
  <c r="P62" i="5"/>
  <c r="P228" i="5" s="1"/>
  <c r="N62" i="5"/>
  <c r="N228" i="5" s="1"/>
  <c r="M62" i="5"/>
  <c r="M228" i="5" s="1"/>
  <c r="K62" i="5"/>
  <c r="K228" i="5" s="1"/>
  <c r="J62" i="5"/>
  <c r="J228" i="5" s="1"/>
  <c r="I62" i="5"/>
  <c r="I228" i="5" s="1"/>
  <c r="G62" i="5"/>
  <c r="G228" i="5" s="1"/>
  <c r="F62" i="5"/>
  <c r="F228" i="5" s="1"/>
  <c r="E62" i="5"/>
  <c r="E228" i="5" s="1"/>
  <c r="E61" i="5"/>
  <c r="Y60" i="5"/>
  <c r="Y226" i="5" s="1"/>
  <c r="X60" i="5"/>
  <c r="X226" i="5" s="1"/>
  <c r="W60" i="5"/>
  <c r="W226" i="5" s="1"/>
  <c r="V60" i="5"/>
  <c r="U60" i="5"/>
  <c r="U226" i="5" s="1"/>
  <c r="T60" i="5"/>
  <c r="T226" i="5" s="1"/>
  <c r="R60" i="5"/>
  <c r="R226" i="5" s="1"/>
  <c r="Q60" i="5"/>
  <c r="P60" i="5"/>
  <c r="P226" i="5" s="1"/>
  <c r="N60" i="5"/>
  <c r="N226" i="5" s="1"/>
  <c r="M60" i="5"/>
  <c r="M226" i="5" s="1"/>
  <c r="K60" i="5"/>
  <c r="J60" i="5"/>
  <c r="J226" i="5" s="1"/>
  <c r="I60" i="5"/>
  <c r="I226" i="5" s="1"/>
  <c r="G60" i="5"/>
  <c r="G226" i="5" s="1"/>
  <c r="F60" i="5"/>
  <c r="E60" i="5"/>
  <c r="E226" i="5" s="1"/>
  <c r="Y59" i="5"/>
  <c r="Y225" i="5" s="1"/>
  <c r="X59" i="5"/>
  <c r="X225" i="5" s="1"/>
  <c r="W59" i="5"/>
  <c r="V59" i="5"/>
  <c r="V225" i="5" s="1"/>
  <c r="U59" i="5"/>
  <c r="U225" i="5" s="1"/>
  <c r="T59" i="5"/>
  <c r="T225" i="5" s="1"/>
  <c r="R59" i="5"/>
  <c r="Q59" i="5"/>
  <c r="Q225" i="5" s="1"/>
  <c r="P59" i="5"/>
  <c r="N59" i="5"/>
  <c r="N225" i="5" s="1"/>
  <c r="M59" i="5"/>
  <c r="K59" i="5"/>
  <c r="K225" i="5" s="1"/>
  <c r="J59" i="5"/>
  <c r="J225" i="5" s="1"/>
  <c r="I59" i="5"/>
  <c r="I225" i="5" s="1"/>
  <c r="G59" i="5"/>
  <c r="F59" i="5"/>
  <c r="F225" i="5" s="1"/>
  <c r="E59" i="5"/>
  <c r="E225" i="5" s="1"/>
  <c r="Y58" i="5"/>
  <c r="Y224" i="5" s="1"/>
  <c r="X58" i="5"/>
  <c r="W58" i="5"/>
  <c r="W224" i="5" s="1"/>
  <c r="V58" i="5"/>
  <c r="V224" i="5" s="1"/>
  <c r="U58" i="5"/>
  <c r="T58" i="5"/>
  <c r="R58" i="5"/>
  <c r="R224" i="5" s="1"/>
  <c r="Q58" i="5"/>
  <c r="Q224" i="5" s="1"/>
  <c r="P58" i="5"/>
  <c r="N58" i="5"/>
  <c r="M58" i="5"/>
  <c r="K58" i="5"/>
  <c r="K224" i="5" s="1"/>
  <c r="J58" i="5"/>
  <c r="I58" i="5"/>
  <c r="G58" i="5"/>
  <c r="F58" i="5"/>
  <c r="F224" i="5" s="1"/>
  <c r="E58" i="5"/>
  <c r="Y57" i="5"/>
  <c r="X57" i="5"/>
  <c r="W57" i="5"/>
  <c r="W223" i="5" s="1"/>
  <c r="V57" i="5"/>
  <c r="U57" i="5"/>
  <c r="T57" i="5"/>
  <c r="R57" i="5"/>
  <c r="R223" i="5" s="1"/>
  <c r="Q57" i="5"/>
  <c r="P57" i="5"/>
  <c r="O57" i="5"/>
  <c r="N57" i="5"/>
  <c r="N223" i="5" s="1"/>
  <c r="M57" i="5"/>
  <c r="M223" i="5" s="1"/>
  <c r="K57" i="5"/>
  <c r="K223" i="5" s="1"/>
  <c r="J57" i="5"/>
  <c r="I57" i="5"/>
  <c r="I223" i="5" s="1"/>
  <c r="G57" i="5"/>
  <c r="G223" i="5" s="1"/>
  <c r="F57" i="5"/>
  <c r="E57" i="5"/>
  <c r="Y56" i="5"/>
  <c r="Y222" i="5" s="1"/>
  <c r="X56" i="5"/>
  <c r="X222" i="5" s="1"/>
  <c r="W56" i="5"/>
  <c r="V56" i="5"/>
  <c r="U56" i="5"/>
  <c r="U222" i="5" s="1"/>
  <c r="T56" i="5"/>
  <c r="T222" i="5" s="1"/>
  <c r="R56" i="5"/>
  <c r="Q56" i="5"/>
  <c r="P56" i="5"/>
  <c r="P222" i="5" s="1"/>
  <c r="N56" i="5"/>
  <c r="N222" i="5" s="1"/>
  <c r="M56" i="5"/>
  <c r="K56" i="5"/>
  <c r="J56" i="5"/>
  <c r="J222" i="5" s="1"/>
  <c r="I56" i="5"/>
  <c r="G56" i="5"/>
  <c r="F56" i="5"/>
  <c r="E56" i="5"/>
  <c r="E222" i="5" s="1"/>
  <c r="Y55" i="5"/>
  <c r="X55" i="5"/>
  <c r="W55" i="5"/>
  <c r="V55" i="5"/>
  <c r="V221" i="5" s="1"/>
  <c r="U55" i="5"/>
  <c r="T55" i="5"/>
  <c r="R55" i="5"/>
  <c r="Q55" i="5"/>
  <c r="Q221" i="5" s="1"/>
  <c r="P55" i="5"/>
  <c r="N55" i="5"/>
  <c r="M55" i="5"/>
  <c r="K55" i="5"/>
  <c r="K221" i="5" s="1"/>
  <c r="J55" i="5"/>
  <c r="I55" i="5"/>
  <c r="G55" i="5"/>
  <c r="F55" i="5"/>
  <c r="F221" i="5" s="1"/>
  <c r="E55" i="5"/>
  <c r="Y54" i="5"/>
  <c r="X54" i="5"/>
  <c r="W54" i="5"/>
  <c r="W220" i="5" s="1"/>
  <c r="V54" i="5"/>
  <c r="U54" i="5"/>
  <c r="T54" i="5"/>
  <c r="R54" i="5"/>
  <c r="R220" i="5" s="1"/>
  <c r="Q54" i="5"/>
  <c r="P54" i="5"/>
  <c r="N54" i="5"/>
  <c r="M54" i="5"/>
  <c r="K54" i="5"/>
  <c r="J54" i="5"/>
  <c r="I54" i="5"/>
  <c r="G54" i="5"/>
  <c r="G220" i="5" s="1"/>
  <c r="F54" i="5"/>
  <c r="E54" i="5"/>
  <c r="Y53" i="5"/>
  <c r="X53" i="5"/>
  <c r="X219" i="5" s="1"/>
  <c r="W53" i="5"/>
  <c r="V53" i="5"/>
  <c r="U53" i="5"/>
  <c r="T53" i="5"/>
  <c r="T219" i="5" s="1"/>
  <c r="R53" i="5"/>
  <c r="Q53" i="5"/>
  <c r="P53" i="5"/>
  <c r="N53" i="5"/>
  <c r="N219" i="5" s="1"/>
  <c r="M53" i="5"/>
  <c r="K53" i="5"/>
  <c r="J53" i="5"/>
  <c r="I53" i="5"/>
  <c r="I219" i="5" s="1"/>
  <c r="G53" i="5"/>
  <c r="F53" i="5"/>
  <c r="E53" i="5"/>
  <c r="Y52" i="5"/>
  <c r="Y218" i="5" s="1"/>
  <c r="X52" i="5"/>
  <c r="W52" i="5"/>
  <c r="V52" i="5"/>
  <c r="U52" i="5"/>
  <c r="U218" i="5" s="1"/>
  <c r="T52" i="5"/>
  <c r="R52" i="5"/>
  <c r="Q52" i="5"/>
  <c r="P52" i="5"/>
  <c r="P218" i="5" s="1"/>
  <c r="N52" i="5"/>
  <c r="M52" i="5"/>
  <c r="K52" i="5"/>
  <c r="J52" i="5"/>
  <c r="J218" i="5" s="1"/>
  <c r="I52" i="5"/>
  <c r="G52" i="5"/>
  <c r="F52" i="5"/>
  <c r="E52" i="5"/>
  <c r="E218" i="5" s="1"/>
  <c r="Y51" i="5"/>
  <c r="X51" i="5"/>
  <c r="W51" i="5"/>
  <c r="V51" i="5"/>
  <c r="V217" i="5" s="1"/>
  <c r="U51" i="5"/>
  <c r="T51" i="5"/>
  <c r="R51" i="5"/>
  <c r="Q51" i="5"/>
  <c r="Q217" i="5" s="1"/>
  <c r="P51" i="5"/>
  <c r="N51" i="5"/>
  <c r="M51" i="5"/>
  <c r="K51" i="5"/>
  <c r="K217" i="5" s="1"/>
  <c r="J51" i="5"/>
  <c r="I51" i="5"/>
  <c r="G51" i="5"/>
  <c r="F51" i="5"/>
  <c r="F217" i="5" s="1"/>
  <c r="E51" i="5"/>
  <c r="Y50" i="5"/>
  <c r="X50" i="5"/>
  <c r="W50" i="5"/>
  <c r="W216" i="5" s="1"/>
  <c r="V50" i="5"/>
  <c r="U50" i="5"/>
  <c r="T50" i="5"/>
  <c r="R50" i="5"/>
  <c r="R216" i="5" s="1"/>
  <c r="Q50" i="5"/>
  <c r="P50" i="5"/>
  <c r="N50" i="5"/>
  <c r="M50" i="5"/>
  <c r="K50" i="5"/>
  <c r="J50" i="5"/>
  <c r="I50" i="5"/>
  <c r="G50" i="5"/>
  <c r="G216" i="5" s="1"/>
  <c r="F50" i="5"/>
  <c r="E50" i="5"/>
  <c r="Y49" i="5"/>
  <c r="X49" i="5"/>
  <c r="X215" i="5" s="1"/>
  <c r="W49" i="5"/>
  <c r="V49" i="5"/>
  <c r="U49" i="5"/>
  <c r="T49" i="5"/>
  <c r="T215" i="5" s="1"/>
  <c r="R49" i="5"/>
  <c r="Q49" i="5"/>
  <c r="P49" i="5"/>
  <c r="N49" i="5"/>
  <c r="N215" i="5" s="1"/>
  <c r="M49" i="5"/>
  <c r="K49" i="5"/>
  <c r="J49" i="5"/>
  <c r="I49" i="5"/>
  <c r="I215" i="5" s="1"/>
  <c r="G49" i="5"/>
  <c r="F49" i="5"/>
  <c r="E49" i="5"/>
  <c r="Y48" i="5"/>
  <c r="Y214" i="5" s="1"/>
  <c r="X48" i="5"/>
  <c r="W48" i="5"/>
  <c r="V48" i="5"/>
  <c r="U48" i="5"/>
  <c r="U214" i="5" s="1"/>
  <c r="T48" i="5"/>
  <c r="R48" i="5"/>
  <c r="Q48" i="5"/>
  <c r="P48" i="5"/>
  <c r="P214" i="5" s="1"/>
  <c r="N48" i="5"/>
  <c r="M48" i="5"/>
  <c r="K48" i="5"/>
  <c r="J48" i="5"/>
  <c r="J214" i="5" s="1"/>
  <c r="I48" i="5"/>
  <c r="G48" i="5"/>
  <c r="F48" i="5"/>
  <c r="E48" i="5"/>
  <c r="E214" i="5" s="1"/>
  <c r="Y47" i="5"/>
  <c r="X47" i="5"/>
  <c r="W47" i="5"/>
  <c r="V47" i="5"/>
  <c r="V213" i="5" s="1"/>
  <c r="U47" i="5"/>
  <c r="T47" i="5"/>
  <c r="R47" i="5"/>
  <c r="Q47" i="5"/>
  <c r="Q213" i="5" s="1"/>
  <c r="P47" i="5"/>
  <c r="N47" i="5"/>
  <c r="M47" i="5"/>
  <c r="K47" i="5"/>
  <c r="K213" i="5" s="1"/>
  <c r="J47" i="5"/>
  <c r="I47" i="5"/>
  <c r="G47" i="5"/>
  <c r="F47" i="5"/>
  <c r="F213" i="5" s="1"/>
  <c r="E47" i="5"/>
  <c r="Y46" i="5"/>
  <c r="X46" i="5"/>
  <c r="W46" i="5"/>
  <c r="W212" i="5" s="1"/>
  <c r="V46" i="5"/>
  <c r="U46" i="5"/>
  <c r="T46" i="5"/>
  <c r="R46" i="5"/>
  <c r="R212" i="5" s="1"/>
  <c r="Q46" i="5"/>
  <c r="P46" i="5"/>
  <c r="N46" i="5"/>
  <c r="M46" i="5"/>
  <c r="K46" i="5"/>
  <c r="J46" i="5"/>
  <c r="I46" i="5"/>
  <c r="G46" i="5"/>
  <c r="G212" i="5" s="1"/>
  <c r="F46" i="5"/>
  <c r="E46" i="5"/>
  <c r="Y45" i="5"/>
  <c r="X45" i="5"/>
  <c r="X211" i="5" s="1"/>
  <c r="W45" i="5"/>
  <c r="V45" i="5"/>
  <c r="U45" i="5"/>
  <c r="T45" i="5"/>
  <c r="T211" i="5" s="1"/>
  <c r="R45" i="5"/>
  <c r="Q45" i="5"/>
  <c r="P45" i="5"/>
  <c r="N45" i="5"/>
  <c r="N211" i="5" s="1"/>
  <c r="M45" i="5"/>
  <c r="K45" i="5"/>
  <c r="J45" i="5"/>
  <c r="I45" i="5"/>
  <c r="I211" i="5" s="1"/>
  <c r="G45" i="5"/>
  <c r="F45" i="5"/>
  <c r="E45" i="5"/>
  <c r="Y44" i="5"/>
  <c r="Y210" i="5" s="1"/>
  <c r="X44" i="5"/>
  <c r="W44" i="5"/>
  <c r="V44" i="5"/>
  <c r="U44" i="5"/>
  <c r="U210" i="5" s="1"/>
  <c r="T44" i="5"/>
  <c r="R44" i="5"/>
  <c r="Q44" i="5"/>
  <c r="P44" i="5"/>
  <c r="N44" i="5"/>
  <c r="M44" i="5"/>
  <c r="K44" i="5"/>
  <c r="J44" i="5"/>
  <c r="J210" i="5" s="1"/>
  <c r="I44" i="5"/>
  <c r="G44" i="5"/>
  <c r="F44" i="5"/>
  <c r="E44" i="5"/>
  <c r="E210" i="5" s="1"/>
  <c r="Y43" i="5"/>
  <c r="X43" i="5"/>
  <c r="W43" i="5"/>
  <c r="V43" i="5"/>
  <c r="U43" i="5"/>
  <c r="T43" i="5"/>
  <c r="R43" i="5"/>
  <c r="Q43" i="5"/>
  <c r="Q209" i="5" s="1"/>
  <c r="P43" i="5"/>
  <c r="N43" i="5"/>
  <c r="M43" i="5"/>
  <c r="K43" i="5"/>
  <c r="K209" i="5" s="1"/>
  <c r="J43" i="5"/>
  <c r="I43" i="5"/>
  <c r="G43" i="5"/>
  <c r="F43" i="5"/>
  <c r="F209" i="5" s="1"/>
  <c r="E43" i="5"/>
  <c r="Y42" i="5"/>
  <c r="X42" i="5"/>
  <c r="W42" i="5"/>
  <c r="W208" i="5" s="1"/>
  <c r="V42" i="5"/>
  <c r="U42" i="5"/>
  <c r="T42" i="5"/>
  <c r="R42" i="5"/>
  <c r="R208" i="5" s="1"/>
  <c r="Q42" i="5"/>
  <c r="P42" i="5"/>
  <c r="N42" i="5"/>
  <c r="M42" i="5"/>
  <c r="K42" i="5"/>
  <c r="J42" i="5"/>
  <c r="I42" i="5"/>
  <c r="G42" i="5"/>
  <c r="G208" i="5" s="1"/>
  <c r="F42" i="5"/>
  <c r="E42" i="5"/>
  <c r="Y41" i="5"/>
  <c r="X41" i="5"/>
  <c r="X207" i="5" s="1"/>
  <c r="W41" i="5"/>
  <c r="V41" i="5"/>
  <c r="U41" i="5"/>
  <c r="T41" i="5"/>
  <c r="T207" i="5" s="1"/>
  <c r="R41" i="5"/>
  <c r="Q41" i="5"/>
  <c r="P41" i="5"/>
  <c r="N41" i="5"/>
  <c r="N207" i="5" s="1"/>
  <c r="M41" i="5"/>
  <c r="K41" i="5"/>
  <c r="J41" i="5"/>
  <c r="I41" i="5"/>
  <c r="I207" i="5" s="1"/>
  <c r="G41" i="5"/>
  <c r="F41" i="5"/>
  <c r="E41" i="5"/>
  <c r="Y40" i="5"/>
  <c r="Y206" i="5" s="1"/>
  <c r="X40" i="5"/>
  <c r="W40" i="5"/>
  <c r="V40" i="5"/>
  <c r="U40" i="5"/>
  <c r="U206" i="5" s="1"/>
  <c r="T40" i="5"/>
  <c r="R40" i="5"/>
  <c r="Q40" i="5"/>
  <c r="P40" i="5"/>
  <c r="N40" i="5"/>
  <c r="M40" i="5"/>
  <c r="K40" i="5"/>
  <c r="J40" i="5"/>
  <c r="J206" i="5" s="1"/>
  <c r="I40" i="5"/>
  <c r="G40" i="5"/>
  <c r="F40" i="5"/>
  <c r="E40" i="5"/>
  <c r="E206" i="5" s="1"/>
  <c r="Y39" i="5"/>
  <c r="X39" i="5"/>
  <c r="W39" i="5"/>
  <c r="V39" i="5"/>
  <c r="U39" i="5"/>
  <c r="T39" i="5"/>
  <c r="R39" i="5"/>
  <c r="Q39" i="5"/>
  <c r="Q205" i="5" s="1"/>
  <c r="P39" i="5"/>
  <c r="N39" i="5"/>
  <c r="M39" i="5"/>
  <c r="K39" i="5"/>
  <c r="K205" i="5" s="1"/>
  <c r="J39" i="5"/>
  <c r="I39" i="5"/>
  <c r="G39" i="5"/>
  <c r="F39" i="5"/>
  <c r="E39" i="5"/>
  <c r="E38" i="5"/>
  <c r="Y37" i="5"/>
  <c r="Y203" i="5" s="1"/>
  <c r="X37" i="5"/>
  <c r="X203" i="5" s="1"/>
  <c r="W37" i="5"/>
  <c r="W203" i="5" s="1"/>
  <c r="V37" i="5"/>
  <c r="U37" i="5"/>
  <c r="U203" i="5" s="1"/>
  <c r="T37" i="5"/>
  <c r="T203" i="5" s="1"/>
  <c r="R37" i="5"/>
  <c r="R203" i="5" s="1"/>
  <c r="Q37" i="5"/>
  <c r="Q203" i="5" s="1"/>
  <c r="P37" i="5"/>
  <c r="P203" i="5" s="1"/>
  <c r="O37" i="5"/>
  <c r="N37" i="5"/>
  <c r="M37" i="5"/>
  <c r="K37" i="5"/>
  <c r="K203" i="5" s="1"/>
  <c r="J37" i="5"/>
  <c r="I37" i="5"/>
  <c r="G37" i="5"/>
  <c r="F37" i="5"/>
  <c r="F203" i="5" s="1"/>
  <c r="E37" i="5"/>
  <c r="Y36" i="5"/>
  <c r="X36" i="5"/>
  <c r="W36" i="5"/>
  <c r="W202" i="5" s="1"/>
  <c r="V36" i="5"/>
  <c r="U36" i="5"/>
  <c r="T36" i="5"/>
  <c r="R36" i="5"/>
  <c r="R202" i="5" s="1"/>
  <c r="Q36" i="5"/>
  <c r="P36" i="5"/>
  <c r="N36" i="5"/>
  <c r="M36" i="5"/>
  <c r="M202" i="5" s="1"/>
  <c r="L36" i="5"/>
  <c r="K36" i="5"/>
  <c r="J36" i="5"/>
  <c r="I36" i="5"/>
  <c r="G36" i="5"/>
  <c r="F36" i="5"/>
  <c r="E36" i="5"/>
  <c r="Y35" i="5"/>
  <c r="X35" i="5"/>
  <c r="W35" i="5"/>
  <c r="V35" i="5"/>
  <c r="U35" i="5"/>
  <c r="T35" i="5"/>
  <c r="R35" i="5"/>
  <c r="Q35" i="5"/>
  <c r="P35" i="5"/>
  <c r="O35" i="5"/>
  <c r="N35" i="5"/>
  <c r="M35" i="5"/>
  <c r="K35" i="5"/>
  <c r="J35" i="5"/>
  <c r="I35" i="5"/>
  <c r="G35" i="5"/>
  <c r="F35" i="5"/>
  <c r="E35" i="5"/>
  <c r="Y34" i="5"/>
  <c r="X34" i="5"/>
  <c r="W34" i="5"/>
  <c r="V34" i="5"/>
  <c r="U34" i="5"/>
  <c r="T34" i="5"/>
  <c r="R34" i="5"/>
  <c r="Q34" i="5"/>
  <c r="P34" i="5"/>
  <c r="N34" i="5"/>
  <c r="M34" i="5"/>
  <c r="L34" i="5"/>
  <c r="K34" i="5"/>
  <c r="K200" i="5" s="1"/>
  <c r="J34" i="5"/>
  <c r="J200" i="5" s="1"/>
  <c r="I34" i="5"/>
  <c r="I200" i="5" s="1"/>
  <c r="H34" i="5"/>
  <c r="G34" i="5"/>
  <c r="F34" i="5"/>
  <c r="E34" i="5"/>
  <c r="E200" i="5" s="1"/>
  <c r="Y33" i="5"/>
  <c r="X33" i="5"/>
  <c r="W33" i="5"/>
  <c r="V33" i="5"/>
  <c r="U33" i="5"/>
  <c r="T33" i="5"/>
  <c r="R33" i="5"/>
  <c r="Q33" i="5"/>
  <c r="Q199" i="5" s="1"/>
  <c r="P33" i="5"/>
  <c r="N33" i="5"/>
  <c r="M33" i="5"/>
  <c r="K33" i="5"/>
  <c r="K199" i="5" s="1"/>
  <c r="J33" i="5"/>
  <c r="I33" i="5"/>
  <c r="G33" i="5"/>
  <c r="F33" i="5"/>
  <c r="F199" i="5" s="1"/>
  <c r="E33" i="5"/>
  <c r="Y32" i="5"/>
  <c r="X32" i="5"/>
  <c r="W32" i="5"/>
  <c r="W198" i="5" s="1"/>
  <c r="V32" i="5"/>
  <c r="U32" i="5"/>
  <c r="T32" i="5"/>
  <c r="R32" i="5"/>
  <c r="R198" i="5" s="1"/>
  <c r="Q32" i="5"/>
  <c r="P32" i="5"/>
  <c r="N32" i="5"/>
  <c r="M32" i="5"/>
  <c r="M198" i="5" s="1"/>
  <c r="K32" i="5"/>
  <c r="J32" i="5"/>
  <c r="I32" i="5"/>
  <c r="G32" i="5"/>
  <c r="G198" i="5" s="1"/>
  <c r="F32" i="5"/>
  <c r="E32" i="5"/>
  <c r="Y31" i="5"/>
  <c r="X31" i="5"/>
  <c r="X197" i="5" s="1"/>
  <c r="W31" i="5"/>
  <c r="V31" i="5"/>
  <c r="U31" i="5"/>
  <c r="T31" i="5"/>
  <c r="T197" i="5" s="1"/>
  <c r="R31" i="5"/>
  <c r="Q31" i="5"/>
  <c r="P31" i="5"/>
  <c r="N31" i="5"/>
  <c r="N197" i="5" s="1"/>
  <c r="M31" i="5"/>
  <c r="K31" i="5"/>
  <c r="J31" i="5"/>
  <c r="I31" i="5"/>
  <c r="G31" i="5"/>
  <c r="F31" i="5"/>
  <c r="E31" i="5"/>
  <c r="Y30" i="5"/>
  <c r="Y196" i="5" s="1"/>
  <c r="X30" i="5"/>
  <c r="W30" i="5"/>
  <c r="V30" i="5"/>
  <c r="U30" i="5"/>
  <c r="U196" i="5" s="1"/>
  <c r="T30" i="5"/>
  <c r="R30" i="5"/>
  <c r="Q30" i="5"/>
  <c r="P30" i="5"/>
  <c r="N30" i="5"/>
  <c r="M30" i="5"/>
  <c r="K30" i="5"/>
  <c r="J30" i="5"/>
  <c r="J196" i="5" s="1"/>
  <c r="I30" i="5"/>
  <c r="G30" i="5"/>
  <c r="F30" i="5"/>
  <c r="E30" i="5"/>
  <c r="E196" i="5" s="1"/>
  <c r="Y29" i="5"/>
  <c r="X29" i="5"/>
  <c r="W29" i="5"/>
  <c r="V29" i="5"/>
  <c r="U29" i="5"/>
  <c r="T29" i="5"/>
  <c r="R29" i="5"/>
  <c r="Q29" i="5"/>
  <c r="Q195" i="5" s="1"/>
  <c r="P29" i="5"/>
  <c r="N29" i="5"/>
  <c r="M29" i="5"/>
  <c r="K29" i="5"/>
  <c r="K195" i="5" s="1"/>
  <c r="J29" i="5"/>
  <c r="I29" i="5"/>
  <c r="G29" i="5"/>
  <c r="F29" i="5"/>
  <c r="F195" i="5" s="1"/>
  <c r="E29" i="5"/>
  <c r="Y28" i="5"/>
  <c r="X28" i="5"/>
  <c r="W28" i="5"/>
  <c r="W194" i="5" s="1"/>
  <c r="V28" i="5"/>
  <c r="U28" i="5"/>
  <c r="T28" i="5"/>
  <c r="R28" i="5"/>
  <c r="R194" i="5" s="1"/>
  <c r="Q28" i="5"/>
  <c r="P28" i="5"/>
  <c r="N28" i="5"/>
  <c r="M28" i="5"/>
  <c r="M194" i="5" s="1"/>
  <c r="K28" i="5"/>
  <c r="J28" i="5"/>
  <c r="I28" i="5"/>
  <c r="G28" i="5"/>
  <c r="G194" i="5" s="1"/>
  <c r="F28" i="5"/>
  <c r="E28" i="5"/>
  <c r="Y27" i="5"/>
  <c r="X27" i="5"/>
  <c r="X193" i="5" s="1"/>
  <c r="W27" i="5"/>
  <c r="V27" i="5"/>
  <c r="U27" i="5"/>
  <c r="T27" i="5"/>
  <c r="T193" i="5" s="1"/>
  <c r="R27" i="5"/>
  <c r="Q27" i="5"/>
  <c r="P27" i="5"/>
  <c r="N27" i="5"/>
  <c r="N193" i="5" s="1"/>
  <c r="M27" i="5"/>
  <c r="K27" i="5"/>
  <c r="J27" i="5"/>
  <c r="I27" i="5"/>
  <c r="I193" i="5" s="1"/>
  <c r="G27" i="5"/>
  <c r="F27" i="5"/>
  <c r="E27" i="5"/>
  <c r="Y26" i="5"/>
  <c r="Y192" i="5" s="1"/>
  <c r="X26" i="5"/>
  <c r="W26" i="5"/>
  <c r="V26" i="5"/>
  <c r="U26" i="5"/>
  <c r="U192" i="5" s="1"/>
  <c r="T26" i="5"/>
  <c r="R26" i="5"/>
  <c r="Q26" i="5"/>
  <c r="P26" i="5"/>
  <c r="N26" i="5"/>
  <c r="M26" i="5"/>
  <c r="K26" i="5"/>
  <c r="J26" i="5"/>
  <c r="J192" i="5" s="1"/>
  <c r="I26" i="5"/>
  <c r="G26" i="5"/>
  <c r="F26" i="5"/>
  <c r="E26" i="5"/>
  <c r="E192" i="5" s="1"/>
  <c r="Y25" i="5"/>
  <c r="X25" i="5"/>
  <c r="W25" i="5"/>
  <c r="V25" i="5"/>
  <c r="U25" i="5"/>
  <c r="T25" i="5"/>
  <c r="R25" i="5"/>
  <c r="Q25" i="5"/>
  <c r="Q191" i="5" s="1"/>
  <c r="P25" i="5"/>
  <c r="N25" i="5"/>
  <c r="M25" i="5"/>
  <c r="K25" i="5"/>
  <c r="K191" i="5" s="1"/>
  <c r="J25" i="5"/>
  <c r="I25" i="5"/>
  <c r="G25" i="5"/>
  <c r="F25" i="5"/>
  <c r="E25" i="5"/>
  <c r="E24" i="5"/>
  <c r="Y23" i="5"/>
  <c r="X23" i="5"/>
  <c r="W23" i="5"/>
  <c r="V23" i="5"/>
  <c r="U23" i="5"/>
  <c r="T23" i="5"/>
  <c r="R23" i="5"/>
  <c r="Q23" i="5"/>
  <c r="P23" i="5"/>
  <c r="N23" i="5"/>
  <c r="M23" i="5"/>
  <c r="K23" i="5"/>
  <c r="J23" i="5"/>
  <c r="I23" i="5"/>
  <c r="G23" i="5"/>
  <c r="F23" i="5"/>
  <c r="E23" i="5"/>
  <c r="Y22" i="5"/>
  <c r="X22" i="5"/>
  <c r="W22" i="5"/>
  <c r="V22" i="5"/>
  <c r="U22" i="5"/>
  <c r="T22" i="5"/>
  <c r="R22" i="5"/>
  <c r="Q22" i="5"/>
  <c r="P22" i="5"/>
  <c r="N22" i="5"/>
  <c r="M22" i="5"/>
  <c r="K22" i="5"/>
  <c r="J22" i="5"/>
  <c r="I22" i="5"/>
  <c r="G22" i="5"/>
  <c r="F22" i="5"/>
  <c r="E22" i="5"/>
  <c r="Y21" i="5"/>
  <c r="X21" i="5"/>
  <c r="W21" i="5"/>
  <c r="V21" i="5"/>
  <c r="U21" i="5"/>
  <c r="T21" i="5"/>
  <c r="R21" i="5"/>
  <c r="Q21" i="5"/>
  <c r="P21" i="5"/>
  <c r="N21" i="5"/>
  <c r="M21" i="5"/>
  <c r="K21" i="5"/>
  <c r="J21" i="5"/>
  <c r="I21" i="5"/>
  <c r="G21" i="5"/>
  <c r="F21" i="5"/>
  <c r="E21" i="5"/>
  <c r="Y20" i="5"/>
  <c r="X20" i="5"/>
  <c r="W20" i="5"/>
  <c r="V20" i="5"/>
  <c r="U20" i="5"/>
  <c r="T20" i="5"/>
  <c r="R20" i="5"/>
  <c r="Q20" i="5"/>
  <c r="P20" i="5"/>
  <c r="N20" i="5"/>
  <c r="M20" i="5"/>
  <c r="K20" i="5"/>
  <c r="J20" i="5"/>
  <c r="I20" i="5"/>
  <c r="G20" i="5"/>
  <c r="F20" i="5"/>
  <c r="E20" i="5"/>
  <c r="Y19" i="5"/>
  <c r="X19" i="5"/>
  <c r="W19" i="5"/>
  <c r="V19" i="5"/>
  <c r="U19" i="5"/>
  <c r="T19" i="5"/>
  <c r="R19" i="5"/>
  <c r="Q19" i="5"/>
  <c r="P19" i="5"/>
  <c r="N19" i="5"/>
  <c r="M19" i="5"/>
  <c r="K19" i="5"/>
  <c r="J19" i="5"/>
  <c r="I19" i="5"/>
  <c r="G19" i="5"/>
  <c r="F19" i="5"/>
  <c r="E19" i="5"/>
  <c r="Y18" i="5"/>
  <c r="X18" i="5"/>
  <c r="W18" i="5"/>
  <c r="V18" i="5"/>
  <c r="U18" i="5"/>
  <c r="T18" i="5"/>
  <c r="R18" i="5"/>
  <c r="Q18" i="5"/>
  <c r="P18" i="5"/>
  <c r="N18" i="5"/>
  <c r="M18" i="5"/>
  <c r="K18" i="5"/>
  <c r="J18" i="5"/>
  <c r="I18" i="5"/>
  <c r="G18" i="5"/>
  <c r="F18" i="5"/>
  <c r="E18" i="5"/>
  <c r="Y17" i="5"/>
  <c r="X17" i="5"/>
  <c r="W17" i="5"/>
  <c r="V17" i="5"/>
  <c r="U17" i="5"/>
  <c r="T17" i="5"/>
  <c r="R17" i="5"/>
  <c r="Q17" i="5"/>
  <c r="P17" i="5"/>
  <c r="N17" i="5"/>
  <c r="M17" i="5"/>
  <c r="K17" i="5"/>
  <c r="J17" i="5"/>
  <c r="I17" i="5"/>
  <c r="G17" i="5"/>
  <c r="F17" i="5"/>
  <c r="E17" i="5"/>
  <c r="Y16" i="5"/>
  <c r="X16" i="5"/>
  <c r="W16" i="5"/>
  <c r="V16" i="5"/>
  <c r="U16" i="5"/>
  <c r="T16" i="5"/>
  <c r="R16" i="5"/>
  <c r="Q16" i="5"/>
  <c r="P16" i="5"/>
  <c r="N16" i="5"/>
  <c r="M16" i="5"/>
  <c r="K16" i="5"/>
  <c r="J16" i="5"/>
  <c r="I16" i="5"/>
  <c r="G16" i="5"/>
  <c r="F16" i="5"/>
  <c r="E16" i="5"/>
  <c r="Y15" i="5"/>
  <c r="X15" i="5"/>
  <c r="W15" i="5"/>
  <c r="V15" i="5"/>
  <c r="U15" i="5"/>
  <c r="T15" i="5"/>
  <c r="R15" i="5"/>
  <c r="Q15" i="5"/>
  <c r="P15" i="5"/>
  <c r="N15" i="5"/>
  <c r="M15" i="5"/>
  <c r="K15" i="5"/>
  <c r="J15" i="5"/>
  <c r="I15" i="5"/>
  <c r="G15" i="5"/>
  <c r="F15" i="5"/>
  <c r="E15" i="5"/>
  <c r="Y14" i="5"/>
  <c r="X14" i="5"/>
  <c r="W14" i="5"/>
  <c r="V14" i="5"/>
  <c r="U14" i="5"/>
  <c r="T14" i="5"/>
  <c r="R14" i="5"/>
  <c r="Q14" i="5"/>
  <c r="P14" i="5"/>
  <c r="N14" i="5"/>
  <c r="M14" i="5"/>
  <c r="K14" i="5"/>
  <c r="J14" i="5"/>
  <c r="I14" i="5"/>
  <c r="G14" i="5"/>
  <c r="F14" i="5"/>
  <c r="E14" i="5"/>
  <c r="Y13" i="5"/>
  <c r="X13" i="5"/>
  <c r="W13" i="5"/>
  <c r="V13" i="5"/>
  <c r="U13" i="5"/>
  <c r="T13" i="5"/>
  <c r="R13" i="5"/>
  <c r="Q13" i="5"/>
  <c r="P13" i="5"/>
  <c r="N13" i="5"/>
  <c r="M13" i="5"/>
  <c r="K13" i="5"/>
  <c r="J13" i="5"/>
  <c r="I13" i="5"/>
  <c r="G13" i="5"/>
  <c r="F13" i="5"/>
  <c r="E13" i="5"/>
  <c r="Y12" i="5"/>
  <c r="X12" i="5"/>
  <c r="W12" i="5"/>
  <c r="V12" i="5"/>
  <c r="U12" i="5"/>
  <c r="T12" i="5"/>
  <c r="R12" i="5"/>
  <c r="Q12" i="5"/>
  <c r="P12" i="5"/>
  <c r="N12" i="5"/>
  <c r="M12" i="5"/>
  <c r="K12" i="5"/>
  <c r="J12" i="5"/>
  <c r="I12" i="5"/>
  <c r="G12" i="5"/>
  <c r="F12" i="5"/>
  <c r="E12" i="5"/>
  <c r="Y11" i="5"/>
  <c r="X11" i="5"/>
  <c r="W11" i="5"/>
  <c r="V11" i="5"/>
  <c r="U11" i="5"/>
  <c r="T11" i="5"/>
  <c r="R11" i="5"/>
  <c r="Q11" i="5"/>
  <c r="P11" i="5"/>
  <c r="N11" i="5"/>
  <c r="M11" i="5"/>
  <c r="K11" i="5"/>
  <c r="J11" i="5"/>
  <c r="I11" i="5"/>
  <c r="G11" i="5"/>
  <c r="F11" i="5"/>
  <c r="E11" i="5"/>
  <c r="Y10" i="5"/>
  <c r="X10" i="5"/>
  <c r="W10" i="5"/>
  <c r="V10" i="5"/>
  <c r="U10" i="5"/>
  <c r="T10" i="5"/>
  <c r="R10" i="5"/>
  <c r="Q10" i="5"/>
  <c r="P10" i="5"/>
  <c r="N10" i="5"/>
  <c r="M10" i="5"/>
  <c r="K10" i="5"/>
  <c r="J10" i="5"/>
  <c r="I10" i="5"/>
  <c r="G10" i="5"/>
  <c r="F10" i="5"/>
  <c r="E10" i="5"/>
  <c r="Y9" i="5"/>
  <c r="X9" i="5"/>
  <c r="W9" i="5"/>
  <c r="V9" i="5"/>
  <c r="U9" i="5"/>
  <c r="T9" i="5"/>
  <c r="R9" i="5"/>
  <c r="Q9" i="5"/>
  <c r="P9" i="5"/>
  <c r="N9" i="5"/>
  <c r="M9" i="5"/>
  <c r="K9" i="5"/>
  <c r="J9" i="5"/>
  <c r="I9" i="5"/>
  <c r="G9" i="5"/>
  <c r="F9" i="5"/>
  <c r="E9" i="5"/>
  <c r="Y8" i="5"/>
  <c r="X8" i="5"/>
  <c r="W8" i="5"/>
  <c r="V8" i="5"/>
  <c r="U8" i="5"/>
  <c r="T8" i="5"/>
  <c r="R8" i="5"/>
  <c r="Q8" i="5"/>
  <c r="P8" i="5"/>
  <c r="N8" i="5"/>
  <c r="M8" i="5"/>
  <c r="K8" i="5"/>
  <c r="J8" i="5"/>
  <c r="I8" i="5"/>
  <c r="G8" i="5"/>
  <c r="F8" i="5"/>
  <c r="E8" i="5"/>
  <c r="Y7" i="5"/>
  <c r="X7" i="5"/>
  <c r="W7" i="5"/>
  <c r="V7" i="5"/>
  <c r="U7" i="5"/>
  <c r="T7" i="5"/>
  <c r="R7" i="5"/>
  <c r="Q7" i="5"/>
  <c r="P7" i="5"/>
  <c r="N7" i="5"/>
  <c r="M7" i="5"/>
  <c r="K7" i="5"/>
  <c r="J7" i="5"/>
  <c r="I7" i="5"/>
  <c r="G7" i="5"/>
  <c r="F7" i="5"/>
  <c r="E7" i="5"/>
  <c r="Y6" i="5"/>
  <c r="X6" i="5"/>
  <c r="W6" i="5"/>
  <c r="V6" i="5"/>
  <c r="U6" i="5"/>
  <c r="T6" i="5"/>
  <c r="R6" i="5"/>
  <c r="Q6" i="5"/>
  <c r="P6" i="5"/>
  <c r="O6" i="5" s="1"/>
  <c r="N6" i="5"/>
  <c r="M6" i="5"/>
  <c r="K6" i="5"/>
  <c r="J6" i="5"/>
  <c r="I6" i="5"/>
  <c r="G6" i="5"/>
  <c r="F6" i="5"/>
  <c r="E6" i="5"/>
  <c r="Y5" i="5"/>
  <c r="X5" i="5"/>
  <c r="W5" i="5"/>
  <c r="V5" i="5"/>
  <c r="U5" i="5"/>
  <c r="T5" i="5"/>
  <c r="R5" i="5"/>
  <c r="Q5" i="5"/>
  <c r="P5" i="5"/>
  <c r="N5" i="5"/>
  <c r="M5" i="5"/>
  <c r="K5" i="5"/>
  <c r="J5" i="5"/>
  <c r="I5" i="5"/>
  <c r="G5" i="5"/>
  <c r="F5" i="5"/>
  <c r="E5" i="5"/>
  <c r="Y4" i="5"/>
  <c r="X4" i="5"/>
  <c r="X170" i="5" s="1"/>
  <c r="W4" i="5"/>
  <c r="V4" i="5"/>
  <c r="U4" i="5"/>
  <c r="T4" i="5"/>
  <c r="T170" i="5" s="1"/>
  <c r="R4" i="5"/>
  <c r="Q4" i="5"/>
  <c r="O4" i="5" s="1"/>
  <c r="P4" i="5"/>
  <c r="P170" i="5" s="1"/>
  <c r="N4" i="5"/>
  <c r="M4" i="5"/>
  <c r="K4" i="5"/>
  <c r="J4" i="5"/>
  <c r="I4" i="5"/>
  <c r="G4" i="5"/>
  <c r="F4" i="5"/>
  <c r="E4" i="5"/>
  <c r="Y2" i="5"/>
  <c r="X2" i="5"/>
  <c r="W2" i="5"/>
  <c r="V2" i="5"/>
  <c r="U2" i="5"/>
  <c r="T2" i="5"/>
  <c r="S2" i="5"/>
  <c r="R2" i="5"/>
  <c r="Q2" i="5"/>
  <c r="P2" i="5"/>
  <c r="O2" i="5"/>
  <c r="N2" i="5"/>
  <c r="M2" i="5"/>
  <c r="L2" i="5"/>
  <c r="K2" i="5"/>
  <c r="J2" i="5"/>
  <c r="I2" i="5"/>
  <c r="H2" i="5"/>
  <c r="G2" i="5"/>
  <c r="F2" i="5"/>
  <c r="E2" i="5"/>
  <c r="D2" i="5"/>
  <c r="C2" i="5"/>
  <c r="B1" i="5"/>
  <c r="B147" i="2"/>
  <c r="B148" i="2" s="1"/>
  <c r="X146" i="2"/>
  <c r="W146" i="2"/>
  <c r="V146" i="2"/>
  <c r="U146" i="2"/>
  <c r="T146" i="2"/>
  <c r="S146" i="2"/>
  <c r="Q146" i="2"/>
  <c r="I146" i="2"/>
  <c r="E146" i="2"/>
  <c r="D146" i="2"/>
  <c r="B146" i="2"/>
  <c r="B124" i="2"/>
  <c r="R105" i="2"/>
  <c r="R146" i="2" s="1"/>
  <c r="P105" i="2"/>
  <c r="P146" i="2" s="1"/>
  <c r="M105" i="2"/>
  <c r="M146" i="2" s="1"/>
  <c r="C105" i="2"/>
  <c r="C146" i="2" s="1"/>
  <c r="C101" i="2"/>
  <c r="C142" i="2" s="1"/>
  <c r="C99" i="2"/>
  <c r="C140" i="2" s="1"/>
  <c r="C98" i="2"/>
  <c r="C139" i="2" s="1"/>
  <c r="C96" i="2"/>
  <c r="C137" i="2" s="1"/>
  <c r="C95" i="2"/>
  <c r="C136" i="2" s="1"/>
  <c r="C94" i="2"/>
  <c r="C135" i="2" s="1"/>
  <c r="C90" i="2"/>
  <c r="C131" i="2" s="1"/>
  <c r="C88" i="2"/>
  <c r="C129" i="2" s="1"/>
  <c r="C86" i="2"/>
  <c r="C127" i="2" s="1"/>
  <c r="C85" i="2"/>
  <c r="C126" i="2" s="1"/>
  <c r="C84" i="2"/>
  <c r="C125" i="2" s="1"/>
  <c r="C83" i="2"/>
  <c r="C124" i="2" s="1"/>
  <c r="C82" i="2"/>
  <c r="C123" i="2" s="1"/>
  <c r="C81" i="2"/>
  <c r="C122" i="2" s="1"/>
  <c r="C80" i="2"/>
  <c r="C121" i="2" s="1"/>
  <c r="C79" i="2"/>
  <c r="C120" i="2" s="1"/>
  <c r="C78" i="2"/>
  <c r="C119" i="2" s="1"/>
  <c r="C77" i="2"/>
  <c r="C118" i="2" s="1"/>
  <c r="X69" i="2"/>
  <c r="V69" i="2"/>
  <c r="U69" i="2"/>
  <c r="T69" i="2"/>
  <c r="S69" i="2"/>
  <c r="Q69" i="2"/>
  <c r="M69" i="2"/>
  <c r="G69" i="2"/>
  <c r="E69" i="2"/>
  <c r="X67" i="2"/>
  <c r="V67" i="2"/>
  <c r="U67" i="2"/>
  <c r="T67" i="2"/>
  <c r="S67" i="2"/>
  <c r="Q67" i="2"/>
  <c r="P67" i="2"/>
  <c r="O67" i="2"/>
  <c r="M67" i="2"/>
  <c r="L67" i="2"/>
  <c r="J67" i="2"/>
  <c r="I67" i="2"/>
  <c r="H67" i="2"/>
  <c r="F67" i="2"/>
  <c r="E67" i="2"/>
  <c r="D67" i="2"/>
  <c r="X65" i="2"/>
  <c r="V65" i="2"/>
  <c r="U65" i="2"/>
  <c r="T65" i="2"/>
  <c r="S65" i="2"/>
  <c r="Q65" i="2"/>
  <c r="P65" i="2"/>
  <c r="O65" i="2"/>
  <c r="M65" i="2"/>
  <c r="L65" i="2"/>
  <c r="J65" i="2"/>
  <c r="I65" i="2"/>
  <c r="H65" i="2"/>
  <c r="F65" i="2"/>
  <c r="E65" i="2"/>
  <c r="D65" i="2"/>
  <c r="X64" i="2"/>
  <c r="V64" i="2"/>
  <c r="U64" i="2"/>
  <c r="T64" i="2"/>
  <c r="S64" i="2"/>
  <c r="Q64" i="2"/>
  <c r="P64" i="2"/>
  <c r="O64" i="2"/>
  <c r="M64" i="2"/>
  <c r="L64" i="2"/>
  <c r="J64" i="2"/>
  <c r="I64" i="2"/>
  <c r="H64" i="2"/>
  <c r="F64" i="2"/>
  <c r="E64" i="2"/>
  <c r="D64" i="2"/>
  <c r="X62" i="2"/>
  <c r="V62" i="2"/>
  <c r="U62" i="2"/>
  <c r="T62" i="2"/>
  <c r="S62" i="2"/>
  <c r="Q62" i="2"/>
  <c r="P62" i="2"/>
  <c r="O62" i="2"/>
  <c r="M62" i="2"/>
  <c r="L62" i="2"/>
  <c r="J62" i="2"/>
  <c r="I62" i="2"/>
  <c r="H62" i="2"/>
  <c r="F62" i="2"/>
  <c r="E62" i="2"/>
  <c r="D62" i="2"/>
  <c r="X61" i="2"/>
  <c r="V61" i="2"/>
  <c r="U61" i="2"/>
  <c r="T61" i="2"/>
  <c r="S61" i="2"/>
  <c r="Q61" i="2"/>
  <c r="P61" i="2"/>
  <c r="O61" i="2"/>
  <c r="M61" i="2"/>
  <c r="L61" i="2"/>
  <c r="J61" i="2"/>
  <c r="I61" i="2"/>
  <c r="H61" i="2"/>
  <c r="F61" i="2"/>
  <c r="E61" i="2"/>
  <c r="D61" i="2"/>
  <c r="X60" i="2"/>
  <c r="V60" i="2"/>
  <c r="U60" i="2"/>
  <c r="T60" i="2"/>
  <c r="S60" i="2"/>
  <c r="Q60" i="2"/>
  <c r="P60" i="2"/>
  <c r="O60" i="2"/>
  <c r="M60" i="2"/>
  <c r="L60" i="2"/>
  <c r="J60" i="2"/>
  <c r="I60" i="2"/>
  <c r="H60" i="2"/>
  <c r="F60" i="2"/>
  <c r="E60" i="2"/>
  <c r="D60" i="2"/>
  <c r="X59" i="2"/>
  <c r="V59" i="2"/>
  <c r="U59" i="2"/>
  <c r="T59" i="2"/>
  <c r="S59" i="2"/>
  <c r="Q59" i="2"/>
  <c r="P59" i="2"/>
  <c r="O59" i="2"/>
  <c r="M59" i="2"/>
  <c r="L59" i="2"/>
  <c r="J59" i="2"/>
  <c r="I59" i="2"/>
  <c r="H59" i="2"/>
  <c r="F59" i="2"/>
  <c r="H72" i="2" s="1"/>
  <c r="I72" i="2" s="1"/>
  <c r="E59" i="2"/>
  <c r="D59" i="2"/>
  <c r="C93" i="2"/>
  <c r="C134" i="2" s="1"/>
  <c r="X58" i="2"/>
  <c r="V58" i="2"/>
  <c r="U58" i="2"/>
  <c r="T58" i="2"/>
  <c r="S58" i="2"/>
  <c r="Q58" i="2"/>
  <c r="P58" i="2"/>
  <c r="O58" i="2"/>
  <c r="M58" i="2"/>
  <c r="L58" i="2"/>
  <c r="J58" i="2"/>
  <c r="I58" i="2"/>
  <c r="H58" i="2"/>
  <c r="F58" i="2"/>
  <c r="E58" i="2"/>
  <c r="D58" i="2"/>
  <c r="C92" i="2"/>
  <c r="C133" i="2" s="1"/>
  <c r="W57" i="2"/>
  <c r="C57" i="2"/>
  <c r="C91" i="2" s="1"/>
  <c r="C132" i="2" s="1"/>
  <c r="X56" i="2"/>
  <c r="V56" i="2"/>
  <c r="U56" i="2"/>
  <c r="T56" i="2"/>
  <c r="S56" i="2"/>
  <c r="Q56" i="2"/>
  <c r="P56" i="2"/>
  <c r="O56" i="2"/>
  <c r="M56" i="2"/>
  <c r="L56" i="2"/>
  <c r="J56" i="2"/>
  <c r="I56" i="2"/>
  <c r="H56" i="2"/>
  <c r="F56" i="2"/>
  <c r="E56" i="2"/>
  <c r="D56" i="2"/>
  <c r="X55" i="2"/>
  <c r="V55" i="2"/>
  <c r="U55" i="2"/>
  <c r="T55" i="2"/>
  <c r="S55" i="2"/>
  <c r="Q55" i="2"/>
  <c r="P55" i="2"/>
  <c r="O55" i="2"/>
  <c r="M55" i="2"/>
  <c r="L55" i="2"/>
  <c r="J55" i="2"/>
  <c r="I55" i="2"/>
  <c r="H55" i="2"/>
  <c r="F55" i="2"/>
  <c r="E55" i="2"/>
  <c r="D55" i="2"/>
  <c r="C89" i="2"/>
  <c r="C130" i="2" s="1"/>
  <c r="X54" i="2"/>
  <c r="V54" i="2"/>
  <c r="U54" i="2"/>
  <c r="T54" i="2"/>
  <c r="S54" i="2"/>
  <c r="Q54" i="2"/>
  <c r="P54" i="2"/>
  <c r="O54" i="2"/>
  <c r="M54" i="2"/>
  <c r="L54" i="2"/>
  <c r="J54" i="2"/>
  <c r="I54" i="2"/>
  <c r="H54" i="2"/>
  <c r="F54" i="2"/>
  <c r="E54" i="2"/>
  <c r="D54" i="2"/>
  <c r="X53" i="2"/>
  <c r="V53" i="2"/>
  <c r="U53" i="2"/>
  <c r="T53" i="2"/>
  <c r="S53" i="2"/>
  <c r="Q53" i="2"/>
  <c r="O53" i="2"/>
  <c r="N53" i="2" s="1"/>
  <c r="M53" i="2"/>
  <c r="J53" i="2"/>
  <c r="I53" i="2"/>
  <c r="H53" i="2"/>
  <c r="F53" i="2"/>
  <c r="E53" i="2"/>
  <c r="D53" i="2"/>
  <c r="X52" i="2"/>
  <c r="V52" i="2"/>
  <c r="U52" i="2"/>
  <c r="T52" i="2"/>
  <c r="S52" i="2"/>
  <c r="Q52" i="2"/>
  <c r="P52" i="2"/>
  <c r="O52" i="2"/>
  <c r="M52" i="2"/>
  <c r="L52" i="2"/>
  <c r="J52" i="2"/>
  <c r="I52" i="2"/>
  <c r="H52" i="2"/>
  <c r="F52" i="2"/>
  <c r="E52" i="2"/>
  <c r="D52" i="2"/>
  <c r="X51" i="2"/>
  <c r="V51" i="2"/>
  <c r="U51" i="2"/>
  <c r="T51" i="2"/>
  <c r="S51" i="2"/>
  <c r="Q51" i="2"/>
  <c r="P51" i="2"/>
  <c r="O51" i="2"/>
  <c r="M51" i="2"/>
  <c r="L51" i="2"/>
  <c r="J51" i="2"/>
  <c r="I51" i="2"/>
  <c r="F51" i="2"/>
  <c r="E51" i="2"/>
  <c r="D51" i="2"/>
  <c r="X50" i="2"/>
  <c r="V50" i="2"/>
  <c r="U50" i="2"/>
  <c r="T50" i="2"/>
  <c r="S50" i="2"/>
  <c r="Q50" i="2"/>
  <c r="P50" i="2"/>
  <c r="O50" i="2"/>
  <c r="M50" i="2"/>
  <c r="L50" i="2"/>
  <c r="J50" i="2"/>
  <c r="I50" i="2"/>
  <c r="F50" i="2"/>
  <c r="E50" i="2"/>
  <c r="D50" i="2"/>
  <c r="E49" i="2"/>
  <c r="B49" i="2" s="1"/>
  <c r="X48" i="2"/>
  <c r="V48" i="2"/>
  <c r="U48" i="2"/>
  <c r="T48" i="2"/>
  <c r="S48" i="2"/>
  <c r="Q48" i="2"/>
  <c r="P48" i="2"/>
  <c r="O48" i="2"/>
  <c r="M48" i="2"/>
  <c r="L48" i="2"/>
  <c r="J48" i="2"/>
  <c r="I48" i="2"/>
  <c r="H48" i="2"/>
  <c r="F48" i="2"/>
  <c r="E48" i="2"/>
  <c r="D48" i="2"/>
  <c r="X47" i="2"/>
  <c r="V47" i="2"/>
  <c r="U47" i="2"/>
  <c r="T47" i="2"/>
  <c r="S47" i="2"/>
  <c r="Q47" i="2"/>
  <c r="P47" i="2"/>
  <c r="O47" i="2"/>
  <c r="M47" i="2"/>
  <c r="L47" i="2"/>
  <c r="J47" i="2"/>
  <c r="I47" i="2"/>
  <c r="H47" i="2"/>
  <c r="F47" i="2"/>
  <c r="E47" i="2"/>
  <c r="D47" i="2"/>
  <c r="X46" i="2"/>
  <c r="V46" i="2"/>
  <c r="U46" i="2"/>
  <c r="T46" i="2"/>
  <c r="S46" i="2"/>
  <c r="Q46" i="2"/>
  <c r="P46" i="2"/>
  <c r="O46" i="2"/>
  <c r="M46" i="2"/>
  <c r="L46" i="2"/>
  <c r="J46" i="2"/>
  <c r="I46" i="2"/>
  <c r="H46" i="2"/>
  <c r="F46" i="2"/>
  <c r="E46" i="2"/>
  <c r="D46" i="2"/>
  <c r="X45" i="2"/>
  <c r="V45" i="2"/>
  <c r="U45" i="2"/>
  <c r="T45" i="2"/>
  <c r="S45" i="2"/>
  <c r="Q45" i="2"/>
  <c r="P45" i="2"/>
  <c r="O45" i="2"/>
  <c r="M45" i="2"/>
  <c r="L45" i="2"/>
  <c r="J45" i="2"/>
  <c r="I45" i="2"/>
  <c r="H45" i="2"/>
  <c r="F45" i="2"/>
  <c r="E45" i="2"/>
  <c r="D45" i="2"/>
  <c r="X44" i="2"/>
  <c r="V44" i="2"/>
  <c r="U44" i="2"/>
  <c r="T44" i="2"/>
  <c r="S44" i="2"/>
  <c r="Q44" i="2"/>
  <c r="P44" i="2"/>
  <c r="O44" i="2"/>
  <c r="M44" i="2"/>
  <c r="J44" i="2"/>
  <c r="I44" i="2"/>
  <c r="H44" i="2"/>
  <c r="F44" i="2"/>
  <c r="E44" i="2"/>
  <c r="D44" i="2"/>
  <c r="X43" i="2"/>
  <c r="V43" i="2"/>
  <c r="U43" i="2"/>
  <c r="T43" i="2"/>
  <c r="S43" i="2"/>
  <c r="Q43" i="2"/>
  <c r="P43" i="2"/>
  <c r="O43" i="2"/>
  <c r="M43" i="2"/>
  <c r="L43" i="2"/>
  <c r="J43" i="2"/>
  <c r="I43" i="2"/>
  <c r="H43" i="2"/>
  <c r="F43" i="2"/>
  <c r="E43" i="2"/>
  <c r="D43" i="2"/>
  <c r="X42" i="2"/>
  <c r="V42" i="2"/>
  <c r="U42" i="2"/>
  <c r="T42" i="2"/>
  <c r="S42" i="2"/>
  <c r="Q42" i="2"/>
  <c r="P42" i="2"/>
  <c r="O42" i="2"/>
  <c r="M42" i="2"/>
  <c r="L42" i="2"/>
  <c r="J42" i="2"/>
  <c r="I42" i="2"/>
  <c r="H42" i="2"/>
  <c r="F42" i="2"/>
  <c r="F41" i="2" s="1"/>
  <c r="E42" i="2"/>
  <c r="D42" i="2"/>
  <c r="C76" i="2"/>
  <c r="C117" i="2" s="1"/>
  <c r="X41" i="2"/>
  <c r="V41" i="2"/>
  <c r="U41" i="2"/>
  <c r="T41" i="2"/>
  <c r="S41" i="2"/>
  <c r="Q41" i="2"/>
  <c r="P41" i="2"/>
  <c r="O41" i="2"/>
  <c r="M41" i="2"/>
  <c r="L41" i="2"/>
  <c r="J41" i="2"/>
  <c r="I41" i="2"/>
  <c r="H41" i="2"/>
  <c r="E41" i="2"/>
  <c r="D41" i="2"/>
  <c r="C75" i="2"/>
  <c r="C116" i="2" s="1"/>
  <c r="W40" i="2"/>
  <c r="W63" i="2" s="1"/>
  <c r="W66" i="2" s="1"/>
  <c r="W68" i="2" s="1"/>
  <c r="W70" i="2" s="1"/>
  <c r="X34" i="2"/>
  <c r="W34" i="2"/>
  <c r="V34" i="2"/>
  <c r="U34" i="2"/>
  <c r="T34" i="2"/>
  <c r="S34" i="2"/>
  <c r="Q34" i="2"/>
  <c r="P34" i="2"/>
  <c r="O34" i="2"/>
  <c r="M34" i="2"/>
  <c r="L34" i="2"/>
  <c r="J34" i="2"/>
  <c r="I34" i="2"/>
  <c r="H34" i="2"/>
  <c r="F34" i="2"/>
  <c r="E34" i="2"/>
  <c r="D34" i="2"/>
  <c r="X33" i="2"/>
  <c r="W33" i="2"/>
  <c r="W103" i="2" s="1"/>
  <c r="W144" i="2" s="1"/>
  <c r="V33" i="2"/>
  <c r="U33" i="2"/>
  <c r="T33" i="2"/>
  <c r="S33" i="2"/>
  <c r="Q33" i="2"/>
  <c r="P33" i="2"/>
  <c r="P103" i="2" s="1"/>
  <c r="O33" i="2"/>
  <c r="O103" i="2" s="1"/>
  <c r="O144" i="2" s="1"/>
  <c r="M33" i="2"/>
  <c r="L33" i="2"/>
  <c r="J33" i="2"/>
  <c r="J103" i="2" s="1"/>
  <c r="J144" i="2" s="1"/>
  <c r="I33" i="2"/>
  <c r="I103" i="2" s="1"/>
  <c r="I144" i="2" s="1"/>
  <c r="H33" i="2"/>
  <c r="H103" i="2" s="1"/>
  <c r="F33" i="2"/>
  <c r="F103" i="2" s="1"/>
  <c r="F144" i="2" s="1"/>
  <c r="E33" i="2"/>
  <c r="D33" i="2"/>
  <c r="X32" i="2"/>
  <c r="W32" i="2"/>
  <c r="V32" i="2"/>
  <c r="U32" i="2"/>
  <c r="T32" i="2"/>
  <c r="S32" i="2"/>
  <c r="Q32" i="2"/>
  <c r="P32" i="2"/>
  <c r="O32" i="2"/>
  <c r="M32" i="2"/>
  <c r="L32" i="2"/>
  <c r="J32" i="2"/>
  <c r="I32" i="2"/>
  <c r="H32" i="2"/>
  <c r="F32" i="2"/>
  <c r="E32" i="2"/>
  <c r="D32" i="2"/>
  <c r="X31" i="2"/>
  <c r="W31" i="2"/>
  <c r="W101" i="2" s="1"/>
  <c r="W142" i="2" s="1"/>
  <c r="V31" i="2"/>
  <c r="V101" i="2" s="1"/>
  <c r="V142" i="2" s="1"/>
  <c r="U31" i="2"/>
  <c r="T31" i="2"/>
  <c r="T101" i="2" s="1"/>
  <c r="T142" i="2" s="1"/>
  <c r="S31" i="2"/>
  <c r="Q31" i="2"/>
  <c r="Q101" i="2" s="1"/>
  <c r="Q142" i="2" s="1"/>
  <c r="P31" i="2"/>
  <c r="O31" i="2"/>
  <c r="O101" i="2" s="1"/>
  <c r="O142" i="2" s="1"/>
  <c r="M31" i="2"/>
  <c r="L31" i="2"/>
  <c r="K31" i="2" s="1"/>
  <c r="J31" i="2"/>
  <c r="I31" i="2"/>
  <c r="I101" i="2" s="1"/>
  <c r="I142" i="2" s="1"/>
  <c r="H31" i="2"/>
  <c r="F31" i="2"/>
  <c r="F101" i="2" s="1"/>
  <c r="F142" i="2" s="1"/>
  <c r="E31" i="2"/>
  <c r="D31" i="2"/>
  <c r="X30" i="2"/>
  <c r="W30" i="2"/>
  <c r="V30" i="2"/>
  <c r="U30" i="2"/>
  <c r="T30" i="2"/>
  <c r="S30" i="2"/>
  <c r="Q30" i="2"/>
  <c r="P30" i="2"/>
  <c r="O30" i="2"/>
  <c r="M30" i="2"/>
  <c r="L30" i="2"/>
  <c r="J30" i="2"/>
  <c r="I30" i="2"/>
  <c r="H30" i="2"/>
  <c r="F30" i="2"/>
  <c r="E30" i="2"/>
  <c r="D30" i="2"/>
  <c r="X29" i="2"/>
  <c r="W29" i="2"/>
  <c r="W99" i="2" s="1"/>
  <c r="W140" i="2" s="1"/>
  <c r="V29" i="2"/>
  <c r="U29" i="2"/>
  <c r="T29" i="2"/>
  <c r="T99" i="2" s="1"/>
  <c r="T140" i="2" s="1"/>
  <c r="S29" i="2"/>
  <c r="Q29" i="2"/>
  <c r="P29" i="2"/>
  <c r="O29" i="2"/>
  <c r="O99" i="2" s="1"/>
  <c r="O140" i="2" s="1"/>
  <c r="M29" i="2"/>
  <c r="L29" i="2"/>
  <c r="J29" i="2"/>
  <c r="I29" i="2"/>
  <c r="H29" i="2"/>
  <c r="F29" i="2"/>
  <c r="E29" i="2"/>
  <c r="D29" i="2"/>
  <c r="X28" i="2"/>
  <c r="W28" i="2"/>
  <c r="W98" i="2" s="1"/>
  <c r="W139" i="2" s="1"/>
  <c r="V28" i="2"/>
  <c r="U28" i="2"/>
  <c r="T28" i="2"/>
  <c r="S28" i="2"/>
  <c r="Q28" i="2"/>
  <c r="P28" i="2"/>
  <c r="O28" i="2"/>
  <c r="M28" i="2"/>
  <c r="L28" i="2"/>
  <c r="J28" i="2"/>
  <c r="I28" i="2"/>
  <c r="H28" i="2"/>
  <c r="F28" i="2"/>
  <c r="E28" i="2"/>
  <c r="D28" i="2"/>
  <c r="X27" i="2"/>
  <c r="W27" i="2"/>
  <c r="V27" i="2"/>
  <c r="U27" i="2"/>
  <c r="T27" i="2"/>
  <c r="S27" i="2"/>
  <c r="Q27" i="2"/>
  <c r="P27" i="2"/>
  <c r="O27" i="2"/>
  <c r="M27" i="2"/>
  <c r="L27" i="2"/>
  <c r="K27" i="2" s="1"/>
  <c r="J27" i="2"/>
  <c r="I27" i="2"/>
  <c r="H27" i="2"/>
  <c r="F27" i="2"/>
  <c r="E27" i="2"/>
  <c r="D27" i="2"/>
  <c r="X26" i="2"/>
  <c r="W26" i="2"/>
  <c r="W96" i="2" s="1"/>
  <c r="W137" i="2" s="1"/>
  <c r="V26" i="2"/>
  <c r="U26" i="2"/>
  <c r="T26" i="2"/>
  <c r="T96" i="2" s="1"/>
  <c r="T137" i="2" s="1"/>
  <c r="S26" i="2"/>
  <c r="Q26" i="2"/>
  <c r="P26" i="2"/>
  <c r="O26" i="2"/>
  <c r="M26" i="2"/>
  <c r="L26" i="2"/>
  <c r="J26" i="2"/>
  <c r="I26" i="2"/>
  <c r="H26" i="2"/>
  <c r="F26" i="2"/>
  <c r="E26" i="2"/>
  <c r="D26" i="2"/>
  <c r="X25" i="2"/>
  <c r="W25" i="2"/>
  <c r="W95" i="2" s="1"/>
  <c r="W136" i="2" s="1"/>
  <c r="V25" i="2"/>
  <c r="U25" i="2"/>
  <c r="T25" i="2"/>
  <c r="S25" i="2"/>
  <c r="Q25" i="2"/>
  <c r="P25" i="2"/>
  <c r="O25" i="2"/>
  <c r="M25" i="2"/>
  <c r="L25" i="2"/>
  <c r="J25" i="2"/>
  <c r="I25" i="2"/>
  <c r="H25" i="2"/>
  <c r="F25" i="2"/>
  <c r="E25" i="2"/>
  <c r="D25" i="2"/>
  <c r="X24" i="2"/>
  <c r="W24" i="2"/>
  <c r="W94" i="2" s="1"/>
  <c r="W135" i="2" s="1"/>
  <c r="V24" i="2"/>
  <c r="U24" i="2"/>
  <c r="T24" i="2"/>
  <c r="S24" i="2"/>
  <c r="Q24" i="2"/>
  <c r="P24" i="2"/>
  <c r="O24" i="2"/>
  <c r="M24" i="2"/>
  <c r="L24" i="2"/>
  <c r="J24" i="2"/>
  <c r="I24" i="2"/>
  <c r="H24" i="2"/>
  <c r="F24" i="2"/>
  <c r="E24" i="2"/>
  <c r="D24" i="2"/>
  <c r="X23" i="2"/>
  <c r="W23" i="2"/>
  <c r="W93" i="2" s="1"/>
  <c r="W134" i="2" s="1"/>
  <c r="V23" i="2"/>
  <c r="U23" i="2"/>
  <c r="T23" i="2"/>
  <c r="T93" i="2" s="1"/>
  <c r="T134" i="2" s="1"/>
  <c r="S23" i="2"/>
  <c r="Q23" i="2"/>
  <c r="P23" i="2"/>
  <c r="O23" i="2"/>
  <c r="M23" i="2"/>
  <c r="L23" i="2"/>
  <c r="K23" i="2" s="1"/>
  <c r="J23" i="2"/>
  <c r="I23" i="2"/>
  <c r="I93" i="2" s="1"/>
  <c r="I134" i="2" s="1"/>
  <c r="H23" i="2"/>
  <c r="F23" i="2"/>
  <c r="E23" i="2"/>
  <c r="D23" i="2"/>
  <c r="X22" i="2"/>
  <c r="W22" i="2"/>
  <c r="W92" i="2" s="1"/>
  <c r="W133" i="2" s="1"/>
  <c r="V22" i="2"/>
  <c r="U22" i="2"/>
  <c r="U92" i="2" s="1"/>
  <c r="U133" i="2" s="1"/>
  <c r="T22" i="2"/>
  <c r="S22" i="2"/>
  <c r="Q22" i="2"/>
  <c r="P22" i="2"/>
  <c r="P92" i="2" s="1"/>
  <c r="O22" i="2"/>
  <c r="M22" i="2"/>
  <c r="L22" i="2"/>
  <c r="J22" i="2"/>
  <c r="J92" i="2" s="1"/>
  <c r="J133" i="2" s="1"/>
  <c r="I22" i="2"/>
  <c r="H22" i="2"/>
  <c r="F22" i="2"/>
  <c r="E22" i="2"/>
  <c r="E92" i="2" s="1"/>
  <c r="E133" i="2" s="1"/>
  <c r="D22" i="2"/>
  <c r="X21" i="2"/>
  <c r="W21" i="2"/>
  <c r="W91" i="2" s="1"/>
  <c r="W132" i="2" s="1"/>
  <c r="V21" i="2"/>
  <c r="U21" i="2"/>
  <c r="T21" i="2"/>
  <c r="S21" i="2"/>
  <c r="Q21" i="2"/>
  <c r="P21" i="2"/>
  <c r="O21" i="2"/>
  <c r="M21" i="2"/>
  <c r="L21" i="2"/>
  <c r="J21" i="2"/>
  <c r="I21" i="2"/>
  <c r="H21" i="2"/>
  <c r="F21" i="2"/>
  <c r="E21" i="2"/>
  <c r="D21" i="2"/>
  <c r="X20" i="2"/>
  <c r="W20" i="2"/>
  <c r="W90" i="2" s="1"/>
  <c r="W131" i="2" s="1"/>
  <c r="V20" i="2"/>
  <c r="U20" i="2"/>
  <c r="T20" i="2"/>
  <c r="S20" i="2"/>
  <c r="Q20" i="2"/>
  <c r="P20" i="2"/>
  <c r="O20" i="2"/>
  <c r="M20" i="2"/>
  <c r="L20" i="2"/>
  <c r="J20" i="2"/>
  <c r="I20" i="2"/>
  <c r="H20" i="2"/>
  <c r="F20" i="2"/>
  <c r="E20" i="2"/>
  <c r="D20" i="2"/>
  <c r="X19" i="2"/>
  <c r="W19" i="2"/>
  <c r="W89" i="2" s="1"/>
  <c r="W130" i="2" s="1"/>
  <c r="V19" i="2"/>
  <c r="U19" i="2"/>
  <c r="T19" i="2"/>
  <c r="T89" i="2" s="1"/>
  <c r="T130" i="2" s="1"/>
  <c r="S19" i="2"/>
  <c r="S89" i="2" s="1"/>
  <c r="Q19" i="2"/>
  <c r="P19" i="2"/>
  <c r="O19" i="2"/>
  <c r="O89" i="2" s="1"/>
  <c r="O130" i="2" s="1"/>
  <c r="M19" i="2"/>
  <c r="M89" i="2" s="1"/>
  <c r="M130" i="2" s="1"/>
  <c r="L19" i="2"/>
  <c r="K19" i="2" s="1"/>
  <c r="J19" i="2"/>
  <c r="I19" i="2"/>
  <c r="I89" i="2" s="1"/>
  <c r="I130" i="2" s="1"/>
  <c r="H19" i="2"/>
  <c r="F19" i="2"/>
  <c r="E19" i="2"/>
  <c r="D19" i="2"/>
  <c r="X18" i="2"/>
  <c r="W18" i="2"/>
  <c r="W88" i="2" s="1"/>
  <c r="W129" i="2" s="1"/>
  <c r="V18" i="2"/>
  <c r="U18" i="2"/>
  <c r="U88" i="2" s="1"/>
  <c r="U129" i="2" s="1"/>
  <c r="T18" i="2"/>
  <c r="T88" i="2" s="1"/>
  <c r="T129" i="2" s="1"/>
  <c r="S18" i="2"/>
  <c r="Q18" i="2"/>
  <c r="P18" i="2"/>
  <c r="P88" i="2" s="1"/>
  <c r="O18" i="2"/>
  <c r="M18" i="2"/>
  <c r="L18" i="2"/>
  <c r="J18" i="2"/>
  <c r="J88" i="2" s="1"/>
  <c r="J129" i="2" s="1"/>
  <c r="I18" i="2"/>
  <c r="H18" i="2"/>
  <c r="F18" i="2"/>
  <c r="E18" i="2"/>
  <c r="E88" i="2" s="1"/>
  <c r="E129" i="2" s="1"/>
  <c r="D18" i="2"/>
  <c r="X17" i="2"/>
  <c r="W17" i="2"/>
  <c r="W87" i="2" s="1"/>
  <c r="W128" i="2" s="1"/>
  <c r="V17" i="2"/>
  <c r="U17" i="2"/>
  <c r="T17" i="2"/>
  <c r="S17" i="2"/>
  <c r="Q17" i="2"/>
  <c r="P17" i="2"/>
  <c r="P87" i="2" s="1"/>
  <c r="O17" i="2"/>
  <c r="M17" i="2"/>
  <c r="L17" i="2"/>
  <c r="J17" i="2"/>
  <c r="I17" i="2"/>
  <c r="H17" i="2"/>
  <c r="F17" i="2"/>
  <c r="E17" i="2"/>
  <c r="D17" i="2"/>
  <c r="X16" i="2"/>
  <c r="W16" i="2"/>
  <c r="W86" i="2" s="1"/>
  <c r="W127" i="2" s="1"/>
  <c r="V16" i="2"/>
  <c r="V86" i="2" s="1"/>
  <c r="V127" i="2" s="1"/>
  <c r="U16" i="2"/>
  <c r="T16" i="2"/>
  <c r="S16" i="2"/>
  <c r="Q16" i="2"/>
  <c r="Q86" i="2" s="1"/>
  <c r="Q127" i="2" s="1"/>
  <c r="P16" i="2"/>
  <c r="O16" i="2"/>
  <c r="M16" i="2"/>
  <c r="M86" i="2" s="1"/>
  <c r="M127" i="2" s="1"/>
  <c r="L16" i="2"/>
  <c r="L86" i="2" s="1"/>
  <c r="J16" i="2"/>
  <c r="I16" i="2"/>
  <c r="H16" i="2"/>
  <c r="H86" i="2" s="1"/>
  <c r="F16" i="2"/>
  <c r="F86" i="2" s="1"/>
  <c r="F127" i="2" s="1"/>
  <c r="E16" i="2"/>
  <c r="D16" i="2"/>
  <c r="X15" i="2"/>
  <c r="X85" i="2" s="1"/>
  <c r="X126" i="2" s="1"/>
  <c r="W15" i="2"/>
  <c r="W85" i="2" s="1"/>
  <c r="W126" i="2" s="1"/>
  <c r="V15" i="2"/>
  <c r="U15" i="2"/>
  <c r="T15" i="2"/>
  <c r="S15" i="2"/>
  <c r="Q15" i="2"/>
  <c r="P15" i="2"/>
  <c r="O15" i="2"/>
  <c r="M15" i="2"/>
  <c r="L15" i="2"/>
  <c r="J15" i="2"/>
  <c r="I15" i="2"/>
  <c r="H15" i="2"/>
  <c r="F15" i="2"/>
  <c r="E15" i="2"/>
  <c r="D15" i="2"/>
  <c r="X14" i="2"/>
  <c r="W14" i="2"/>
  <c r="W84" i="2" s="1"/>
  <c r="W125" i="2" s="1"/>
  <c r="V14" i="2"/>
  <c r="U14" i="2"/>
  <c r="T14" i="2"/>
  <c r="S14" i="2"/>
  <c r="Q14" i="2"/>
  <c r="P14" i="2"/>
  <c r="O14" i="2"/>
  <c r="M14" i="2"/>
  <c r="L14" i="2"/>
  <c r="J14" i="2"/>
  <c r="I14" i="2"/>
  <c r="H14" i="2"/>
  <c r="H84" i="2" s="1"/>
  <c r="F14" i="2"/>
  <c r="E14" i="2"/>
  <c r="D14" i="2"/>
  <c r="X13" i="2"/>
  <c r="X83" i="2" s="1"/>
  <c r="X124" i="2" s="1"/>
  <c r="W13" i="2"/>
  <c r="W83" i="2" s="1"/>
  <c r="W124" i="2" s="1"/>
  <c r="V13" i="2"/>
  <c r="V83" i="2" s="1"/>
  <c r="V124" i="2" s="1"/>
  <c r="U13" i="2"/>
  <c r="U83" i="2" s="1"/>
  <c r="U124" i="2" s="1"/>
  <c r="T13" i="2"/>
  <c r="T83" i="2" s="1"/>
  <c r="T124" i="2" s="1"/>
  <c r="S13" i="2"/>
  <c r="S83" i="2" s="1"/>
  <c r="Q13" i="2"/>
  <c r="Q83" i="2" s="1"/>
  <c r="Q124" i="2" s="1"/>
  <c r="P13" i="2"/>
  <c r="P83" i="2" s="1"/>
  <c r="O13" i="2"/>
  <c r="O83" i="2" s="1"/>
  <c r="O124" i="2" s="1"/>
  <c r="M13" i="2"/>
  <c r="M83" i="2" s="1"/>
  <c r="M124" i="2" s="1"/>
  <c r="L13" i="2"/>
  <c r="L83" i="2" s="1"/>
  <c r="J13" i="2"/>
  <c r="J83" i="2" s="1"/>
  <c r="J124" i="2" s="1"/>
  <c r="I13" i="2"/>
  <c r="I83" i="2" s="1"/>
  <c r="I124" i="2" s="1"/>
  <c r="H13" i="2"/>
  <c r="H83" i="2" s="1"/>
  <c r="F13" i="2"/>
  <c r="F83" i="2" s="1"/>
  <c r="F124" i="2" s="1"/>
  <c r="E13" i="2"/>
  <c r="D13" i="2"/>
  <c r="D83" i="2" s="1"/>
  <c r="D124" i="2" s="1"/>
  <c r="X12" i="2"/>
  <c r="W12" i="2"/>
  <c r="W82" i="2" s="1"/>
  <c r="W123" i="2" s="1"/>
  <c r="V12" i="2"/>
  <c r="U12" i="2"/>
  <c r="T12" i="2"/>
  <c r="S12" i="2"/>
  <c r="Q12" i="2"/>
  <c r="P12" i="2"/>
  <c r="O12" i="2"/>
  <c r="M12" i="2"/>
  <c r="L12" i="2"/>
  <c r="J12" i="2"/>
  <c r="I12" i="2"/>
  <c r="H12" i="2"/>
  <c r="F12" i="2"/>
  <c r="E12" i="2"/>
  <c r="D12" i="2"/>
  <c r="X11" i="2"/>
  <c r="W11" i="2"/>
  <c r="W81" i="2" s="1"/>
  <c r="W122" i="2" s="1"/>
  <c r="V11" i="2"/>
  <c r="U11" i="2"/>
  <c r="T11" i="2"/>
  <c r="S11" i="2"/>
  <c r="Q11" i="2"/>
  <c r="P11" i="2"/>
  <c r="O11" i="2"/>
  <c r="M11" i="2"/>
  <c r="L11" i="2"/>
  <c r="J11" i="2"/>
  <c r="I11" i="2"/>
  <c r="H11" i="2"/>
  <c r="F11" i="2"/>
  <c r="E11" i="2"/>
  <c r="D11" i="2"/>
  <c r="X10" i="2"/>
  <c r="W10" i="2"/>
  <c r="W80" i="2" s="1"/>
  <c r="W121" i="2" s="1"/>
  <c r="V10" i="2"/>
  <c r="U10" i="2"/>
  <c r="T10" i="2"/>
  <c r="S10" i="2"/>
  <c r="Q10" i="2"/>
  <c r="P10" i="2"/>
  <c r="O10" i="2"/>
  <c r="M10" i="2"/>
  <c r="L10" i="2"/>
  <c r="J10" i="2"/>
  <c r="I10" i="2"/>
  <c r="H10" i="2"/>
  <c r="F10" i="2"/>
  <c r="E10" i="2"/>
  <c r="D10" i="2"/>
  <c r="X9" i="2"/>
  <c r="W9" i="2"/>
  <c r="W79" i="2" s="1"/>
  <c r="W120" i="2" s="1"/>
  <c r="V9" i="2"/>
  <c r="U9" i="2"/>
  <c r="U79" i="2" s="1"/>
  <c r="U120" i="2" s="1"/>
  <c r="T9" i="2"/>
  <c r="S9" i="2"/>
  <c r="Q9" i="2"/>
  <c r="P9" i="2"/>
  <c r="P79" i="2" s="1"/>
  <c r="O9" i="2"/>
  <c r="M9" i="2"/>
  <c r="L9" i="2"/>
  <c r="J9" i="2"/>
  <c r="I9" i="2"/>
  <c r="H9" i="2"/>
  <c r="F9" i="2"/>
  <c r="E9" i="2"/>
  <c r="E79" i="2" s="1"/>
  <c r="E120" i="2" s="1"/>
  <c r="D9" i="2"/>
  <c r="X8" i="2"/>
  <c r="W8" i="2"/>
  <c r="W78" i="2" s="1"/>
  <c r="W119" i="2" s="1"/>
  <c r="V8" i="2"/>
  <c r="U8" i="2"/>
  <c r="T8" i="2"/>
  <c r="S8" i="2"/>
  <c r="Q8" i="2"/>
  <c r="P8" i="2"/>
  <c r="O8" i="2"/>
  <c r="M8" i="2"/>
  <c r="L8" i="2"/>
  <c r="J8" i="2"/>
  <c r="I8" i="2"/>
  <c r="H8" i="2"/>
  <c r="F8" i="2"/>
  <c r="E8" i="2"/>
  <c r="D8" i="2"/>
  <c r="X7" i="2"/>
  <c r="W7" i="2"/>
  <c r="W77" i="2" s="1"/>
  <c r="W118" i="2" s="1"/>
  <c r="V7" i="2"/>
  <c r="U7" i="2"/>
  <c r="T7" i="2"/>
  <c r="S7" i="2"/>
  <c r="Q7" i="2"/>
  <c r="P7" i="2"/>
  <c r="O7" i="2"/>
  <c r="M7" i="2"/>
  <c r="L7" i="2"/>
  <c r="J7" i="2"/>
  <c r="I7" i="2"/>
  <c r="H7" i="2"/>
  <c r="F7" i="2"/>
  <c r="E7" i="2"/>
  <c r="D7" i="2"/>
  <c r="X6" i="2"/>
  <c r="W6" i="2"/>
  <c r="W76" i="2" s="1"/>
  <c r="W117" i="2" s="1"/>
  <c r="V6" i="2"/>
  <c r="U6" i="2"/>
  <c r="T6" i="2"/>
  <c r="S6" i="2"/>
  <c r="Q6" i="2"/>
  <c r="P6" i="2"/>
  <c r="O6" i="2"/>
  <c r="M6" i="2"/>
  <c r="L6" i="2"/>
  <c r="J6" i="2"/>
  <c r="I6" i="2"/>
  <c r="H6" i="2"/>
  <c r="F6" i="2"/>
  <c r="E6" i="2"/>
  <c r="D6" i="2"/>
  <c r="X5" i="2"/>
  <c r="W5" i="2"/>
  <c r="W75" i="2" s="1"/>
  <c r="W116" i="2" s="1"/>
  <c r="V5" i="2"/>
  <c r="U5" i="2"/>
  <c r="T5" i="2"/>
  <c r="S5" i="2"/>
  <c r="Q5" i="2"/>
  <c r="P5" i="2"/>
  <c r="O5" i="2"/>
  <c r="M5" i="2"/>
  <c r="L5" i="2"/>
  <c r="J5" i="2"/>
  <c r="I5" i="2"/>
  <c r="H5" i="2"/>
  <c r="F5" i="2"/>
  <c r="E5" i="2"/>
  <c r="D5" i="2"/>
  <c r="X4" i="2"/>
  <c r="W4" i="2"/>
  <c r="W74" i="2" s="1"/>
  <c r="W115" i="2" s="1"/>
  <c r="V4" i="2"/>
  <c r="U4" i="2"/>
  <c r="T4" i="2"/>
  <c r="S4" i="2"/>
  <c r="Q4" i="2"/>
  <c r="P4" i="2"/>
  <c r="O4" i="2"/>
  <c r="M4" i="2"/>
  <c r="L4" i="2"/>
  <c r="J4" i="2"/>
  <c r="I4" i="2"/>
  <c r="H4" i="2"/>
  <c r="F4" i="2"/>
  <c r="E4" i="2"/>
  <c r="D4" i="2"/>
  <c r="E84" i="2" l="1"/>
  <c r="E125" i="2" s="1"/>
  <c r="D40" i="2"/>
  <c r="E98" i="2"/>
  <c r="E139" i="2" s="1"/>
  <c r="J98" i="2"/>
  <c r="J139" i="2" s="1"/>
  <c r="U98" i="2"/>
  <c r="U139" i="2" s="1"/>
  <c r="F88" i="2"/>
  <c r="F129" i="2" s="1"/>
  <c r="L88" i="2"/>
  <c r="L129" i="2" s="1"/>
  <c r="Q88" i="2"/>
  <c r="Q129" i="2" s="1"/>
  <c r="V88" i="2"/>
  <c r="V129" i="2" s="1"/>
  <c r="E89" i="2"/>
  <c r="E130" i="2" s="1"/>
  <c r="J89" i="2"/>
  <c r="J130" i="2" s="1"/>
  <c r="P89" i="2"/>
  <c r="P130" i="2" s="1"/>
  <c r="U89" i="2"/>
  <c r="U130" i="2" s="1"/>
  <c r="U101" i="2"/>
  <c r="U142" i="2" s="1"/>
  <c r="T103" i="2"/>
  <c r="T144" i="2" s="1"/>
  <c r="L79" i="2"/>
  <c r="Q79" i="2"/>
  <c r="Q120" i="2" s="1"/>
  <c r="V79" i="2"/>
  <c r="V120" i="2" s="1"/>
  <c r="F79" i="2"/>
  <c r="F120" i="2" s="1"/>
  <c r="D79" i="2"/>
  <c r="D120" i="2" s="1"/>
  <c r="I79" i="2"/>
  <c r="I120" i="2" s="1"/>
  <c r="P86" i="2"/>
  <c r="P127" i="2" s="1"/>
  <c r="U86" i="2"/>
  <c r="U127" i="2" s="1"/>
  <c r="X87" i="2"/>
  <c r="X128" i="2" s="1"/>
  <c r="H88" i="2"/>
  <c r="H129" i="2" s="1"/>
  <c r="F89" i="2"/>
  <c r="F130" i="2" s="1"/>
  <c r="Q89" i="2"/>
  <c r="Q130" i="2" s="1"/>
  <c r="V89" i="2"/>
  <c r="V130" i="2" s="1"/>
  <c r="H92" i="2"/>
  <c r="H133" i="2" s="1"/>
  <c r="M92" i="2"/>
  <c r="M133" i="2" s="1"/>
  <c r="F93" i="2"/>
  <c r="F134" i="2" s="1"/>
  <c r="Q93" i="2"/>
  <c r="Q134" i="2" s="1"/>
  <c r="V93" i="2"/>
  <c r="V134" i="2" s="1"/>
  <c r="T79" i="2"/>
  <c r="T120" i="2" s="1"/>
  <c r="L56" i="5"/>
  <c r="L14" i="5"/>
  <c r="N8" i="2"/>
  <c r="N12" i="2"/>
  <c r="K15" i="2"/>
  <c r="K4" i="2"/>
  <c r="N30" i="2"/>
  <c r="N34" i="2"/>
  <c r="R222" i="5"/>
  <c r="W222" i="5"/>
  <c r="Y191" i="5"/>
  <c r="I192" i="5"/>
  <c r="X192" i="5"/>
  <c r="G193" i="5"/>
  <c r="M193" i="5"/>
  <c r="R193" i="5"/>
  <c r="W193" i="5"/>
  <c r="F194" i="5"/>
  <c r="K194" i="5"/>
  <c r="Q194" i="5"/>
  <c r="V194" i="5"/>
  <c r="E195" i="5"/>
  <c r="J195" i="5"/>
  <c r="P195" i="5"/>
  <c r="U195" i="5"/>
  <c r="Y195" i="5"/>
  <c r="N196" i="5"/>
  <c r="X196" i="5"/>
  <c r="G197" i="5"/>
  <c r="M197" i="5"/>
  <c r="R197" i="5"/>
  <c r="W197" i="5"/>
  <c r="F198" i="5"/>
  <c r="K198" i="5"/>
  <c r="Q198" i="5"/>
  <c r="V198" i="5"/>
  <c r="E199" i="5"/>
  <c r="J199" i="5"/>
  <c r="P199" i="5"/>
  <c r="U199" i="5"/>
  <c r="Y199" i="5"/>
  <c r="Q202" i="5"/>
  <c r="V202" i="5"/>
  <c r="E203" i="5"/>
  <c r="J203" i="5"/>
  <c r="Q223" i="5"/>
  <c r="V223" i="5"/>
  <c r="E224" i="5"/>
  <c r="J224" i="5"/>
  <c r="P224" i="5"/>
  <c r="U224" i="5"/>
  <c r="M222" i="5"/>
  <c r="F223" i="5"/>
  <c r="E207" i="5"/>
  <c r="P191" i="5"/>
  <c r="U191" i="5"/>
  <c r="X199" i="5"/>
  <c r="G200" i="5"/>
  <c r="Y200" i="5"/>
  <c r="I201" i="5"/>
  <c r="N201" i="5"/>
  <c r="U202" i="5"/>
  <c r="Y202" i="5"/>
  <c r="I203" i="5"/>
  <c r="N203" i="5"/>
  <c r="E205" i="5"/>
  <c r="P205" i="5"/>
  <c r="U205" i="5"/>
  <c r="Y205" i="5"/>
  <c r="I206" i="5"/>
  <c r="N206" i="5"/>
  <c r="X206" i="5"/>
  <c r="G207" i="5"/>
  <c r="M207" i="5"/>
  <c r="R207" i="5"/>
  <c r="W207" i="5"/>
  <c r="F208" i="5"/>
  <c r="K208" i="5"/>
  <c r="Q208" i="5"/>
  <c r="V208" i="5"/>
  <c r="E209" i="5"/>
  <c r="J209" i="5"/>
  <c r="U209" i="5"/>
  <c r="Y209" i="5"/>
  <c r="I210" i="5"/>
  <c r="N210" i="5"/>
  <c r="X210" i="5"/>
  <c r="G211" i="5"/>
  <c r="M211" i="5"/>
  <c r="R211" i="5"/>
  <c r="W211" i="5"/>
  <c r="F212" i="5"/>
  <c r="K212" i="5"/>
  <c r="Q212" i="5"/>
  <c r="V212" i="5"/>
  <c r="E213" i="5"/>
  <c r="J213" i="5"/>
  <c r="U213" i="5"/>
  <c r="Y213" i="5"/>
  <c r="I214" i="5"/>
  <c r="N214" i="5"/>
  <c r="T214" i="5"/>
  <c r="X214" i="5"/>
  <c r="G215" i="5"/>
  <c r="M215" i="5"/>
  <c r="R215" i="5"/>
  <c r="W215" i="5"/>
  <c r="F216" i="5"/>
  <c r="K216" i="5"/>
  <c r="Q216" i="5"/>
  <c r="V216" i="5"/>
  <c r="E217" i="5"/>
  <c r="J217" i="5"/>
  <c r="U217" i="5"/>
  <c r="Y217" i="5"/>
  <c r="I218" i="5"/>
  <c r="N218" i="5"/>
  <c r="T218" i="5"/>
  <c r="X218" i="5"/>
  <c r="G219" i="5"/>
  <c r="M219" i="5"/>
  <c r="R219" i="5"/>
  <c r="W219" i="5"/>
  <c r="F220" i="5"/>
  <c r="K220" i="5"/>
  <c r="Q220" i="5"/>
  <c r="V220" i="5"/>
  <c r="E221" i="5"/>
  <c r="J221" i="5"/>
  <c r="U221" i="5"/>
  <c r="Y221" i="5"/>
  <c r="I222" i="5"/>
  <c r="E243" i="5"/>
  <c r="J243" i="5"/>
  <c r="U243" i="5"/>
  <c r="Y243" i="5"/>
  <c r="I244" i="5"/>
  <c r="N244" i="5"/>
  <c r="T244" i="5"/>
  <c r="X244" i="5"/>
  <c r="G245" i="5"/>
  <c r="M245" i="5"/>
  <c r="R245" i="5"/>
  <c r="W245" i="5"/>
  <c r="F246" i="5"/>
  <c r="K246" i="5"/>
  <c r="Q246" i="5"/>
  <c r="V246" i="5"/>
  <c r="G177" i="5"/>
  <c r="R177" i="5"/>
  <c r="W177" i="5"/>
  <c r="F178" i="5"/>
  <c r="K178" i="5"/>
  <c r="Q178" i="5"/>
  <c r="V178" i="5"/>
  <c r="J179" i="5"/>
  <c r="P179" i="5"/>
  <c r="U179" i="5"/>
  <c r="Y179" i="5"/>
  <c r="I180" i="5"/>
  <c r="N180" i="5"/>
  <c r="X180" i="5"/>
  <c r="G181" i="5"/>
  <c r="M181" i="5"/>
  <c r="R181" i="5"/>
  <c r="W181" i="5"/>
  <c r="F182" i="5"/>
  <c r="K182" i="5"/>
  <c r="V182" i="5"/>
  <c r="E183" i="5"/>
  <c r="J183" i="5"/>
  <c r="U183" i="5"/>
  <c r="Y183" i="5"/>
  <c r="I184" i="5"/>
  <c r="N184" i="5"/>
  <c r="X184" i="5"/>
  <c r="G185" i="5"/>
  <c r="M185" i="5"/>
  <c r="R185" i="5"/>
  <c r="W185" i="5"/>
  <c r="F186" i="5"/>
  <c r="K186" i="5"/>
  <c r="Q186" i="5"/>
  <c r="V186" i="5"/>
  <c r="E187" i="5"/>
  <c r="J187" i="5"/>
  <c r="P187" i="5"/>
  <c r="U187" i="5"/>
  <c r="Y187" i="5"/>
  <c r="I188" i="5"/>
  <c r="N188" i="5"/>
  <c r="X188" i="5"/>
  <c r="G189" i="5"/>
  <c r="M189" i="5"/>
  <c r="R189" i="5"/>
  <c r="W189" i="5"/>
  <c r="E191" i="5"/>
  <c r="Q200" i="5"/>
  <c r="V200" i="5"/>
  <c r="E201" i="5"/>
  <c r="J201" i="5"/>
  <c r="T201" i="5"/>
  <c r="X201" i="5"/>
  <c r="G202" i="5"/>
  <c r="J175" i="5"/>
  <c r="U175" i="5"/>
  <c r="Y175" i="5"/>
  <c r="I176" i="5"/>
  <c r="N176" i="5"/>
  <c r="T176" i="5"/>
  <c r="X176" i="5"/>
  <c r="K171" i="5"/>
  <c r="Q171" i="5"/>
  <c r="V171" i="5"/>
  <c r="E172" i="5"/>
  <c r="J172" i="5"/>
  <c r="U172" i="5"/>
  <c r="Y172" i="5"/>
  <c r="N173" i="5"/>
  <c r="T173" i="5"/>
  <c r="X173" i="5"/>
  <c r="G174" i="5"/>
  <c r="M174" i="5"/>
  <c r="R174" i="5"/>
  <c r="J184" i="5"/>
  <c r="Y184" i="5"/>
  <c r="N185" i="5"/>
  <c r="R186" i="5"/>
  <c r="F187" i="5"/>
  <c r="Q187" i="5"/>
  <c r="E188" i="5"/>
  <c r="U188" i="5"/>
  <c r="I189" i="5"/>
  <c r="T189" i="5"/>
  <c r="R200" i="5"/>
  <c r="K201" i="5"/>
  <c r="G205" i="5"/>
  <c r="F206" i="5"/>
  <c r="Q206" i="5"/>
  <c r="U207" i="5"/>
  <c r="N208" i="5"/>
  <c r="G209" i="5"/>
  <c r="R209" i="5"/>
  <c r="F210" i="5"/>
  <c r="Q210" i="5"/>
  <c r="V210" i="5"/>
  <c r="J211" i="5"/>
  <c r="Y211" i="5"/>
  <c r="M243" i="5"/>
  <c r="F244" i="5"/>
  <c r="Q244" i="5"/>
  <c r="E245" i="5"/>
  <c r="P245" i="5"/>
  <c r="U245" i="5"/>
  <c r="N246" i="5"/>
  <c r="T246" i="5"/>
  <c r="X246" i="5"/>
  <c r="U184" i="5"/>
  <c r="I185" i="5"/>
  <c r="M186" i="5"/>
  <c r="W186" i="5"/>
  <c r="K187" i="5"/>
  <c r="V187" i="5"/>
  <c r="J188" i="5"/>
  <c r="Y188" i="5"/>
  <c r="N189" i="5"/>
  <c r="X189" i="5"/>
  <c r="M200" i="5"/>
  <c r="W200" i="5"/>
  <c r="F201" i="5"/>
  <c r="P201" i="5"/>
  <c r="U201" i="5"/>
  <c r="Y201" i="5"/>
  <c r="I202" i="5"/>
  <c r="M205" i="5"/>
  <c r="W205" i="5"/>
  <c r="K206" i="5"/>
  <c r="V206" i="5"/>
  <c r="J207" i="5"/>
  <c r="P207" i="5"/>
  <c r="Y207" i="5"/>
  <c r="X208" i="5"/>
  <c r="M209" i="5"/>
  <c r="W209" i="5"/>
  <c r="K210" i="5"/>
  <c r="E211" i="5"/>
  <c r="P211" i="5"/>
  <c r="U211" i="5"/>
  <c r="G243" i="5"/>
  <c r="R243" i="5"/>
  <c r="W243" i="5"/>
  <c r="K244" i="5"/>
  <c r="V244" i="5"/>
  <c r="J245" i="5"/>
  <c r="Y245" i="5"/>
  <c r="Q192" i="5"/>
  <c r="V192" i="5"/>
  <c r="E193" i="5"/>
  <c r="J193" i="5"/>
  <c r="J208" i="5"/>
  <c r="U208" i="5"/>
  <c r="Y208" i="5"/>
  <c r="I209" i="5"/>
  <c r="N209" i="5"/>
  <c r="T209" i="5"/>
  <c r="X209" i="5"/>
  <c r="G210" i="5"/>
  <c r="M210" i="5"/>
  <c r="R210" i="5"/>
  <c r="W210" i="5"/>
  <c r="F211" i="5"/>
  <c r="K211" i="5"/>
  <c r="Q211" i="5"/>
  <c r="E212" i="5"/>
  <c r="J212" i="5"/>
  <c r="P212" i="5"/>
  <c r="U212" i="5"/>
  <c r="Y212" i="5"/>
  <c r="I213" i="5"/>
  <c r="N213" i="5"/>
  <c r="T213" i="5"/>
  <c r="X213" i="5"/>
  <c r="G214" i="5"/>
  <c r="T223" i="5"/>
  <c r="X223" i="5"/>
  <c r="G224" i="5"/>
  <c r="X212" i="5"/>
  <c r="F214" i="5"/>
  <c r="V214" i="5"/>
  <c r="P215" i="5"/>
  <c r="N216" i="5"/>
  <c r="G217" i="5"/>
  <c r="W217" i="5"/>
  <c r="Q218" i="5"/>
  <c r="J219" i="5"/>
  <c r="N220" i="5"/>
  <c r="F222" i="5"/>
  <c r="N212" i="5"/>
  <c r="G213" i="5"/>
  <c r="R213" i="5"/>
  <c r="K214" i="5"/>
  <c r="J215" i="5"/>
  <c r="Y215" i="5"/>
  <c r="X216" i="5"/>
  <c r="R217" i="5"/>
  <c r="K218" i="5"/>
  <c r="E219" i="5"/>
  <c r="U219" i="5"/>
  <c r="X220" i="5"/>
  <c r="M221" i="5"/>
  <c r="W221" i="5"/>
  <c r="X200" i="5"/>
  <c r="X205" i="5"/>
  <c r="M206" i="5"/>
  <c r="W206" i="5"/>
  <c r="K207" i="5"/>
  <c r="V222" i="5"/>
  <c r="J223" i="5"/>
  <c r="T212" i="5"/>
  <c r="M213" i="5"/>
  <c r="W213" i="5"/>
  <c r="Q214" i="5"/>
  <c r="E215" i="5"/>
  <c r="U215" i="5"/>
  <c r="T216" i="5"/>
  <c r="M217" i="5"/>
  <c r="F218" i="5"/>
  <c r="V218" i="5"/>
  <c r="P219" i="5"/>
  <c r="Y219" i="5"/>
  <c r="T220" i="5"/>
  <c r="G221" i="5"/>
  <c r="R221" i="5"/>
  <c r="K222" i="5"/>
  <c r="N200" i="5"/>
  <c r="G201" i="5"/>
  <c r="M201" i="5"/>
  <c r="I205" i="5"/>
  <c r="T205" i="5"/>
  <c r="G206" i="5"/>
  <c r="R206" i="5"/>
  <c r="F207" i="5"/>
  <c r="Q207" i="5"/>
  <c r="E208" i="5"/>
  <c r="Q222" i="5"/>
  <c r="E223" i="5"/>
  <c r="I171" i="5"/>
  <c r="N171" i="5"/>
  <c r="T171" i="5"/>
  <c r="R172" i="5"/>
  <c r="W172" i="5"/>
  <c r="F173" i="5"/>
  <c r="K173" i="5"/>
  <c r="Q173" i="5"/>
  <c r="V173" i="5"/>
  <c r="E174" i="5"/>
  <c r="J174" i="5"/>
  <c r="U174" i="5"/>
  <c r="Y174" i="5"/>
  <c r="R180" i="5"/>
  <c r="W180" i="5"/>
  <c r="F181" i="5"/>
  <c r="K181" i="5"/>
  <c r="Q181" i="5"/>
  <c r="V181" i="5"/>
  <c r="E182" i="5"/>
  <c r="J182" i="5"/>
  <c r="U182" i="5"/>
  <c r="Y182" i="5"/>
  <c r="I183" i="5"/>
  <c r="N183" i="5"/>
  <c r="X183" i="5"/>
  <c r="G184" i="5"/>
  <c r="L200" i="5"/>
  <c r="M184" i="5"/>
  <c r="R184" i="5"/>
  <c r="W184" i="5"/>
  <c r="F185" i="5"/>
  <c r="K185" i="5"/>
  <c r="Q185" i="5"/>
  <c r="V185" i="5"/>
  <c r="E186" i="5"/>
  <c r="J186" i="5"/>
  <c r="T187" i="5"/>
  <c r="X187" i="5"/>
  <c r="G188" i="5"/>
  <c r="M188" i="5"/>
  <c r="R188" i="5"/>
  <c r="W188" i="5"/>
  <c r="F189" i="5"/>
  <c r="K189" i="5"/>
  <c r="Q189" i="5"/>
  <c r="I191" i="5"/>
  <c r="T191" i="5"/>
  <c r="X191" i="5"/>
  <c r="G192" i="5"/>
  <c r="M192" i="5"/>
  <c r="R192" i="5"/>
  <c r="W192" i="5"/>
  <c r="F193" i="5"/>
  <c r="K193" i="5"/>
  <c r="Q193" i="5"/>
  <c r="E194" i="5"/>
  <c r="J194" i="5"/>
  <c r="U194" i="5"/>
  <c r="Y194" i="5"/>
  <c r="I195" i="5"/>
  <c r="N195" i="5"/>
  <c r="T195" i="5"/>
  <c r="X195" i="5"/>
  <c r="G196" i="5"/>
  <c r="R196" i="5"/>
  <c r="W196" i="5"/>
  <c r="F197" i="5"/>
  <c r="K197" i="5"/>
  <c r="Q197" i="5"/>
  <c r="E198" i="5"/>
  <c r="J198" i="5"/>
  <c r="U198" i="5"/>
  <c r="Y198" i="5"/>
  <c r="I199" i="5"/>
  <c r="N199" i="5"/>
  <c r="T199" i="5"/>
  <c r="U200" i="5"/>
  <c r="R201" i="5"/>
  <c r="W201" i="5"/>
  <c r="F202" i="5"/>
  <c r="K202" i="5"/>
  <c r="P223" i="5"/>
  <c r="U223" i="5"/>
  <c r="Y223" i="5"/>
  <c r="N224" i="5"/>
  <c r="T224" i="5"/>
  <c r="X224" i="5"/>
  <c r="G225" i="5"/>
  <c r="M225" i="5"/>
  <c r="R225" i="5"/>
  <c r="W225" i="5"/>
  <c r="F226" i="5"/>
  <c r="K226" i="5"/>
  <c r="Q226" i="5"/>
  <c r="V226" i="5"/>
  <c r="J235" i="5"/>
  <c r="P94" i="2"/>
  <c r="P135" i="2" s="1"/>
  <c r="E94" i="2"/>
  <c r="E135" i="2" s="1"/>
  <c r="U94" i="2"/>
  <c r="U135" i="2" s="1"/>
  <c r="X77" i="2"/>
  <c r="X118" i="2" s="1"/>
  <c r="H78" i="2"/>
  <c r="H119" i="2" s="1"/>
  <c r="Q87" i="2"/>
  <c r="Q128" i="2" s="1"/>
  <c r="V87" i="2"/>
  <c r="V128" i="2" s="1"/>
  <c r="E96" i="2"/>
  <c r="E137" i="2" s="1"/>
  <c r="J96" i="2"/>
  <c r="J137" i="2" s="1"/>
  <c r="P96" i="2"/>
  <c r="P137" i="2" s="1"/>
  <c r="U96" i="2"/>
  <c r="U137" i="2" s="1"/>
  <c r="I95" i="2"/>
  <c r="I136" i="2" s="1"/>
  <c r="O95" i="2"/>
  <c r="O136" i="2" s="1"/>
  <c r="T95" i="2"/>
  <c r="T136" i="2" s="1"/>
  <c r="D99" i="2"/>
  <c r="D140" i="2" s="1"/>
  <c r="I99" i="2"/>
  <c r="I140" i="2" s="1"/>
  <c r="X103" i="2"/>
  <c r="X144" i="2" s="1"/>
  <c r="D94" i="2"/>
  <c r="D135" i="2" s="1"/>
  <c r="I94" i="2"/>
  <c r="I135" i="2" s="1"/>
  <c r="D98" i="2"/>
  <c r="D139" i="2" s="1"/>
  <c r="I98" i="2"/>
  <c r="I139" i="2" s="1"/>
  <c r="T98" i="2"/>
  <c r="T139" i="2" s="1"/>
  <c r="E75" i="2"/>
  <c r="E116" i="2" s="1"/>
  <c r="D75" i="2"/>
  <c r="D116" i="2" s="1"/>
  <c r="K43" i="2"/>
  <c r="D7" i="10"/>
  <c r="D15" i="10"/>
  <c r="E15" i="10" s="1"/>
  <c r="F15" i="10" s="1"/>
  <c r="E78" i="2"/>
  <c r="E119" i="2" s="1"/>
  <c r="J78" i="2"/>
  <c r="J119" i="2" s="1"/>
  <c r="U78" i="2"/>
  <c r="U119" i="2" s="1"/>
  <c r="E82" i="2"/>
  <c r="E123" i="2" s="1"/>
  <c r="U82" i="2"/>
  <c r="U123" i="2" s="1"/>
  <c r="Q85" i="2"/>
  <c r="Q126" i="2" s="1"/>
  <c r="V85" i="2"/>
  <c r="V126" i="2" s="1"/>
  <c r="T87" i="2"/>
  <c r="T128" i="2" s="1"/>
  <c r="H57" i="2"/>
  <c r="H91" i="2" s="1"/>
  <c r="H132" i="2" s="1"/>
  <c r="E80" i="2"/>
  <c r="E121" i="2" s="1"/>
  <c r="P80" i="2"/>
  <c r="P121" i="2" s="1"/>
  <c r="U84" i="2"/>
  <c r="U125" i="2" s="1"/>
  <c r="H90" i="2"/>
  <c r="H131" i="2" s="1"/>
  <c r="H94" i="2"/>
  <c r="H135" i="2" s="1"/>
  <c r="G41" i="2"/>
  <c r="J80" i="2"/>
  <c r="J121" i="2" s="1"/>
  <c r="U80" i="2"/>
  <c r="U121" i="2" s="1"/>
  <c r="J84" i="2"/>
  <c r="J125" i="2" s="1"/>
  <c r="F87" i="2"/>
  <c r="F128" i="2" s="1"/>
  <c r="X89" i="2"/>
  <c r="X130" i="2" s="1"/>
  <c r="M90" i="2"/>
  <c r="M131" i="2" s="1"/>
  <c r="X93" i="2"/>
  <c r="X134" i="2" s="1"/>
  <c r="M94" i="2"/>
  <c r="M135" i="2" s="1"/>
  <c r="E81" i="2"/>
  <c r="E122" i="2" s="1"/>
  <c r="J81" i="2"/>
  <c r="J122" i="2" s="1"/>
  <c r="P81" i="2"/>
  <c r="P122" i="2" s="1"/>
  <c r="E85" i="2"/>
  <c r="E126" i="2" s="1"/>
  <c r="M87" i="2"/>
  <c r="M128" i="2" s="1"/>
  <c r="X90" i="2"/>
  <c r="X131" i="2" s="1"/>
  <c r="G47" i="2"/>
  <c r="P57" i="2"/>
  <c r="P91" i="2" s="1"/>
  <c r="P132" i="2" s="1"/>
  <c r="P95" i="2"/>
  <c r="U95" i="2"/>
  <c r="U136" i="2" s="1"/>
  <c r="N52" i="2"/>
  <c r="E57" i="2"/>
  <c r="E91" i="2" s="1"/>
  <c r="E132" i="2" s="1"/>
  <c r="U57" i="2"/>
  <c r="U91" i="2" s="1"/>
  <c r="U132" i="2" s="1"/>
  <c r="N59" i="2"/>
  <c r="N60" i="2"/>
  <c r="N61" i="2"/>
  <c r="M88" i="2"/>
  <c r="M129" i="2" s="1"/>
  <c r="R46" i="2"/>
  <c r="R47" i="2"/>
  <c r="H76" i="2"/>
  <c r="H117" i="2" s="1"/>
  <c r="X79" i="2"/>
  <c r="X120" i="2" s="1"/>
  <c r="M80" i="2"/>
  <c r="M121" i="2" s="1"/>
  <c r="M84" i="2"/>
  <c r="M125" i="2" s="1"/>
  <c r="D87" i="2"/>
  <c r="D128" i="2" s="1"/>
  <c r="H77" i="2"/>
  <c r="H118" i="2" s="1"/>
  <c r="M77" i="2"/>
  <c r="M118" i="2" s="1"/>
  <c r="X84" i="2"/>
  <c r="X125" i="2" s="1"/>
  <c r="D96" i="2"/>
  <c r="D137" i="2" s="1"/>
  <c r="I96" i="2"/>
  <c r="I137" i="2" s="1"/>
  <c r="S57" i="2"/>
  <c r="S91" i="2" s="1"/>
  <c r="S132" i="2" s="1"/>
  <c r="X57" i="2"/>
  <c r="X91" i="2" s="1"/>
  <c r="X132" i="2" s="1"/>
  <c r="N55" i="2"/>
  <c r="N56" i="2"/>
  <c r="R61" i="2"/>
  <c r="O93" i="2"/>
  <c r="O134" i="2" s="1"/>
  <c r="R45" i="2"/>
  <c r="M76" i="2"/>
  <c r="M117" i="2" s="1"/>
  <c r="S76" i="2"/>
  <c r="S117" i="2" s="1"/>
  <c r="S80" i="2"/>
  <c r="S121" i="2" s="1"/>
  <c r="I87" i="2"/>
  <c r="I128" i="2" s="1"/>
  <c r="E90" i="2"/>
  <c r="E131" i="2" s="1"/>
  <c r="J90" i="2"/>
  <c r="J131" i="2" s="1"/>
  <c r="P90" i="2"/>
  <c r="P131" i="2" s="1"/>
  <c r="U90" i="2"/>
  <c r="U131" i="2" s="1"/>
  <c r="D95" i="2"/>
  <c r="D136" i="2" s="1"/>
  <c r="F80" i="2"/>
  <c r="F121" i="2" s="1"/>
  <c r="V80" i="2"/>
  <c r="V121" i="2" s="1"/>
  <c r="L84" i="2"/>
  <c r="L125" i="2" s="1"/>
  <c r="V84" i="2"/>
  <c r="V125" i="2" s="1"/>
  <c r="H95" i="2"/>
  <c r="H136" i="2" s="1"/>
  <c r="O75" i="2"/>
  <c r="O116" i="2" s="1"/>
  <c r="X75" i="2"/>
  <c r="X116" i="2" s="1"/>
  <c r="L77" i="2"/>
  <c r="L118" i="2" s="1"/>
  <c r="L81" i="2"/>
  <c r="L122" i="2" s="1"/>
  <c r="V81" i="2"/>
  <c r="V122" i="2" s="1"/>
  <c r="F85" i="2"/>
  <c r="F126" i="2" s="1"/>
  <c r="X95" i="2"/>
  <c r="X136" i="2" s="1"/>
  <c r="M96" i="2"/>
  <c r="M137" i="2" s="1"/>
  <c r="X76" i="2"/>
  <c r="X117" i="2" s="1"/>
  <c r="F78" i="2"/>
  <c r="F119" i="2" s="1"/>
  <c r="L78" i="2"/>
  <c r="L119" i="2" s="1"/>
  <c r="Q78" i="2"/>
  <c r="Q119" i="2" s="1"/>
  <c r="V78" i="2"/>
  <c r="V119" i="2" s="1"/>
  <c r="F82" i="2"/>
  <c r="F123" i="2" s="1"/>
  <c r="L82" i="2"/>
  <c r="L123" i="2" s="1"/>
  <c r="Q82" i="2"/>
  <c r="Q123" i="2" s="1"/>
  <c r="V82" i="2"/>
  <c r="V123" i="2" s="1"/>
  <c r="M85" i="2"/>
  <c r="M126" i="2" s="1"/>
  <c r="S85" i="2"/>
  <c r="S126" i="2" s="1"/>
  <c r="U87" i="2"/>
  <c r="U128" i="2" s="1"/>
  <c r="D92" i="2"/>
  <c r="D133" i="2" s="1"/>
  <c r="I92" i="2"/>
  <c r="I133" i="2" s="1"/>
  <c r="T92" i="2"/>
  <c r="T133" i="2" s="1"/>
  <c r="M93" i="2"/>
  <c r="M134" i="2" s="1"/>
  <c r="S93" i="2"/>
  <c r="S134" i="2" s="1"/>
  <c r="K41" i="2"/>
  <c r="M57" i="2"/>
  <c r="M91" i="2" s="1"/>
  <c r="M132" i="2" s="1"/>
  <c r="K60" i="2"/>
  <c r="K62" i="2"/>
  <c r="Q80" i="2"/>
  <c r="Q121" i="2" s="1"/>
  <c r="Q84" i="2"/>
  <c r="Q125" i="2" s="1"/>
  <c r="T90" i="2"/>
  <c r="T131" i="2" s="1"/>
  <c r="T57" i="2"/>
  <c r="T91" i="2" s="1"/>
  <c r="T132" i="2" s="1"/>
  <c r="L80" i="2"/>
  <c r="L121" i="2" s="1"/>
  <c r="I90" i="2"/>
  <c r="I131" i="2" s="1"/>
  <c r="X94" i="2"/>
  <c r="X135" i="2" s="1"/>
  <c r="M95" i="2"/>
  <c r="M136" i="2" s="1"/>
  <c r="I75" i="2"/>
  <c r="I116" i="2" s="1"/>
  <c r="T75" i="2"/>
  <c r="T116" i="2" s="1"/>
  <c r="F77" i="2"/>
  <c r="F118" i="2" s="1"/>
  <c r="Q77" i="2"/>
  <c r="Q118" i="2" s="1"/>
  <c r="V77" i="2"/>
  <c r="V118" i="2" s="1"/>
  <c r="F81" i="2"/>
  <c r="F122" i="2" s="1"/>
  <c r="Q81" i="2"/>
  <c r="Q122" i="2" s="1"/>
  <c r="O87" i="2"/>
  <c r="O128" i="2" s="1"/>
  <c r="H96" i="2"/>
  <c r="H137" i="2" s="1"/>
  <c r="X99" i="2"/>
  <c r="X140" i="2" s="1"/>
  <c r="G44" i="2"/>
  <c r="N45" i="2"/>
  <c r="N47" i="2"/>
  <c r="K55" i="2"/>
  <c r="K56" i="2"/>
  <c r="K58" i="2"/>
  <c r="L94" i="2"/>
  <c r="K94" i="2" s="1"/>
  <c r="K135" i="2" s="1"/>
  <c r="Q94" i="2"/>
  <c r="Q135" i="2" s="1"/>
  <c r="V94" i="2"/>
  <c r="V135" i="2" s="1"/>
  <c r="Q98" i="2"/>
  <c r="Q139" i="2" s="1"/>
  <c r="V98" i="2"/>
  <c r="V139" i="2" s="1"/>
  <c r="U103" i="2"/>
  <c r="U144" i="2" s="1"/>
  <c r="F95" i="2"/>
  <c r="F136" i="2" s="1"/>
  <c r="L95" i="2"/>
  <c r="L136" i="2" s="1"/>
  <c r="Q95" i="2"/>
  <c r="Q136" i="2" s="1"/>
  <c r="V95" i="2"/>
  <c r="V136" i="2" s="1"/>
  <c r="F99" i="2"/>
  <c r="F140" i="2" s="1"/>
  <c r="L99" i="2"/>
  <c r="L140" i="2" s="1"/>
  <c r="Q99" i="2"/>
  <c r="Q140" i="2" s="1"/>
  <c r="V99" i="2"/>
  <c r="V140" i="2" s="1"/>
  <c r="Q96" i="2"/>
  <c r="Q137" i="2" s="1"/>
  <c r="M103" i="2"/>
  <c r="M144" i="2" s="1"/>
  <c r="K44" i="2"/>
  <c r="K46" i="2"/>
  <c r="K48" i="2"/>
  <c r="F57" i="2"/>
  <c r="F91" i="2" s="1"/>
  <c r="F132" i="2" s="1"/>
  <c r="F175" i="5"/>
  <c r="Q175" i="5"/>
  <c r="E176" i="5"/>
  <c r="U176" i="5"/>
  <c r="T177" i="5"/>
  <c r="G178" i="5"/>
  <c r="W178" i="5"/>
  <c r="K179" i="5"/>
  <c r="V179" i="5"/>
  <c r="E180" i="5"/>
  <c r="R182" i="5"/>
  <c r="K183" i="5"/>
  <c r="V183" i="5"/>
  <c r="E184" i="5"/>
  <c r="K175" i="5"/>
  <c r="V175" i="5"/>
  <c r="J176" i="5"/>
  <c r="P176" i="5"/>
  <c r="Y176" i="5"/>
  <c r="N177" i="5"/>
  <c r="X177" i="5"/>
  <c r="R178" i="5"/>
  <c r="F179" i="5"/>
  <c r="Q179" i="5"/>
  <c r="J180" i="5"/>
  <c r="W182" i="5"/>
  <c r="F183" i="5"/>
  <c r="Q183" i="5"/>
  <c r="E170" i="5"/>
  <c r="G171" i="5"/>
  <c r="R171" i="5"/>
  <c r="W171" i="5"/>
  <c r="F172" i="5"/>
  <c r="K172" i="5"/>
  <c r="Q172" i="5"/>
  <c r="V172" i="5"/>
  <c r="J173" i="5"/>
  <c r="P173" i="5"/>
  <c r="U173" i="5"/>
  <c r="Y173" i="5"/>
  <c r="I174" i="5"/>
  <c r="N174" i="5"/>
  <c r="X174" i="5"/>
  <c r="G175" i="5"/>
  <c r="R175" i="5"/>
  <c r="W175" i="5"/>
  <c r="F176" i="5"/>
  <c r="K176" i="5"/>
  <c r="Q176" i="5"/>
  <c r="V176" i="5"/>
  <c r="J177" i="5"/>
  <c r="P177" i="5"/>
  <c r="U177" i="5"/>
  <c r="Y177" i="5"/>
  <c r="N178" i="5"/>
  <c r="T178" i="5"/>
  <c r="X178" i="5"/>
  <c r="G179" i="5"/>
  <c r="R179" i="5"/>
  <c r="W179" i="5"/>
  <c r="F180" i="5"/>
  <c r="K180" i="5"/>
  <c r="V180" i="5"/>
  <c r="E181" i="5"/>
  <c r="J181" i="5"/>
  <c r="P181" i="5"/>
  <c r="U181" i="5"/>
  <c r="Y181" i="5"/>
  <c r="N182" i="5"/>
  <c r="X182" i="5"/>
  <c r="G183" i="5"/>
  <c r="M183" i="5"/>
  <c r="R183" i="5"/>
  <c r="W183" i="5"/>
  <c r="F184" i="5"/>
  <c r="K184" i="5"/>
  <c r="V184" i="5"/>
  <c r="E185" i="5"/>
  <c r="J185" i="5"/>
  <c r="U185" i="5"/>
  <c r="Y185" i="5"/>
  <c r="I186" i="5"/>
  <c r="N186" i="5"/>
  <c r="X186" i="5"/>
  <c r="G187" i="5"/>
  <c r="M187" i="5"/>
  <c r="R187" i="5"/>
  <c r="G191" i="5"/>
  <c r="M191" i="5"/>
  <c r="W191" i="5"/>
  <c r="F192" i="5"/>
  <c r="K192" i="5"/>
  <c r="I194" i="5"/>
  <c r="J197" i="5"/>
  <c r="U197" i="5"/>
  <c r="Y197" i="5"/>
  <c r="I198" i="5"/>
  <c r="N198" i="5"/>
  <c r="X198" i="5"/>
  <c r="G199" i="5"/>
  <c r="M199" i="5"/>
  <c r="R199" i="5"/>
  <c r="W199" i="5"/>
  <c r="F200" i="5"/>
  <c r="M214" i="5"/>
  <c r="R214" i="5"/>
  <c r="W214" i="5"/>
  <c r="F215" i="5"/>
  <c r="K215" i="5"/>
  <c r="Q215" i="5"/>
  <c r="V215" i="5"/>
  <c r="E216" i="5"/>
  <c r="J216" i="5"/>
  <c r="P216" i="5"/>
  <c r="U216" i="5"/>
  <c r="Y216" i="5"/>
  <c r="I217" i="5"/>
  <c r="N217" i="5"/>
  <c r="T217" i="5"/>
  <c r="X217" i="5"/>
  <c r="G218" i="5"/>
  <c r="M218" i="5"/>
  <c r="R218" i="5"/>
  <c r="W218" i="5"/>
  <c r="F219" i="5"/>
  <c r="K219" i="5"/>
  <c r="Q219" i="5"/>
  <c r="V219" i="5"/>
  <c r="E220" i="5"/>
  <c r="J220" i="5"/>
  <c r="P220" i="5"/>
  <c r="U220" i="5"/>
  <c r="Y220" i="5"/>
  <c r="I221" i="5"/>
  <c r="N221" i="5"/>
  <c r="T221" i="5"/>
  <c r="X221" i="5"/>
  <c r="G222" i="5"/>
  <c r="O172" i="5"/>
  <c r="L202" i="5"/>
  <c r="P75" i="2"/>
  <c r="N75" i="2" s="1"/>
  <c r="N116" i="2" s="1"/>
  <c r="I80" i="2"/>
  <c r="I121" i="2" s="1"/>
  <c r="T80" i="2"/>
  <c r="T121" i="2" s="1"/>
  <c r="I84" i="2"/>
  <c r="I125" i="2" s="1"/>
  <c r="J87" i="2"/>
  <c r="J128" i="2" s="1"/>
  <c r="Q90" i="2"/>
  <c r="Q131" i="2" s="1"/>
  <c r="E95" i="2"/>
  <c r="E136" i="2" s="1"/>
  <c r="J95" i="2"/>
  <c r="J136" i="2" s="1"/>
  <c r="X96" i="2"/>
  <c r="X137" i="2" s="1"/>
  <c r="M101" i="2"/>
  <c r="M142" i="2" s="1"/>
  <c r="S101" i="2"/>
  <c r="S142" i="2" s="1"/>
  <c r="I77" i="2"/>
  <c r="I118" i="2" s="1"/>
  <c r="O77" i="2"/>
  <c r="O118" i="2" s="1"/>
  <c r="T77" i="2"/>
  <c r="T118" i="2" s="1"/>
  <c r="I81" i="2"/>
  <c r="I122" i="2" s="1"/>
  <c r="O81" i="2"/>
  <c r="O122" i="2" s="1"/>
  <c r="T81" i="2"/>
  <c r="T122" i="2" s="1"/>
  <c r="H98" i="2"/>
  <c r="H139" i="2" s="1"/>
  <c r="M98" i="2"/>
  <c r="M139" i="2" s="1"/>
  <c r="X101" i="2"/>
  <c r="X142" i="2" s="1"/>
  <c r="Q103" i="2"/>
  <c r="Q144" i="2" s="1"/>
  <c r="V103" i="2"/>
  <c r="V144" i="2" s="1"/>
  <c r="R55" i="2"/>
  <c r="I82" i="2"/>
  <c r="I123" i="2" s="1"/>
  <c r="O82" i="2"/>
  <c r="O123" i="2" s="1"/>
  <c r="T82" i="2"/>
  <c r="T123" i="2" s="1"/>
  <c r="S87" i="2"/>
  <c r="L92" i="2"/>
  <c r="L133" i="2" s="1"/>
  <c r="Q92" i="2"/>
  <c r="Q133" i="2" s="1"/>
  <c r="V92" i="2"/>
  <c r="V133" i="2" s="1"/>
  <c r="E93" i="2"/>
  <c r="E134" i="2" s="1"/>
  <c r="J93" i="2"/>
  <c r="J134" i="2" s="1"/>
  <c r="P93" i="2"/>
  <c r="U93" i="2"/>
  <c r="U134" i="2" s="1"/>
  <c r="S95" i="2"/>
  <c r="X98" i="2"/>
  <c r="X139" i="2" s="1"/>
  <c r="H99" i="2"/>
  <c r="H140" i="2" s="1"/>
  <c r="M99" i="2"/>
  <c r="M140" i="2" s="1"/>
  <c r="S99" i="2"/>
  <c r="S140" i="2" s="1"/>
  <c r="J75" i="2"/>
  <c r="J116" i="2" s="1"/>
  <c r="U75" i="2"/>
  <c r="U116" i="2" s="1"/>
  <c r="I76" i="2"/>
  <c r="I117" i="2" s="1"/>
  <c r="O80" i="2"/>
  <c r="O121" i="2" s="1"/>
  <c r="E83" i="2"/>
  <c r="E124" i="2" s="1"/>
  <c r="E87" i="2"/>
  <c r="E128" i="2" s="1"/>
  <c r="X88" i="2"/>
  <c r="X129" i="2" s="1"/>
  <c r="F90" i="2"/>
  <c r="F131" i="2" s="1"/>
  <c r="J40" i="2"/>
  <c r="J38" i="2" s="1"/>
  <c r="H28" i="5"/>
  <c r="L28" i="5"/>
  <c r="O29" i="5"/>
  <c r="O39" i="5"/>
  <c r="L40" i="5"/>
  <c r="O41" i="5"/>
  <c r="H56" i="5"/>
  <c r="O15" i="5"/>
  <c r="H44" i="5"/>
  <c r="L44" i="5"/>
  <c r="O45" i="5"/>
  <c r="D76" i="2"/>
  <c r="D117" i="2" s="1"/>
  <c r="G4" i="2"/>
  <c r="D77" i="2"/>
  <c r="D118" i="2" s="1"/>
  <c r="R8" i="2"/>
  <c r="D81" i="2"/>
  <c r="D122" i="2" s="1"/>
  <c r="R12" i="2"/>
  <c r="D80" i="2"/>
  <c r="D121" i="2" s="1"/>
  <c r="D78" i="2"/>
  <c r="D119" i="2" s="1"/>
  <c r="D82" i="2"/>
  <c r="D123" i="2" s="1"/>
  <c r="N32" i="2"/>
  <c r="H105" i="2"/>
  <c r="H146" i="2" s="1"/>
  <c r="F105" i="2"/>
  <c r="F146" i="2" s="1"/>
  <c r="D11" i="10"/>
  <c r="E11" i="10" s="1"/>
  <c r="F11" i="10" s="1"/>
  <c r="U180" i="5"/>
  <c r="Y180" i="5"/>
  <c r="I181" i="5"/>
  <c r="N181" i="5"/>
  <c r="Q182" i="5"/>
  <c r="N194" i="5"/>
  <c r="X194" i="5"/>
  <c r="G195" i="5"/>
  <c r="M195" i="5"/>
  <c r="I197" i="5"/>
  <c r="E171" i="5"/>
  <c r="J171" i="5"/>
  <c r="P171" i="5"/>
  <c r="U171" i="5"/>
  <c r="Y171" i="5"/>
  <c r="I172" i="5"/>
  <c r="N172" i="5"/>
  <c r="N175" i="5"/>
  <c r="W176" i="5"/>
  <c r="F177" i="5"/>
  <c r="K177" i="5"/>
  <c r="Q177" i="5"/>
  <c r="V177" i="5"/>
  <c r="E178" i="5"/>
  <c r="J178" i="5"/>
  <c r="P178" i="5"/>
  <c r="U178" i="5"/>
  <c r="Y178" i="5"/>
  <c r="N179" i="5"/>
  <c r="T179" i="5"/>
  <c r="X179" i="5"/>
  <c r="G180" i="5"/>
  <c r="Q180" i="5"/>
  <c r="T181" i="5"/>
  <c r="X181" i="5"/>
  <c r="G182" i="5"/>
  <c r="R195" i="5"/>
  <c r="W195" i="5"/>
  <c r="F196" i="5"/>
  <c r="K196" i="5"/>
  <c r="Q196" i="5"/>
  <c r="V196" i="5"/>
  <c r="E197" i="5"/>
  <c r="Q201" i="5"/>
  <c r="E202" i="5"/>
  <c r="J202" i="5"/>
  <c r="N202" i="5"/>
  <c r="X202" i="5"/>
  <c r="G203" i="5"/>
  <c r="M203" i="5"/>
  <c r="O181" i="5"/>
  <c r="L210" i="5"/>
  <c r="O203" i="5"/>
  <c r="F171" i="5"/>
  <c r="T172" i="5"/>
  <c r="X172" i="5"/>
  <c r="G173" i="5"/>
  <c r="R173" i="5"/>
  <c r="W173" i="5"/>
  <c r="F174" i="5"/>
  <c r="K174" i="5"/>
  <c r="Q174" i="5"/>
  <c r="V174" i="5"/>
  <c r="M180" i="5"/>
  <c r="K188" i="5"/>
  <c r="Q188" i="5"/>
  <c r="V188" i="5"/>
  <c r="E189" i="5"/>
  <c r="J189" i="5"/>
  <c r="P189" i="5"/>
  <c r="U189" i="5"/>
  <c r="Y189" i="5"/>
  <c r="P193" i="5"/>
  <c r="U193" i="5"/>
  <c r="Y193" i="5"/>
  <c r="L194" i="5"/>
  <c r="H210" i="5"/>
  <c r="S81" i="2"/>
  <c r="S122" i="2" s="1"/>
  <c r="F40" i="2"/>
  <c r="F74" i="2" s="1"/>
  <c r="F115" i="2" s="1"/>
  <c r="R50" i="2"/>
  <c r="B50" i="2" s="1"/>
  <c r="D74" i="2"/>
  <c r="D115" i="2" s="1"/>
  <c r="Q57" i="2"/>
  <c r="Q91" i="2" s="1"/>
  <c r="Q132" i="2" s="1"/>
  <c r="K67" i="2"/>
  <c r="R67" i="2"/>
  <c r="L75" i="2"/>
  <c r="L116" i="2" s="1"/>
  <c r="V75" i="2"/>
  <c r="V116" i="2" s="1"/>
  <c r="E76" i="2"/>
  <c r="E117" i="2" s="1"/>
  <c r="J76" i="2"/>
  <c r="J117" i="2" s="1"/>
  <c r="P76" i="2"/>
  <c r="P117" i="2" s="1"/>
  <c r="U76" i="2"/>
  <c r="U117" i="2" s="1"/>
  <c r="M78" i="2"/>
  <c r="M119" i="2" s="1"/>
  <c r="X81" i="2"/>
  <c r="X122" i="2" s="1"/>
  <c r="M82" i="2"/>
  <c r="M123" i="2" s="1"/>
  <c r="I85" i="2"/>
  <c r="I126" i="2" s="1"/>
  <c r="T85" i="2"/>
  <c r="T126" i="2" s="1"/>
  <c r="R43" i="2"/>
  <c r="K54" i="2"/>
  <c r="V40" i="2"/>
  <c r="V74" i="2" s="1"/>
  <c r="V115" i="2" s="1"/>
  <c r="D57" i="2"/>
  <c r="D91" i="2" s="1"/>
  <c r="D132" i="2" s="1"/>
  <c r="G58" i="2"/>
  <c r="R58" i="2"/>
  <c r="R69" i="2"/>
  <c r="F75" i="2"/>
  <c r="F116" i="2" s="1"/>
  <c r="Q75" i="2"/>
  <c r="Q116" i="2" s="1"/>
  <c r="H82" i="2"/>
  <c r="H123" i="2" s="1"/>
  <c r="O85" i="2"/>
  <c r="O126" i="2" s="1"/>
  <c r="H75" i="2"/>
  <c r="H116" i="2" s="1"/>
  <c r="M75" i="2"/>
  <c r="M116" i="2" s="1"/>
  <c r="S75" i="2"/>
  <c r="S116" i="2" s="1"/>
  <c r="F76" i="2"/>
  <c r="L76" i="2"/>
  <c r="L117" i="2" s="1"/>
  <c r="Q76" i="2"/>
  <c r="Q117" i="2" s="1"/>
  <c r="V76" i="2"/>
  <c r="V117" i="2" s="1"/>
  <c r="E77" i="2"/>
  <c r="E118" i="2" s="1"/>
  <c r="J77" i="2"/>
  <c r="J118" i="2" s="1"/>
  <c r="P77" i="2"/>
  <c r="U77" i="2"/>
  <c r="U118" i="2" s="1"/>
  <c r="I78" i="2"/>
  <c r="I119" i="2" s="1"/>
  <c r="O78" i="2"/>
  <c r="O119" i="2" s="1"/>
  <c r="T78" i="2"/>
  <c r="T119" i="2" s="1"/>
  <c r="X78" i="2"/>
  <c r="X119" i="2" s="1"/>
  <c r="H79" i="2"/>
  <c r="H120" i="2" s="1"/>
  <c r="M79" i="2"/>
  <c r="M120" i="2" s="1"/>
  <c r="X82" i="2"/>
  <c r="X123" i="2" s="1"/>
  <c r="F84" i="2"/>
  <c r="F125" i="2" s="1"/>
  <c r="D86" i="2"/>
  <c r="D127" i="2" s="1"/>
  <c r="I86" i="2"/>
  <c r="I127" i="2" s="1"/>
  <c r="T86" i="2"/>
  <c r="T127" i="2" s="1"/>
  <c r="G42" i="2"/>
  <c r="N42" i="2"/>
  <c r="R52" i="2"/>
  <c r="N54" i="2"/>
  <c r="G56" i="2"/>
  <c r="N62" i="2"/>
  <c r="R64" i="2"/>
  <c r="N65" i="2"/>
  <c r="H74" i="5"/>
  <c r="L74" i="5"/>
  <c r="O75" i="5"/>
  <c r="H60" i="5"/>
  <c r="L60" i="5"/>
  <c r="H62" i="5"/>
  <c r="L62" i="5"/>
  <c r="O63" i="5"/>
  <c r="H78" i="5"/>
  <c r="L78" i="5"/>
  <c r="O79" i="5"/>
  <c r="DM38" i="3"/>
  <c r="DM37" i="3" s="1"/>
  <c r="DM52" i="3" s="1"/>
  <c r="DM53" i="3" s="1"/>
  <c r="R32" i="2"/>
  <c r="S6" i="5"/>
  <c r="T174" i="5"/>
  <c r="S8" i="5"/>
  <c r="M182" i="5"/>
  <c r="L16" i="5"/>
  <c r="I196" i="5"/>
  <c r="H30" i="5"/>
  <c r="H36" i="5"/>
  <c r="H40" i="5"/>
  <c r="M208" i="5"/>
  <c r="L42" i="5"/>
  <c r="I212" i="5"/>
  <c r="H46" i="5"/>
  <c r="P221" i="5"/>
  <c r="O55" i="5"/>
  <c r="M224" i="5"/>
  <c r="L58" i="5"/>
  <c r="I230" i="5"/>
  <c r="H64" i="5"/>
  <c r="P239" i="5"/>
  <c r="O73" i="5"/>
  <c r="I246" i="5"/>
  <c r="H80" i="5"/>
  <c r="H5" i="5"/>
  <c r="P174" i="5"/>
  <c r="O8" i="5"/>
  <c r="I182" i="5"/>
  <c r="H16" i="5"/>
  <c r="P185" i="5"/>
  <c r="O19" i="5"/>
  <c r="O185" i="5" s="1"/>
  <c r="H20" i="5"/>
  <c r="L20" i="5"/>
  <c r="O21" i="5"/>
  <c r="O25" i="5"/>
  <c r="P38" i="5"/>
  <c r="I208" i="5"/>
  <c r="H42" i="5"/>
  <c r="H208" i="5" s="1"/>
  <c r="P217" i="5"/>
  <c r="O51" i="5"/>
  <c r="O217" i="5" s="1"/>
  <c r="H52" i="5"/>
  <c r="L52" i="5"/>
  <c r="O53" i="5"/>
  <c r="M220" i="5"/>
  <c r="L54" i="5"/>
  <c r="I224" i="5"/>
  <c r="H58" i="5"/>
  <c r="P235" i="5"/>
  <c r="O69" i="5"/>
  <c r="H70" i="5"/>
  <c r="H236" i="5" s="1"/>
  <c r="L70" i="5"/>
  <c r="L236" i="5" s="1"/>
  <c r="O71" i="5"/>
  <c r="O237" i="5" s="1"/>
  <c r="M238" i="5"/>
  <c r="L72" i="5"/>
  <c r="M172" i="5"/>
  <c r="L6" i="5"/>
  <c r="L8" i="5"/>
  <c r="O9" i="5"/>
  <c r="S9" i="5"/>
  <c r="O11" i="5"/>
  <c r="M178" i="5"/>
  <c r="L12" i="5"/>
  <c r="T183" i="5"/>
  <c r="S17" i="5"/>
  <c r="H22" i="5"/>
  <c r="L22" i="5"/>
  <c r="O23" i="5"/>
  <c r="H26" i="5"/>
  <c r="L26" i="5"/>
  <c r="O27" i="5"/>
  <c r="P197" i="5"/>
  <c r="O31" i="5"/>
  <c r="H32" i="5"/>
  <c r="L32" i="5"/>
  <c r="O33" i="5"/>
  <c r="P213" i="5"/>
  <c r="O47" i="5"/>
  <c r="O213" i="5" s="1"/>
  <c r="H48" i="5"/>
  <c r="L48" i="5"/>
  <c r="O49" i="5"/>
  <c r="M216" i="5"/>
  <c r="L50" i="5"/>
  <c r="I220" i="5"/>
  <c r="H54" i="5"/>
  <c r="P231" i="5"/>
  <c r="O65" i="5"/>
  <c r="H66" i="5"/>
  <c r="L66" i="5"/>
  <c r="O67" i="5"/>
  <c r="M234" i="5"/>
  <c r="L68" i="5"/>
  <c r="L234" i="5" s="1"/>
  <c r="I238" i="5"/>
  <c r="H72" i="5"/>
  <c r="I178" i="5"/>
  <c r="H12" i="5"/>
  <c r="P183" i="5"/>
  <c r="O17" i="5"/>
  <c r="M196" i="5"/>
  <c r="L30" i="5"/>
  <c r="P209" i="5"/>
  <c r="O43" i="5"/>
  <c r="M212" i="5"/>
  <c r="L46" i="5"/>
  <c r="I216" i="5"/>
  <c r="H50" i="5"/>
  <c r="P225" i="5"/>
  <c r="O59" i="5"/>
  <c r="M230" i="5"/>
  <c r="L64" i="5"/>
  <c r="L230" i="5" s="1"/>
  <c r="I234" i="5"/>
  <c r="H68" i="5"/>
  <c r="P243" i="5"/>
  <c r="O77" i="5"/>
  <c r="M246" i="5"/>
  <c r="L80" i="5"/>
  <c r="H194" i="5"/>
  <c r="E204" i="5"/>
  <c r="X171" i="5"/>
  <c r="G172" i="5"/>
  <c r="P172" i="5"/>
  <c r="W174" i="5"/>
  <c r="P175" i="5"/>
  <c r="T175" i="5"/>
  <c r="X175" i="5"/>
  <c r="G176" i="5"/>
  <c r="M176" i="5"/>
  <c r="R176" i="5"/>
  <c r="Q184" i="5"/>
  <c r="T185" i="5"/>
  <c r="X185" i="5"/>
  <c r="G186" i="5"/>
  <c r="U186" i="5"/>
  <c r="Y186" i="5"/>
  <c r="I187" i="5"/>
  <c r="N187" i="5"/>
  <c r="W187" i="5"/>
  <c r="F188" i="5"/>
  <c r="N192" i="5"/>
  <c r="T38" i="5"/>
  <c r="E227" i="5"/>
  <c r="H228" i="5"/>
  <c r="L244" i="5"/>
  <c r="L180" i="5"/>
  <c r="H200" i="5"/>
  <c r="L206" i="5"/>
  <c r="L222" i="5"/>
  <c r="O223" i="5"/>
  <c r="E247" i="5"/>
  <c r="O86" i="2"/>
  <c r="O127" i="2" s="1"/>
  <c r="N16" i="2"/>
  <c r="O90" i="2"/>
  <c r="O131" i="2" s="1"/>
  <c r="N20" i="2"/>
  <c r="O94" i="2"/>
  <c r="O135" i="2" s="1"/>
  <c r="N24" i="2"/>
  <c r="O98" i="2"/>
  <c r="O139" i="2" s="1"/>
  <c r="N28" i="2"/>
  <c r="N4" i="2"/>
  <c r="G6" i="2"/>
  <c r="K6" i="2"/>
  <c r="G8" i="2"/>
  <c r="K8" i="2"/>
  <c r="B8" i="2" s="1"/>
  <c r="O79" i="2"/>
  <c r="O120" i="2" s="1"/>
  <c r="G10" i="2"/>
  <c r="K10" i="2"/>
  <c r="G12" i="2"/>
  <c r="K12" i="2"/>
  <c r="S84" i="2"/>
  <c r="S125" i="2" s="1"/>
  <c r="R14" i="2"/>
  <c r="E86" i="2"/>
  <c r="E127" i="2" s="1"/>
  <c r="J86" i="2"/>
  <c r="J127" i="2" s="1"/>
  <c r="S88" i="2"/>
  <c r="R18" i="2"/>
  <c r="S92" i="2"/>
  <c r="S133" i="2" s="1"/>
  <c r="R22" i="2"/>
  <c r="J94" i="2"/>
  <c r="J135" i="2" s="1"/>
  <c r="S96" i="2"/>
  <c r="S137" i="2" s="1"/>
  <c r="R26" i="2"/>
  <c r="R30" i="2"/>
  <c r="W100" i="2"/>
  <c r="W141" i="2" s="1"/>
  <c r="R34" i="2"/>
  <c r="W104" i="2"/>
  <c r="W106" i="2" s="1"/>
  <c r="W147" i="2" s="1"/>
  <c r="T40" i="2"/>
  <c r="T63" i="2" s="1"/>
  <c r="T66" i="2" s="1"/>
  <c r="T68" i="2" s="1"/>
  <c r="T70" i="2" s="1"/>
  <c r="T104" i="2" s="1"/>
  <c r="R54" i="2"/>
  <c r="K59" i="2"/>
  <c r="L57" i="2"/>
  <c r="L91" i="2" s="1"/>
  <c r="L132" i="2" s="1"/>
  <c r="N64" i="2"/>
  <c r="O84" i="2"/>
  <c r="O125" i="2" s="1"/>
  <c r="N14" i="2"/>
  <c r="O88" i="2"/>
  <c r="O129" i="2" s="1"/>
  <c r="N18" i="2"/>
  <c r="O92" i="2"/>
  <c r="O133" i="2" s="1"/>
  <c r="N22" i="2"/>
  <c r="O96" i="2"/>
  <c r="O137" i="2" s="1"/>
  <c r="N26" i="2"/>
  <c r="P40" i="2"/>
  <c r="U40" i="2"/>
  <c r="G53" i="2"/>
  <c r="H40" i="2"/>
  <c r="N58" i="2"/>
  <c r="O57" i="2"/>
  <c r="O91" i="2" s="1"/>
  <c r="G60" i="2"/>
  <c r="R4" i="2"/>
  <c r="S86" i="2"/>
  <c r="S127" i="2" s="1"/>
  <c r="R16" i="2"/>
  <c r="S90" i="2"/>
  <c r="R20" i="2"/>
  <c r="S94" i="2"/>
  <c r="S135" i="2" s="1"/>
  <c r="R24" i="2"/>
  <c r="S98" i="2"/>
  <c r="S139" i="2" s="1"/>
  <c r="R28" i="2"/>
  <c r="W102" i="2"/>
  <c r="W143" i="2" s="1"/>
  <c r="G61" i="2"/>
  <c r="I57" i="2"/>
  <c r="I91" i="2" s="1"/>
  <c r="O76" i="2"/>
  <c r="O117" i="2" s="1"/>
  <c r="T76" i="2"/>
  <c r="T117" i="2" s="1"/>
  <c r="S77" i="2"/>
  <c r="S79" i="2"/>
  <c r="S120" i="2" s="1"/>
  <c r="X80" i="2"/>
  <c r="X121" i="2" s="1"/>
  <c r="H81" i="2"/>
  <c r="H122" i="2" s="1"/>
  <c r="M81" i="2"/>
  <c r="M122" i="2" s="1"/>
  <c r="J82" i="2"/>
  <c r="J123" i="2" s="1"/>
  <c r="P84" i="2"/>
  <c r="P125" i="2" s="1"/>
  <c r="T84" i="2"/>
  <c r="T125" i="2" s="1"/>
  <c r="G15" i="2"/>
  <c r="X86" i="2"/>
  <c r="X127" i="2" s="1"/>
  <c r="H87" i="2"/>
  <c r="H128" i="2" s="1"/>
  <c r="G19" i="2"/>
  <c r="L90" i="2"/>
  <c r="F92" i="2"/>
  <c r="F133" i="2" s="1"/>
  <c r="X92" i="2"/>
  <c r="X133" i="2" s="1"/>
  <c r="G23" i="2"/>
  <c r="F94" i="2"/>
  <c r="F135" i="2" s="1"/>
  <c r="T94" i="2"/>
  <c r="T135" i="2" s="1"/>
  <c r="F96" i="2"/>
  <c r="F137" i="2" s="1"/>
  <c r="L96" i="2"/>
  <c r="L137" i="2" s="1"/>
  <c r="G27" i="2"/>
  <c r="W97" i="2"/>
  <c r="W138" i="2" s="1"/>
  <c r="F98" i="2"/>
  <c r="F139" i="2" s="1"/>
  <c r="L98" i="2"/>
  <c r="L139" i="2" s="1"/>
  <c r="P98" i="2"/>
  <c r="P139" i="2" s="1"/>
  <c r="G31" i="2"/>
  <c r="S103" i="2"/>
  <c r="S144" i="2" s="1"/>
  <c r="Q40" i="2"/>
  <c r="N43" i="2"/>
  <c r="K45" i="2"/>
  <c r="G46" i="2"/>
  <c r="N46" i="2"/>
  <c r="K52" i="2"/>
  <c r="G54" i="2"/>
  <c r="R56" i="2"/>
  <c r="G59" i="2"/>
  <c r="B59" i="2" s="1"/>
  <c r="B38" i="2" s="1"/>
  <c r="R59" i="2"/>
  <c r="G62" i="2"/>
  <c r="K64" i="2"/>
  <c r="K65" i="2"/>
  <c r="I40" i="2"/>
  <c r="I38" i="2" s="1"/>
  <c r="M40" i="2"/>
  <c r="R41" i="2"/>
  <c r="X40" i="2"/>
  <c r="R44" i="2"/>
  <c r="G45" i="2"/>
  <c r="R48" i="2"/>
  <c r="R51" i="2"/>
  <c r="B51" i="2" s="1"/>
  <c r="G52" i="2"/>
  <c r="G64" i="2"/>
  <c r="G65" i="2"/>
  <c r="G67" i="2"/>
  <c r="J79" i="2"/>
  <c r="J120" i="2" s="1"/>
  <c r="H80" i="2"/>
  <c r="U81" i="2"/>
  <c r="U122" i="2" s="1"/>
  <c r="D84" i="2"/>
  <c r="D125" i="2" s="1"/>
  <c r="J85" i="2"/>
  <c r="J126" i="2" s="1"/>
  <c r="P85" i="2"/>
  <c r="P126" i="2" s="1"/>
  <c r="U85" i="2"/>
  <c r="U126" i="2" s="1"/>
  <c r="D88" i="2"/>
  <c r="D129" i="2" s="1"/>
  <c r="I88" i="2"/>
  <c r="I129" i="2" s="1"/>
  <c r="D90" i="2"/>
  <c r="D131" i="2" s="1"/>
  <c r="V90" i="2"/>
  <c r="V131" i="2" s="1"/>
  <c r="V96" i="2"/>
  <c r="V137" i="2" s="1"/>
  <c r="E99" i="2"/>
  <c r="E140" i="2" s="1"/>
  <c r="J99" i="2"/>
  <c r="J140" i="2" s="1"/>
  <c r="P99" i="2"/>
  <c r="P140" i="2" s="1"/>
  <c r="U99" i="2"/>
  <c r="U140" i="2" s="1"/>
  <c r="E101" i="2"/>
  <c r="E142" i="2" s="1"/>
  <c r="J101" i="2"/>
  <c r="J142" i="2" s="1"/>
  <c r="P101" i="2"/>
  <c r="P142" i="2" s="1"/>
  <c r="E103" i="2"/>
  <c r="E144" i="2" s="1"/>
  <c r="E40" i="2"/>
  <c r="N41" i="2"/>
  <c r="K42" i="2"/>
  <c r="R42" i="2"/>
  <c r="G43" i="2"/>
  <c r="N44" i="2"/>
  <c r="K47" i="2"/>
  <c r="G48" i="2"/>
  <c r="N48" i="2"/>
  <c r="R53" i="2"/>
  <c r="G55" i="2"/>
  <c r="J57" i="2"/>
  <c r="V57" i="2"/>
  <c r="V91" i="2" s="1"/>
  <c r="R60" i="2"/>
  <c r="K61" i="2"/>
  <c r="R62" i="2"/>
  <c r="R65" i="2"/>
  <c r="N67" i="2"/>
  <c r="L120" i="2"/>
  <c r="L124" i="2"/>
  <c r="K83" i="2"/>
  <c r="K124" i="2" s="1"/>
  <c r="H124" i="2"/>
  <c r="G83" i="2"/>
  <c r="G124" i="2" s="1"/>
  <c r="S124" i="2"/>
  <c r="R83" i="2"/>
  <c r="R124" i="2" s="1"/>
  <c r="L127" i="2"/>
  <c r="K86" i="2"/>
  <c r="K127" i="2" s="1"/>
  <c r="P129" i="2"/>
  <c r="S130" i="2"/>
  <c r="P133" i="2"/>
  <c r="H144" i="2"/>
  <c r="G103" i="2"/>
  <c r="G144" i="2" s="1"/>
  <c r="H125" i="2"/>
  <c r="H127" i="2"/>
  <c r="P120" i="2"/>
  <c r="P124" i="2"/>
  <c r="N83" i="2"/>
  <c r="N124" i="2" s="1"/>
  <c r="P128" i="2"/>
  <c r="N5" i="2"/>
  <c r="R5" i="2"/>
  <c r="N7" i="2"/>
  <c r="R7" i="2"/>
  <c r="N9" i="2"/>
  <c r="R9" i="2"/>
  <c r="N11" i="2"/>
  <c r="R11" i="2"/>
  <c r="G14" i="2"/>
  <c r="K14" i="2"/>
  <c r="G16" i="2"/>
  <c r="K16" i="2"/>
  <c r="G18" i="2"/>
  <c r="K18" i="2"/>
  <c r="G20" i="2"/>
  <c r="K20" i="2"/>
  <c r="G22" i="2"/>
  <c r="K22" i="2"/>
  <c r="G24" i="2"/>
  <c r="K24" i="2"/>
  <c r="G26" i="2"/>
  <c r="K26" i="2"/>
  <c r="G28" i="2"/>
  <c r="K28" i="2"/>
  <c r="G30" i="2"/>
  <c r="K30" i="2"/>
  <c r="B30" i="2" s="1"/>
  <c r="G32" i="2"/>
  <c r="K32" i="2"/>
  <c r="G34" i="2"/>
  <c r="K34" i="2"/>
  <c r="O40" i="2"/>
  <c r="S40" i="2"/>
  <c r="G71" i="2"/>
  <c r="S78" i="2"/>
  <c r="S82" i="2"/>
  <c r="G5" i="2"/>
  <c r="K5" i="2"/>
  <c r="G7" i="2"/>
  <c r="K7" i="2"/>
  <c r="G9" i="2"/>
  <c r="K9" i="2"/>
  <c r="G11" i="2"/>
  <c r="K11" i="2"/>
  <c r="R13" i="2"/>
  <c r="B13" i="2" s="1"/>
  <c r="N15" i="2"/>
  <c r="R15" i="2"/>
  <c r="N17" i="2"/>
  <c r="R17" i="2"/>
  <c r="N19" i="2"/>
  <c r="R19" i="2"/>
  <c r="N21" i="2"/>
  <c r="R21" i="2"/>
  <c r="N23" i="2"/>
  <c r="R23" i="2"/>
  <c r="N25" i="2"/>
  <c r="R25" i="2"/>
  <c r="N27" i="2"/>
  <c r="R27" i="2"/>
  <c r="N29" i="2"/>
  <c r="R29" i="2"/>
  <c r="N31" i="2"/>
  <c r="R31" i="2"/>
  <c r="N33" i="2"/>
  <c r="R33" i="2"/>
  <c r="N69" i="2"/>
  <c r="P78" i="2"/>
  <c r="P82" i="2"/>
  <c r="D85" i="2"/>
  <c r="D126" i="2" s="1"/>
  <c r="H85" i="2"/>
  <c r="L85" i="2"/>
  <c r="D89" i="2"/>
  <c r="D130" i="2" s="1"/>
  <c r="H89" i="2"/>
  <c r="L89" i="2"/>
  <c r="D93" i="2"/>
  <c r="D134" i="2" s="1"/>
  <c r="H93" i="2"/>
  <c r="L93" i="2"/>
  <c r="D101" i="2"/>
  <c r="D142" i="2" s="1"/>
  <c r="H101" i="2"/>
  <c r="L101" i="2"/>
  <c r="N6" i="2"/>
  <c r="R6" i="2"/>
  <c r="N10" i="2"/>
  <c r="R10" i="2"/>
  <c r="G17" i="2"/>
  <c r="K17" i="2"/>
  <c r="G21" i="2"/>
  <c r="K21" i="2"/>
  <c r="G25" i="2"/>
  <c r="B25" i="2" s="1"/>
  <c r="K25" i="2"/>
  <c r="G29" i="2"/>
  <c r="K29" i="2"/>
  <c r="G33" i="2"/>
  <c r="B33" i="2" s="1"/>
  <c r="K33" i="2"/>
  <c r="D69" i="2"/>
  <c r="D103" i="2" s="1"/>
  <c r="D144" i="2" s="1"/>
  <c r="L69" i="2"/>
  <c r="K69" i="2" s="1"/>
  <c r="L87" i="2"/>
  <c r="F170" i="5"/>
  <c r="F24" i="5"/>
  <c r="J170" i="5"/>
  <c r="J24" i="5"/>
  <c r="N170" i="5"/>
  <c r="N24" i="5"/>
  <c r="R170" i="5"/>
  <c r="R24" i="5"/>
  <c r="V170" i="5"/>
  <c r="V24" i="5"/>
  <c r="M171" i="5"/>
  <c r="L5" i="5"/>
  <c r="E175" i="5"/>
  <c r="I177" i="5"/>
  <c r="H11" i="5"/>
  <c r="M179" i="5"/>
  <c r="L13" i="5"/>
  <c r="P180" i="5"/>
  <c r="O14" i="5"/>
  <c r="T186" i="5"/>
  <c r="S20" i="5"/>
  <c r="P188" i="5"/>
  <c r="O22" i="5"/>
  <c r="T24" i="5"/>
  <c r="V191" i="5"/>
  <c r="V38" i="5"/>
  <c r="S25" i="5"/>
  <c r="T194" i="5"/>
  <c r="S28" i="5"/>
  <c r="V195" i="5"/>
  <c r="S29" i="5"/>
  <c r="T198" i="5"/>
  <c r="S32" i="5"/>
  <c r="V199" i="5"/>
  <c r="S33" i="5"/>
  <c r="T202" i="5"/>
  <c r="S36" i="5"/>
  <c r="V203" i="5"/>
  <c r="S37" i="5"/>
  <c r="F205" i="5"/>
  <c r="F61" i="5"/>
  <c r="P206" i="5"/>
  <c r="O40" i="5"/>
  <c r="P210" i="5"/>
  <c r="O44" i="5"/>
  <c r="G170" i="5"/>
  <c r="G24" i="5"/>
  <c r="K170" i="5"/>
  <c r="K24" i="5"/>
  <c r="S4" i="5"/>
  <c r="W170" i="5"/>
  <c r="W24" i="5"/>
  <c r="H6" i="5"/>
  <c r="M173" i="5"/>
  <c r="L7" i="5"/>
  <c r="E177" i="5"/>
  <c r="S11" i="5"/>
  <c r="I179" i="5"/>
  <c r="H13" i="5"/>
  <c r="H14" i="5"/>
  <c r="S15" i="5"/>
  <c r="T184" i="5"/>
  <c r="S18" i="5"/>
  <c r="P186" i="5"/>
  <c r="O20" i="5"/>
  <c r="X24" i="5"/>
  <c r="N191" i="5"/>
  <c r="N38" i="5"/>
  <c r="R191" i="5"/>
  <c r="R38" i="5"/>
  <c r="P194" i="5"/>
  <c r="O28" i="5"/>
  <c r="P198" i="5"/>
  <c r="O32" i="5"/>
  <c r="P202" i="5"/>
  <c r="O36" i="5"/>
  <c r="V205" i="5"/>
  <c r="V61" i="5"/>
  <c r="S39" i="5"/>
  <c r="T208" i="5"/>
  <c r="S42" i="5"/>
  <c r="V209" i="5"/>
  <c r="S43" i="5"/>
  <c r="H4" i="5"/>
  <c r="L4" i="5"/>
  <c r="O5" i="5"/>
  <c r="S5" i="5"/>
  <c r="I173" i="5"/>
  <c r="H7" i="5"/>
  <c r="H8" i="5"/>
  <c r="M175" i="5"/>
  <c r="L9" i="5"/>
  <c r="L175" i="5" s="1"/>
  <c r="O10" i="5"/>
  <c r="S10" i="5"/>
  <c r="E179" i="5"/>
  <c r="O13" i="5"/>
  <c r="O179" i="5" s="1"/>
  <c r="S13" i="5"/>
  <c r="T182" i="5"/>
  <c r="S16" i="5"/>
  <c r="P184" i="5"/>
  <c r="O18" i="5"/>
  <c r="S21" i="5"/>
  <c r="S187" i="5" s="1"/>
  <c r="J191" i="5"/>
  <c r="J38" i="5"/>
  <c r="T192" i="5"/>
  <c r="S26" i="5"/>
  <c r="V193" i="5"/>
  <c r="S27" i="5"/>
  <c r="T196" i="5"/>
  <c r="S30" i="5"/>
  <c r="V197" i="5"/>
  <c r="S31" i="5"/>
  <c r="T200" i="5"/>
  <c r="S34" i="5"/>
  <c r="V201" i="5"/>
  <c r="S35" i="5"/>
  <c r="X38" i="5"/>
  <c r="X204" i="5" s="1"/>
  <c r="N205" i="5"/>
  <c r="N61" i="5"/>
  <c r="R205" i="5"/>
  <c r="R61" i="5"/>
  <c r="P208" i="5"/>
  <c r="O42" i="5"/>
  <c r="I170" i="5"/>
  <c r="I24" i="5"/>
  <c r="M170" i="5"/>
  <c r="M24" i="5"/>
  <c r="Q170" i="5"/>
  <c r="Q24" i="5"/>
  <c r="U170" i="5"/>
  <c r="U24" i="5"/>
  <c r="Y170" i="5"/>
  <c r="Y24" i="5"/>
  <c r="E173" i="5"/>
  <c r="O7" i="5"/>
  <c r="S7" i="5"/>
  <c r="I175" i="5"/>
  <c r="H9" i="5"/>
  <c r="H10" i="5"/>
  <c r="L10" i="5"/>
  <c r="M177" i="5"/>
  <c r="L11" i="5"/>
  <c r="O12" i="5"/>
  <c r="S12" i="5"/>
  <c r="T180" i="5"/>
  <c r="S14" i="5"/>
  <c r="P182" i="5"/>
  <c r="O16" i="5"/>
  <c r="C18" i="5"/>
  <c r="H18" i="5"/>
  <c r="L18" i="5"/>
  <c r="L184" i="5" s="1"/>
  <c r="S19" i="5"/>
  <c r="T188" i="5"/>
  <c r="S22" i="5"/>
  <c r="V189" i="5"/>
  <c r="S23" i="5"/>
  <c r="P24" i="5"/>
  <c r="F191" i="5"/>
  <c r="F38" i="5"/>
  <c r="P192" i="5"/>
  <c r="O26" i="5"/>
  <c r="P196" i="5"/>
  <c r="O30" i="5"/>
  <c r="P200" i="5"/>
  <c r="O34" i="5"/>
  <c r="J205" i="5"/>
  <c r="J61" i="5"/>
  <c r="T206" i="5"/>
  <c r="S40" i="5"/>
  <c r="V207" i="5"/>
  <c r="S41" i="5"/>
  <c r="T210" i="5"/>
  <c r="S44" i="5"/>
  <c r="V211" i="5"/>
  <c r="S45" i="5"/>
  <c r="I38" i="5"/>
  <c r="M38" i="5"/>
  <c r="Q38" i="5"/>
  <c r="U38" i="5"/>
  <c r="Y38" i="5"/>
  <c r="S47" i="5"/>
  <c r="S49" i="5"/>
  <c r="S51" i="5"/>
  <c r="S53" i="5"/>
  <c r="S55" i="5"/>
  <c r="S57" i="5"/>
  <c r="S59" i="5"/>
  <c r="G61" i="5"/>
  <c r="K61" i="5"/>
  <c r="W61" i="5"/>
  <c r="S63" i="5"/>
  <c r="S229" i="5" s="1"/>
  <c r="S65" i="5"/>
  <c r="S67" i="5"/>
  <c r="S69" i="5"/>
  <c r="S71" i="5"/>
  <c r="S73" i="5"/>
  <c r="S75" i="5"/>
  <c r="I76" i="5"/>
  <c r="M76" i="5"/>
  <c r="Q76" i="5"/>
  <c r="U76" i="5"/>
  <c r="Y76" i="5"/>
  <c r="S77" i="5"/>
  <c r="S79" i="5"/>
  <c r="S245" i="5" s="1"/>
  <c r="G81" i="5"/>
  <c r="K81" i="5"/>
  <c r="W81" i="5"/>
  <c r="E83" i="5"/>
  <c r="H15" i="5"/>
  <c r="L15" i="5"/>
  <c r="L181" i="5" s="1"/>
  <c r="H17" i="5"/>
  <c r="H183" i="5" s="1"/>
  <c r="L17" i="5"/>
  <c r="H19" i="5"/>
  <c r="L19" i="5"/>
  <c r="L185" i="5" s="1"/>
  <c r="H21" i="5"/>
  <c r="L21" i="5"/>
  <c r="H23" i="5"/>
  <c r="L23" i="5"/>
  <c r="L189" i="5" s="1"/>
  <c r="H25" i="5"/>
  <c r="L25" i="5"/>
  <c r="H27" i="5"/>
  <c r="L27" i="5"/>
  <c r="H29" i="5"/>
  <c r="L29" i="5"/>
  <c r="H31" i="5"/>
  <c r="L31" i="5"/>
  <c r="L197" i="5" s="1"/>
  <c r="H33" i="5"/>
  <c r="L33" i="5"/>
  <c r="H35" i="5"/>
  <c r="L35" i="5"/>
  <c r="L201" i="5" s="1"/>
  <c r="H37" i="5"/>
  <c r="L37" i="5"/>
  <c r="H39" i="5"/>
  <c r="L39" i="5"/>
  <c r="H41" i="5"/>
  <c r="L41" i="5"/>
  <c r="H43" i="5"/>
  <c r="L43" i="5"/>
  <c r="H45" i="5"/>
  <c r="L45" i="5"/>
  <c r="H47" i="5"/>
  <c r="L47" i="5"/>
  <c r="H49" i="5"/>
  <c r="L49" i="5"/>
  <c r="H51" i="5"/>
  <c r="H217" i="5" s="1"/>
  <c r="L51" i="5"/>
  <c r="L217" i="5" s="1"/>
  <c r="H53" i="5"/>
  <c r="L53" i="5"/>
  <c r="H55" i="5"/>
  <c r="L55" i="5"/>
  <c r="H57" i="5"/>
  <c r="L57" i="5"/>
  <c r="H59" i="5"/>
  <c r="L59" i="5"/>
  <c r="L225" i="5" s="1"/>
  <c r="P61" i="5"/>
  <c r="T61" i="5"/>
  <c r="X61" i="5"/>
  <c r="H63" i="5"/>
  <c r="H229" i="5" s="1"/>
  <c r="L63" i="5"/>
  <c r="H65" i="5"/>
  <c r="L65" i="5"/>
  <c r="H67" i="5"/>
  <c r="H233" i="5" s="1"/>
  <c r="L67" i="5"/>
  <c r="H69" i="5"/>
  <c r="H235" i="5" s="1"/>
  <c r="L69" i="5"/>
  <c r="L235" i="5" s="1"/>
  <c r="H71" i="5"/>
  <c r="H237" i="5" s="1"/>
  <c r="L71" i="5"/>
  <c r="H73" i="5"/>
  <c r="L73" i="5"/>
  <c r="H75" i="5"/>
  <c r="H241" i="5" s="1"/>
  <c r="L75" i="5"/>
  <c r="F76" i="5"/>
  <c r="J76" i="5"/>
  <c r="N76" i="5"/>
  <c r="R76" i="5"/>
  <c r="V76" i="5"/>
  <c r="H77" i="5"/>
  <c r="L77" i="5"/>
  <c r="H79" i="5"/>
  <c r="L79" i="5"/>
  <c r="P81" i="5"/>
  <c r="T81" i="5"/>
  <c r="X81" i="5"/>
  <c r="D171" i="5"/>
  <c r="G38" i="5"/>
  <c r="K38" i="5"/>
  <c r="W38" i="5"/>
  <c r="O46" i="5"/>
  <c r="S46" i="5"/>
  <c r="O48" i="5"/>
  <c r="S48" i="5"/>
  <c r="O50" i="5"/>
  <c r="S50" i="5"/>
  <c r="O52" i="5"/>
  <c r="S52" i="5"/>
  <c r="O54" i="5"/>
  <c r="S54" i="5"/>
  <c r="O56" i="5"/>
  <c r="S56" i="5"/>
  <c r="O58" i="5"/>
  <c r="S58" i="5"/>
  <c r="O60" i="5"/>
  <c r="S60" i="5"/>
  <c r="I61" i="5"/>
  <c r="I227" i="5" s="1"/>
  <c r="M61" i="5"/>
  <c r="Q61" i="5"/>
  <c r="U61" i="5"/>
  <c r="Y61" i="5"/>
  <c r="O62" i="5"/>
  <c r="S62" i="5"/>
  <c r="O64" i="5"/>
  <c r="S64" i="5"/>
  <c r="O66" i="5"/>
  <c r="S66" i="5"/>
  <c r="O68" i="5"/>
  <c r="S68" i="5"/>
  <c r="O70" i="5"/>
  <c r="S70" i="5"/>
  <c r="O72" i="5"/>
  <c r="S72" i="5"/>
  <c r="S238" i="5" s="1"/>
  <c r="O74" i="5"/>
  <c r="S74" i="5"/>
  <c r="G76" i="5"/>
  <c r="K76" i="5"/>
  <c r="W76" i="5"/>
  <c r="O78" i="5"/>
  <c r="S78" i="5"/>
  <c r="O80" i="5"/>
  <c r="S80" i="5"/>
  <c r="I81" i="5"/>
  <c r="M81" i="5"/>
  <c r="Q81" i="5"/>
  <c r="U81" i="5"/>
  <c r="Y81" i="5"/>
  <c r="E190" i="5"/>
  <c r="P76" i="5"/>
  <c r="P242" i="5" s="1"/>
  <c r="T76" i="5"/>
  <c r="T242" i="5" s="1"/>
  <c r="X76" i="5"/>
  <c r="F81" i="5"/>
  <c r="J81" i="5"/>
  <c r="N81" i="5"/>
  <c r="R81" i="5"/>
  <c r="V81" i="5"/>
  <c r="O191" i="5"/>
  <c r="E7" i="10"/>
  <c r="F7" i="10" s="1"/>
  <c r="E8" i="10"/>
  <c r="E12" i="10"/>
  <c r="E16" i="10"/>
  <c r="F16" i="10" s="1"/>
  <c r="P116" i="2" l="1"/>
  <c r="B58" i="2"/>
  <c r="G92" i="2"/>
  <c r="G133" i="2" s="1"/>
  <c r="E63" i="2"/>
  <c r="E66" i="2" s="1"/>
  <c r="E68" i="2" s="1"/>
  <c r="E70" i="2" s="1"/>
  <c r="E104" i="2" s="1"/>
  <c r="L135" i="2"/>
  <c r="N89" i="2"/>
  <c r="N130" i="2" s="1"/>
  <c r="R87" i="2"/>
  <c r="R128" i="2" s="1"/>
  <c r="G80" i="2"/>
  <c r="G121" i="2" s="1"/>
  <c r="R89" i="2"/>
  <c r="R130" i="2" s="1"/>
  <c r="M63" i="2"/>
  <c r="M66" i="2" s="1"/>
  <c r="M68" i="2" s="1"/>
  <c r="M70" i="2" s="1"/>
  <c r="M104" i="2" s="1"/>
  <c r="M106" i="2" s="1"/>
  <c r="M147" i="2" s="1"/>
  <c r="M38" i="2"/>
  <c r="G95" i="2"/>
  <c r="G136" i="2" s="1"/>
  <c r="K92" i="2"/>
  <c r="K133" i="2" s="1"/>
  <c r="S63" i="2"/>
  <c r="S66" i="2" s="1"/>
  <c r="S68" i="2" s="1"/>
  <c r="S70" i="2" s="1"/>
  <c r="S104" i="2" s="1"/>
  <c r="S145" i="2" s="1"/>
  <c r="N99" i="2"/>
  <c r="N140" i="2" s="1"/>
  <c r="J63" i="2"/>
  <c r="J66" i="2" s="1"/>
  <c r="K90" i="2"/>
  <c r="K131" i="2" s="1"/>
  <c r="H63" i="2"/>
  <c r="H66" i="2" s="1"/>
  <c r="H68" i="2" s="1"/>
  <c r="H70" i="2" s="1"/>
  <c r="H104" i="2" s="1"/>
  <c r="H106" i="2" s="1"/>
  <c r="H38" i="2"/>
  <c r="J74" i="2"/>
  <c r="J115" i="2" s="1"/>
  <c r="C39" i="5"/>
  <c r="N93" i="2"/>
  <c r="N134" i="2" s="1"/>
  <c r="B10" i="2"/>
  <c r="B12" i="2"/>
  <c r="B21" i="2"/>
  <c r="B14" i="2"/>
  <c r="V72" i="2"/>
  <c r="C103" i="2"/>
  <c r="C144" i="2" s="1"/>
  <c r="S240" i="5"/>
  <c r="X227" i="5"/>
  <c r="H225" i="5"/>
  <c r="H209" i="5"/>
  <c r="H201" i="5"/>
  <c r="L226" i="5"/>
  <c r="G227" i="5"/>
  <c r="L176" i="5"/>
  <c r="Y227" i="5"/>
  <c r="L245" i="5"/>
  <c r="H184" i="5"/>
  <c r="R204" i="5"/>
  <c r="V190" i="5"/>
  <c r="J242" i="5"/>
  <c r="S223" i="5"/>
  <c r="V204" i="5"/>
  <c r="K204" i="5"/>
  <c r="H245" i="5"/>
  <c r="U242" i="5"/>
  <c r="S233" i="5"/>
  <c r="S206" i="5"/>
  <c r="P190" i="5"/>
  <c r="O184" i="5"/>
  <c r="S181" i="5"/>
  <c r="H172" i="5"/>
  <c r="F227" i="5"/>
  <c r="S194" i="5"/>
  <c r="S186" i="5"/>
  <c r="G242" i="5"/>
  <c r="S222" i="5"/>
  <c r="S214" i="5"/>
  <c r="V242" i="5"/>
  <c r="Y242" i="5"/>
  <c r="S215" i="5"/>
  <c r="S224" i="5"/>
  <c r="S220" i="5"/>
  <c r="L213" i="5"/>
  <c r="O177" i="5"/>
  <c r="L238" i="5"/>
  <c r="O239" i="5"/>
  <c r="H212" i="5"/>
  <c r="O211" i="5"/>
  <c r="S221" i="5"/>
  <c r="L214" i="5"/>
  <c r="X242" i="5"/>
  <c r="M227" i="5"/>
  <c r="H215" i="5"/>
  <c r="H207" i="5"/>
  <c r="M204" i="5"/>
  <c r="Y190" i="5"/>
  <c r="Q190" i="5"/>
  <c r="S179" i="5"/>
  <c r="O176" i="5"/>
  <c r="S202" i="5"/>
  <c r="O233" i="5"/>
  <c r="H198" i="5"/>
  <c r="U227" i="5"/>
  <c r="S218" i="5"/>
  <c r="H221" i="5"/>
  <c r="H197" i="5"/>
  <c r="H193" i="5"/>
  <c r="H189" i="5"/>
  <c r="H185" i="5"/>
  <c r="M242" i="5"/>
  <c r="U204" i="5"/>
  <c r="S211" i="5"/>
  <c r="S203" i="5"/>
  <c r="H234" i="5"/>
  <c r="H232" i="5"/>
  <c r="L186" i="5"/>
  <c r="H202" i="5"/>
  <c r="S236" i="5"/>
  <c r="S232" i="5"/>
  <c r="H239" i="5"/>
  <c r="L223" i="5"/>
  <c r="L211" i="5"/>
  <c r="V227" i="5"/>
  <c r="O193" i="5"/>
  <c r="S241" i="5"/>
  <c r="L237" i="5"/>
  <c r="L233" i="5"/>
  <c r="H219" i="5"/>
  <c r="H211" i="5"/>
  <c r="H203" i="5"/>
  <c r="Y204" i="5"/>
  <c r="S189" i="5"/>
  <c r="T190" i="5"/>
  <c r="R190" i="5"/>
  <c r="H244" i="5"/>
  <c r="S244" i="5"/>
  <c r="S226" i="5"/>
  <c r="L209" i="5"/>
  <c r="S237" i="5"/>
  <c r="L198" i="5"/>
  <c r="H230" i="5"/>
  <c r="H196" i="5"/>
  <c r="G204" i="5"/>
  <c r="L203" i="5"/>
  <c r="L183" i="5"/>
  <c r="K227" i="5"/>
  <c r="S213" i="5"/>
  <c r="S210" i="5"/>
  <c r="R227" i="5"/>
  <c r="H173" i="5"/>
  <c r="S208" i="5"/>
  <c r="S177" i="5"/>
  <c r="S198" i="5"/>
  <c r="O187" i="5"/>
  <c r="O195" i="5"/>
  <c r="L193" i="5"/>
  <c r="S225" i="5"/>
  <c r="S217" i="5"/>
  <c r="S207" i="5"/>
  <c r="J227" i="5"/>
  <c r="O173" i="5"/>
  <c r="H179" i="5"/>
  <c r="L232" i="5"/>
  <c r="S183" i="5"/>
  <c r="H206" i="5"/>
  <c r="L240" i="5"/>
  <c r="W204" i="5"/>
  <c r="Q204" i="5"/>
  <c r="X190" i="5"/>
  <c r="L212" i="5"/>
  <c r="O189" i="5"/>
  <c r="S175" i="5"/>
  <c r="S246" i="5"/>
  <c r="R242" i="5"/>
  <c r="L241" i="5"/>
  <c r="L229" i="5"/>
  <c r="P227" i="5"/>
  <c r="H223" i="5"/>
  <c r="H199" i="5"/>
  <c r="H195" i="5"/>
  <c r="H187" i="5"/>
  <c r="S239" i="5"/>
  <c r="S219" i="5"/>
  <c r="I204" i="5"/>
  <c r="S185" i="5"/>
  <c r="S178" i="5"/>
  <c r="S201" i="5"/>
  <c r="J204" i="5"/>
  <c r="H180" i="5"/>
  <c r="W190" i="5"/>
  <c r="H238" i="5"/>
  <c r="P63" i="2"/>
  <c r="P66" i="2" s="1"/>
  <c r="P68" i="2" s="1"/>
  <c r="P102" i="2" s="1"/>
  <c r="P106" i="2" s="1"/>
  <c r="G87" i="2"/>
  <c r="G128" i="2" s="1"/>
  <c r="P134" i="2"/>
  <c r="N87" i="2"/>
  <c r="N128" i="2" s="1"/>
  <c r="X63" i="2"/>
  <c r="X66" i="2" s="1"/>
  <c r="X68" i="2" s="1"/>
  <c r="X70" i="2" s="1"/>
  <c r="X104" i="2" s="1"/>
  <c r="K82" i="2"/>
  <c r="K123" i="2" s="1"/>
  <c r="N95" i="2"/>
  <c r="N136" i="2" s="1"/>
  <c r="N81" i="2"/>
  <c r="N122" i="2" s="1"/>
  <c r="G98" i="2"/>
  <c r="G139" i="2" s="1"/>
  <c r="K80" i="2"/>
  <c r="K121" i="2" s="1"/>
  <c r="G84" i="2"/>
  <c r="G125" i="2" s="1"/>
  <c r="K77" i="2"/>
  <c r="K118" i="2" s="1"/>
  <c r="P136" i="2"/>
  <c r="K78" i="2"/>
  <c r="K119" i="2" s="1"/>
  <c r="G96" i="2"/>
  <c r="G137" i="2" s="1"/>
  <c r="K95" i="2"/>
  <c r="K136" i="2" s="1"/>
  <c r="B84" i="2"/>
  <c r="B125" i="2" s="1"/>
  <c r="K88" i="2"/>
  <c r="K129" i="2" s="1"/>
  <c r="R79" i="2"/>
  <c r="R120" i="2" s="1"/>
  <c r="R77" i="2"/>
  <c r="R118" i="2" s="1"/>
  <c r="U63" i="2"/>
  <c r="U66" i="2" s="1"/>
  <c r="U68" i="2" s="1"/>
  <c r="U70" i="2" s="1"/>
  <c r="U104" i="2" s="1"/>
  <c r="U106" i="2" s="1"/>
  <c r="U147" i="2" s="1"/>
  <c r="F117" i="2"/>
  <c r="E72" i="2"/>
  <c r="D19" i="10"/>
  <c r="E19" i="10" s="1"/>
  <c r="F19" i="10" s="1"/>
  <c r="G57" i="2"/>
  <c r="R57" i="2"/>
  <c r="K84" i="2"/>
  <c r="K125" i="2" s="1"/>
  <c r="N101" i="2"/>
  <c r="N142" i="2" s="1"/>
  <c r="T102" i="2"/>
  <c r="T143" i="2" s="1"/>
  <c r="R80" i="2"/>
  <c r="R121" i="2" s="1"/>
  <c r="T100" i="2"/>
  <c r="T141" i="2" s="1"/>
  <c r="N57" i="2"/>
  <c r="N79" i="2"/>
  <c r="N120" i="2" s="1"/>
  <c r="G86" i="2"/>
  <c r="G127" i="2" s="1"/>
  <c r="K79" i="2"/>
  <c r="K120" i="2" s="1"/>
  <c r="G90" i="2"/>
  <c r="G131" i="2" s="1"/>
  <c r="G77" i="2"/>
  <c r="G118" i="2" s="1"/>
  <c r="R98" i="2"/>
  <c r="R139" i="2" s="1"/>
  <c r="B44" i="2"/>
  <c r="B78" i="2" s="1"/>
  <c r="B119" i="2" s="1"/>
  <c r="R88" i="2"/>
  <c r="R129" i="2" s="1"/>
  <c r="N77" i="2"/>
  <c r="N118" i="2" s="1"/>
  <c r="K76" i="2"/>
  <c r="K117" i="2" s="1"/>
  <c r="B47" i="2"/>
  <c r="O63" i="2"/>
  <c r="O66" i="2" s="1"/>
  <c r="O68" i="2" s="1"/>
  <c r="O70" i="2" s="1"/>
  <c r="O104" i="2" s="1"/>
  <c r="O145" i="2" s="1"/>
  <c r="R75" i="2"/>
  <c r="R116" i="2" s="1"/>
  <c r="R84" i="2"/>
  <c r="R125" i="2" s="1"/>
  <c r="B56" i="2"/>
  <c r="N90" i="2"/>
  <c r="N131" i="2" s="1"/>
  <c r="G75" i="2"/>
  <c r="G116" i="2" s="1"/>
  <c r="B43" i="2"/>
  <c r="N85" i="2"/>
  <c r="N126" i="2" s="1"/>
  <c r="N98" i="2"/>
  <c r="N139" i="2" s="1"/>
  <c r="R95" i="2"/>
  <c r="R136" i="2" s="1"/>
  <c r="R101" i="2"/>
  <c r="R142" i="2" s="1"/>
  <c r="G78" i="2"/>
  <c r="G119" i="2" s="1"/>
  <c r="F63" i="2"/>
  <c r="F66" i="2" s="1"/>
  <c r="F68" i="2" s="1"/>
  <c r="F70" i="2" s="1"/>
  <c r="F104" i="2" s="1"/>
  <c r="F145" i="2" s="1"/>
  <c r="G94" i="2"/>
  <c r="G135" i="2" s="1"/>
  <c r="S136" i="2"/>
  <c r="S128" i="2"/>
  <c r="N84" i="2"/>
  <c r="N125" i="2" s="1"/>
  <c r="S129" i="2"/>
  <c r="B55" i="2"/>
  <c r="B45" i="2"/>
  <c r="B46" i="2"/>
  <c r="B80" i="2" s="1"/>
  <c r="B121" i="2" s="1"/>
  <c r="T97" i="2"/>
  <c r="T138" i="2" s="1"/>
  <c r="R90" i="2"/>
  <c r="R131" i="2" s="1"/>
  <c r="U74" i="2"/>
  <c r="U115" i="2" s="1"/>
  <c r="R94" i="2"/>
  <c r="R135" i="2" s="1"/>
  <c r="B65" i="2"/>
  <c r="G81" i="2"/>
  <c r="G122" i="2" s="1"/>
  <c r="N80" i="2"/>
  <c r="N121" i="2" s="1"/>
  <c r="G99" i="2"/>
  <c r="G140" i="2" s="1"/>
  <c r="N94" i="2"/>
  <c r="N135" i="2" s="1"/>
  <c r="N86" i="2"/>
  <c r="N127" i="2" s="1"/>
  <c r="B62" i="2"/>
  <c r="Q242" i="5"/>
  <c r="S173" i="5"/>
  <c r="S193" i="5"/>
  <c r="L221" i="5"/>
  <c r="S197" i="5"/>
  <c r="W242" i="5"/>
  <c r="S216" i="5"/>
  <c r="S212" i="5"/>
  <c r="L239" i="5"/>
  <c r="L231" i="5"/>
  <c r="H213" i="5"/>
  <c r="H181" i="5"/>
  <c r="H176" i="5"/>
  <c r="U190" i="5"/>
  <c r="N227" i="5"/>
  <c r="S182" i="5"/>
  <c r="S171" i="5"/>
  <c r="N204" i="5"/>
  <c r="O231" i="5"/>
  <c r="P204" i="5"/>
  <c r="Q227" i="5"/>
  <c r="S231" i="5"/>
  <c r="K190" i="5"/>
  <c r="L179" i="5"/>
  <c r="L196" i="5"/>
  <c r="O199" i="5"/>
  <c r="H240" i="5"/>
  <c r="K242" i="5"/>
  <c r="S234" i="5"/>
  <c r="S230" i="5"/>
  <c r="H231" i="5"/>
  <c r="T227" i="5"/>
  <c r="L219" i="5"/>
  <c r="L215" i="5"/>
  <c r="L207" i="5"/>
  <c r="L199" i="5"/>
  <c r="L195" i="5"/>
  <c r="L187" i="5"/>
  <c r="S235" i="5"/>
  <c r="W227" i="5"/>
  <c r="S188" i="5"/>
  <c r="S180" i="5"/>
  <c r="L177" i="5"/>
  <c r="H175" i="5"/>
  <c r="S200" i="5"/>
  <c r="S196" i="5"/>
  <c r="S192" i="5"/>
  <c r="S176" i="5"/>
  <c r="H174" i="5"/>
  <c r="O171" i="5"/>
  <c r="S209" i="5"/>
  <c r="S184" i="5"/>
  <c r="L173" i="5"/>
  <c r="G190" i="5"/>
  <c r="S199" i="5"/>
  <c r="S195" i="5"/>
  <c r="O180" i="5"/>
  <c r="H177" i="5"/>
  <c r="O183" i="5"/>
  <c r="L174" i="5"/>
  <c r="O174" i="5"/>
  <c r="L228" i="5"/>
  <c r="O241" i="5"/>
  <c r="L131" i="2"/>
  <c r="R103" i="2"/>
  <c r="R144" i="2" s="1"/>
  <c r="N96" i="2"/>
  <c r="N137" i="2" s="1"/>
  <c r="S118" i="2"/>
  <c r="S131" i="2"/>
  <c r="K81" i="2"/>
  <c r="K122" i="2" s="1"/>
  <c r="B60" i="2"/>
  <c r="B52" i="2"/>
  <c r="R93" i="2"/>
  <c r="R134" i="2" s="1"/>
  <c r="N88" i="2"/>
  <c r="N129" i="2" s="1"/>
  <c r="R85" i="2"/>
  <c r="R126" i="2" s="1"/>
  <c r="K99" i="2"/>
  <c r="K140" i="2" s="1"/>
  <c r="R96" i="2"/>
  <c r="R137" i="2" s="1"/>
  <c r="G40" i="2"/>
  <c r="B2" i="2"/>
  <c r="C2" i="2" s="1"/>
  <c r="C14" i="5"/>
  <c r="C180" i="5" s="1"/>
  <c r="C11" i="5"/>
  <c r="C177" i="5" s="1"/>
  <c r="H226" i="5"/>
  <c r="H222" i="5"/>
  <c r="O229" i="5"/>
  <c r="C31" i="5"/>
  <c r="C73" i="5"/>
  <c r="O81" i="5"/>
  <c r="C23" i="5"/>
  <c r="C189" i="5" s="1"/>
  <c r="B24" i="2"/>
  <c r="H121" i="2"/>
  <c r="P118" i="2"/>
  <c r="R99" i="2"/>
  <c r="R140" i="2" s="1"/>
  <c r="W145" i="2"/>
  <c r="R86" i="2"/>
  <c r="R127" i="2" s="1"/>
  <c r="N76" i="2"/>
  <c r="N117" i="2" s="1"/>
  <c r="B17" i="2"/>
  <c r="B31" i="2"/>
  <c r="B27" i="2"/>
  <c r="B23" i="2"/>
  <c r="B19" i="2"/>
  <c r="B15" i="2"/>
  <c r="B85" i="2" s="1"/>
  <c r="B126" i="2" s="1"/>
  <c r="B26" i="2"/>
  <c r="B22" i="2"/>
  <c r="B92" i="2" s="1"/>
  <c r="B133" i="2" s="1"/>
  <c r="R81" i="2"/>
  <c r="R122" i="2" s="1"/>
  <c r="K75" i="2"/>
  <c r="K116" i="2" s="1"/>
  <c r="B29" i="2"/>
  <c r="B20" i="2"/>
  <c r="G76" i="2"/>
  <c r="G117" i="2" s="1"/>
  <c r="R92" i="2"/>
  <c r="R133" i="2" s="1"/>
  <c r="N242" i="5"/>
  <c r="B42" i="2"/>
  <c r="B54" i="2"/>
  <c r="D63" i="2"/>
  <c r="J91" i="2"/>
  <c r="J132" i="2" s="1"/>
  <c r="B48" i="2"/>
  <c r="G82" i="2"/>
  <c r="G123" i="2" s="1"/>
  <c r="K98" i="2"/>
  <c r="K139" i="2" s="1"/>
  <c r="K96" i="2"/>
  <c r="K137" i="2" s="1"/>
  <c r="N92" i="2"/>
  <c r="N133" i="2" s="1"/>
  <c r="G79" i="2"/>
  <c r="G120" i="2" s="1"/>
  <c r="K91" i="2"/>
  <c r="K132" i="2" s="1"/>
  <c r="R76" i="2"/>
  <c r="R117" i="2" s="1"/>
  <c r="B41" i="2"/>
  <c r="P74" i="2"/>
  <c r="G88" i="2"/>
  <c r="G129" i="2" s="1"/>
  <c r="Q63" i="2"/>
  <c r="Q66" i="2" s="1"/>
  <c r="Q68" i="2" s="1"/>
  <c r="Q70" i="2" s="1"/>
  <c r="Q104" i="2" s="1"/>
  <c r="Q145" i="2" s="1"/>
  <c r="C55" i="5"/>
  <c r="C65" i="5"/>
  <c r="C231" i="5" s="1"/>
  <c r="L76" i="5"/>
  <c r="L242" i="5" s="1"/>
  <c r="O61" i="5"/>
  <c r="C7" i="5"/>
  <c r="C13" i="5"/>
  <c r="H178" i="5"/>
  <c r="O197" i="5"/>
  <c r="H192" i="5"/>
  <c r="L172" i="5"/>
  <c r="H224" i="5"/>
  <c r="O219" i="5"/>
  <c r="O207" i="5"/>
  <c r="O38" i="5"/>
  <c r="C184" i="5"/>
  <c r="O245" i="5"/>
  <c r="O225" i="5"/>
  <c r="O201" i="5"/>
  <c r="L216" i="5"/>
  <c r="H214" i="5"/>
  <c r="L218" i="5"/>
  <c r="L224" i="5"/>
  <c r="S174" i="5"/>
  <c r="T204" i="5"/>
  <c r="L188" i="5"/>
  <c r="L178" i="5"/>
  <c r="O175" i="5"/>
  <c r="O235" i="5"/>
  <c r="L220" i="5"/>
  <c r="H218" i="5"/>
  <c r="H182" i="5"/>
  <c r="H171" i="5"/>
  <c r="O221" i="5"/>
  <c r="L208" i="5"/>
  <c r="L182" i="5"/>
  <c r="C47" i="5"/>
  <c r="C213" i="5" s="1"/>
  <c r="C25" i="5"/>
  <c r="C15" i="5"/>
  <c r="C181" i="5" s="1"/>
  <c r="L246" i="5"/>
  <c r="H216" i="5"/>
  <c r="O209" i="5"/>
  <c r="H220" i="5"/>
  <c r="O215" i="5"/>
  <c r="L192" i="5"/>
  <c r="H188" i="5"/>
  <c r="H186" i="5"/>
  <c r="H246" i="5"/>
  <c r="S172" i="5"/>
  <c r="V132" i="2"/>
  <c r="R91" i="2"/>
  <c r="R132" i="2" s="1"/>
  <c r="E145" i="2"/>
  <c r="E106" i="2"/>
  <c r="E147" i="2" s="1"/>
  <c r="O132" i="2"/>
  <c r="N91" i="2"/>
  <c r="N132" i="2" s="1"/>
  <c r="I132" i="2"/>
  <c r="M145" i="2"/>
  <c r="I63" i="2"/>
  <c r="M97" i="2"/>
  <c r="M138" i="2" s="1"/>
  <c r="E74" i="2"/>
  <c r="E115" i="2" s="1"/>
  <c r="K57" i="2"/>
  <c r="B32" i="2"/>
  <c r="B28" i="2"/>
  <c r="B18" i="2"/>
  <c r="B64" i="2"/>
  <c r="T74" i="2"/>
  <c r="T115" i="2" s="1"/>
  <c r="V63" i="2"/>
  <c r="M100" i="2"/>
  <c r="M141" i="2" s="1"/>
  <c r="N40" i="2"/>
  <c r="R40" i="2"/>
  <c r="M102" i="2"/>
  <c r="M143" i="2" s="1"/>
  <c r="E100" i="2"/>
  <c r="E141" i="2" s="1"/>
  <c r="M74" i="2"/>
  <c r="Q74" i="2"/>
  <c r="Q115" i="2" s="1"/>
  <c r="E102" i="2"/>
  <c r="E143" i="2" s="1"/>
  <c r="B9" i="2"/>
  <c r="B5" i="2"/>
  <c r="B34" i="2"/>
  <c r="B36" i="2" s="1"/>
  <c r="B16" i="2"/>
  <c r="B67" i="2"/>
  <c r="B61" i="2"/>
  <c r="B95" i="2" s="1"/>
  <c r="B136" i="2" s="1"/>
  <c r="I74" i="2"/>
  <c r="I115" i="2" s="1"/>
  <c r="H74" i="2"/>
  <c r="B4" i="2"/>
  <c r="X74" i="2"/>
  <c r="X115" i="2" s="1"/>
  <c r="L128" i="2"/>
  <c r="K87" i="2"/>
  <c r="K128" i="2" s="1"/>
  <c r="D248" i="5"/>
  <c r="D250" i="5" s="1"/>
  <c r="H243" i="5"/>
  <c r="H81" i="5"/>
  <c r="F4" i="10"/>
  <c r="L105" i="2"/>
  <c r="N247" i="5"/>
  <c r="N82" i="5"/>
  <c r="M247" i="5"/>
  <c r="M82" i="5"/>
  <c r="O238" i="5"/>
  <c r="C72" i="5"/>
  <c r="C238" i="5" s="1"/>
  <c r="O234" i="5"/>
  <c r="C68" i="5"/>
  <c r="O230" i="5"/>
  <c r="C64" i="5"/>
  <c r="F242" i="5"/>
  <c r="E248" i="5"/>
  <c r="E250" i="5" s="1"/>
  <c r="J247" i="5"/>
  <c r="J82" i="5"/>
  <c r="Y247" i="5"/>
  <c r="Y82" i="5"/>
  <c r="I247" i="5"/>
  <c r="I82" i="5"/>
  <c r="O244" i="5"/>
  <c r="C78" i="5"/>
  <c r="S228" i="5"/>
  <c r="S76" i="5"/>
  <c r="O226" i="5"/>
  <c r="C60" i="5"/>
  <c r="O222" i="5"/>
  <c r="C56" i="5"/>
  <c r="O218" i="5"/>
  <c r="C52" i="5"/>
  <c r="O214" i="5"/>
  <c r="C48" i="5"/>
  <c r="P247" i="5"/>
  <c r="P82" i="5"/>
  <c r="L243" i="5"/>
  <c r="L81" i="5"/>
  <c r="C71" i="5"/>
  <c r="C63" i="5"/>
  <c r="C53" i="5"/>
  <c r="C45" i="5"/>
  <c r="H205" i="5"/>
  <c r="H61" i="5"/>
  <c r="C37" i="5"/>
  <c r="C29" i="5"/>
  <c r="L191" i="5"/>
  <c r="L38" i="5"/>
  <c r="C21" i="5"/>
  <c r="W247" i="5"/>
  <c r="W82" i="5"/>
  <c r="E242" i="5"/>
  <c r="C10" i="5"/>
  <c r="C8" i="5"/>
  <c r="O202" i="5"/>
  <c r="C36" i="5"/>
  <c r="O194" i="5"/>
  <c r="C28" i="5"/>
  <c r="O210" i="5"/>
  <c r="C44" i="5"/>
  <c r="C9" i="5"/>
  <c r="N190" i="5"/>
  <c r="F190" i="5"/>
  <c r="B6" i="2"/>
  <c r="L134" i="2"/>
  <c r="K93" i="2"/>
  <c r="K134" i="2" s="1"/>
  <c r="H130" i="2"/>
  <c r="G89" i="2"/>
  <c r="G130" i="2" s="1"/>
  <c r="S74" i="2"/>
  <c r="X145" i="2"/>
  <c r="X106" i="2"/>
  <c r="X147" i="2" s="1"/>
  <c r="F12" i="10"/>
  <c r="O105" i="2"/>
  <c r="C205" i="5"/>
  <c r="V247" i="5"/>
  <c r="V82" i="5"/>
  <c r="O236" i="5"/>
  <c r="C70" i="5"/>
  <c r="C236" i="5" s="1"/>
  <c r="O200" i="5"/>
  <c r="C34" i="5"/>
  <c r="L170" i="5"/>
  <c r="L24" i="5"/>
  <c r="L190" i="5" s="1"/>
  <c r="S205" i="5"/>
  <c r="S61" i="5"/>
  <c r="S170" i="5"/>
  <c r="S24" i="5"/>
  <c r="H134" i="2"/>
  <c r="G93" i="2"/>
  <c r="G134" i="2" s="1"/>
  <c r="P123" i="2"/>
  <c r="N82" i="2"/>
  <c r="N123" i="2" s="1"/>
  <c r="T145" i="2"/>
  <c r="T106" i="2"/>
  <c r="T147" i="2" s="1"/>
  <c r="S100" i="2"/>
  <c r="U247" i="5"/>
  <c r="U82" i="5"/>
  <c r="O240" i="5"/>
  <c r="C74" i="5"/>
  <c r="O228" i="5"/>
  <c r="C62" i="5"/>
  <c r="C228" i="5" s="1"/>
  <c r="O76" i="5"/>
  <c r="D190" i="5"/>
  <c r="O247" i="5"/>
  <c r="O192" i="5"/>
  <c r="C26" i="5"/>
  <c r="O208" i="5"/>
  <c r="C42" i="5"/>
  <c r="F8" i="10"/>
  <c r="J105" i="2"/>
  <c r="R247" i="5"/>
  <c r="R82" i="5"/>
  <c r="H76" i="5"/>
  <c r="Q247" i="5"/>
  <c r="Q82" i="5"/>
  <c r="O246" i="5"/>
  <c r="C80" i="5"/>
  <c r="O224" i="5"/>
  <c r="C58" i="5"/>
  <c r="C224" i="5" s="1"/>
  <c r="O220" i="5"/>
  <c r="C54" i="5"/>
  <c r="O216" i="5"/>
  <c r="C50" i="5"/>
  <c r="O212" i="5"/>
  <c r="C46" i="5"/>
  <c r="C212" i="5" s="1"/>
  <c r="X247" i="5"/>
  <c r="X82" i="5"/>
  <c r="C77" i="5"/>
  <c r="C75" i="5"/>
  <c r="C67" i="5"/>
  <c r="C57" i="5"/>
  <c r="C49" i="5"/>
  <c r="C41" i="5"/>
  <c r="C33" i="5"/>
  <c r="C17" i="5"/>
  <c r="K247" i="5"/>
  <c r="K82" i="5"/>
  <c r="O243" i="5"/>
  <c r="O182" i="5"/>
  <c r="C16" i="5"/>
  <c r="H170" i="5"/>
  <c r="H24" i="5"/>
  <c r="O198" i="5"/>
  <c r="C32" i="5"/>
  <c r="C6" i="5"/>
  <c r="O24" i="5"/>
  <c r="O190" i="5" s="1"/>
  <c r="O206" i="5"/>
  <c r="C40" i="5"/>
  <c r="S191" i="5"/>
  <c r="S38" i="5"/>
  <c r="O188" i="5"/>
  <c r="C22" i="5"/>
  <c r="L171" i="5"/>
  <c r="C5" i="5"/>
  <c r="C171" i="5" s="1"/>
  <c r="J190" i="5"/>
  <c r="L142" i="2"/>
  <c r="K101" i="2"/>
  <c r="K142" i="2" s="1"/>
  <c r="L126" i="2"/>
  <c r="K85" i="2"/>
  <c r="K126" i="2" s="1"/>
  <c r="N78" i="2"/>
  <c r="N119" i="2" s="1"/>
  <c r="P119" i="2"/>
  <c r="S123" i="2"/>
  <c r="R82" i="2"/>
  <c r="R123" i="2" s="1"/>
  <c r="O97" i="2"/>
  <c r="O74" i="2"/>
  <c r="L103" i="2"/>
  <c r="F247" i="5"/>
  <c r="F82" i="5"/>
  <c r="O232" i="5"/>
  <c r="C66" i="5"/>
  <c r="H191" i="5"/>
  <c r="H38" i="5"/>
  <c r="H204" i="5" s="1"/>
  <c r="S243" i="5"/>
  <c r="S81" i="5"/>
  <c r="M190" i="5"/>
  <c r="C191" i="5"/>
  <c r="T247" i="5"/>
  <c r="T82" i="5"/>
  <c r="C79" i="5"/>
  <c r="C69" i="5"/>
  <c r="C59" i="5"/>
  <c r="C51" i="5"/>
  <c r="C43" i="5"/>
  <c r="L205" i="5"/>
  <c r="L61" i="5"/>
  <c r="C35" i="5"/>
  <c r="C27" i="5"/>
  <c r="C19" i="5"/>
  <c r="G247" i="5"/>
  <c r="G82" i="5"/>
  <c r="I242" i="5"/>
  <c r="O205" i="5"/>
  <c r="O196" i="5"/>
  <c r="C30" i="5"/>
  <c r="F204" i="5"/>
  <c r="O178" i="5"/>
  <c r="C12" i="5"/>
  <c r="I190" i="5"/>
  <c r="C4" i="5"/>
  <c r="O186" i="5"/>
  <c r="C20" i="5"/>
  <c r="C186" i="5" s="1"/>
  <c r="O170" i="5"/>
  <c r="K53" i="2"/>
  <c r="B53" i="2" s="1"/>
  <c r="L40" i="2"/>
  <c r="H142" i="2"/>
  <c r="G101" i="2"/>
  <c r="G142" i="2" s="1"/>
  <c r="L130" i="2"/>
  <c r="K89" i="2"/>
  <c r="K130" i="2" s="1"/>
  <c r="H126" i="2"/>
  <c r="G85" i="2"/>
  <c r="G126" i="2" s="1"/>
  <c r="B11" i="2"/>
  <c r="B7" i="2"/>
  <c r="S119" i="2"/>
  <c r="R78" i="2"/>
  <c r="R119" i="2" s="1"/>
  <c r="P70" i="2"/>
  <c r="P104" i="2" s="1"/>
  <c r="S97" i="2"/>
  <c r="O100" i="2" l="1"/>
  <c r="O102" i="2"/>
  <c r="E97" i="2"/>
  <c r="E138" i="2" s="1"/>
  <c r="X102" i="2"/>
  <c r="X143" i="2" s="1"/>
  <c r="H100" i="2"/>
  <c r="H141" i="2" s="1"/>
  <c r="P100" i="2"/>
  <c r="P141" i="2" s="1"/>
  <c r="P97" i="2"/>
  <c r="P138" i="2" s="1"/>
  <c r="R63" i="2"/>
  <c r="R66" i="2" s="1"/>
  <c r="R68" i="2" s="1"/>
  <c r="R70" i="2" s="1"/>
  <c r="H102" i="2"/>
  <c r="H143" i="2" s="1"/>
  <c r="H97" i="2"/>
  <c r="H138" i="2" s="1"/>
  <c r="J97" i="2"/>
  <c r="J138" i="2" s="1"/>
  <c r="U145" i="2"/>
  <c r="S106" i="2"/>
  <c r="S147" i="2" s="1"/>
  <c r="H145" i="2"/>
  <c r="S102" i="2"/>
  <c r="B57" i="2"/>
  <c r="B91" i="2" s="1"/>
  <c r="B132" i="2" s="1"/>
  <c r="O115" i="2"/>
  <c r="O72" i="2"/>
  <c r="H147" i="2"/>
  <c r="H108" i="2"/>
  <c r="P115" i="2"/>
  <c r="P72" i="2"/>
  <c r="M115" i="2"/>
  <c r="M72" i="2"/>
  <c r="L38" i="2"/>
  <c r="G63" i="2"/>
  <c r="G66" i="2" s="1"/>
  <c r="B82" i="2"/>
  <c r="B123" i="2" s="1"/>
  <c r="B69" i="2"/>
  <c r="B103" i="2" s="1"/>
  <c r="B144" i="2" s="1"/>
  <c r="B101" i="2"/>
  <c r="B142" i="2" s="1"/>
  <c r="B94" i="2"/>
  <c r="B135" i="2" s="1"/>
  <c r="B99" i="2"/>
  <c r="B140" i="2" s="1"/>
  <c r="B96" i="2"/>
  <c r="B137" i="2" s="1"/>
  <c r="N74" i="2"/>
  <c r="P143" i="2"/>
  <c r="P147" i="2"/>
  <c r="C222" i="5"/>
  <c r="C198" i="5"/>
  <c r="C211" i="5"/>
  <c r="C178" i="5"/>
  <c r="L227" i="5"/>
  <c r="C225" i="5"/>
  <c r="C188" i="5"/>
  <c r="C196" i="5"/>
  <c r="C217" i="5"/>
  <c r="C192" i="5"/>
  <c r="C173" i="5"/>
  <c r="C235" i="5"/>
  <c r="C201" i="5"/>
  <c r="C246" i="5"/>
  <c r="C239" i="5"/>
  <c r="C185" i="5"/>
  <c r="C194" i="5"/>
  <c r="C193" i="5"/>
  <c r="C209" i="5"/>
  <c r="C245" i="5"/>
  <c r="C175" i="5"/>
  <c r="C203" i="5"/>
  <c r="S242" i="5"/>
  <c r="C232" i="5"/>
  <c r="H190" i="5"/>
  <c r="C241" i="5"/>
  <c r="C176" i="5"/>
  <c r="C187" i="5"/>
  <c r="C230" i="5"/>
  <c r="C170" i="5"/>
  <c r="C199" i="5"/>
  <c r="C233" i="5"/>
  <c r="C174" i="5"/>
  <c r="C195" i="5"/>
  <c r="O242" i="5"/>
  <c r="H227" i="5"/>
  <c r="C183" i="5"/>
  <c r="C223" i="5"/>
  <c r="C208" i="5"/>
  <c r="S227" i="5"/>
  <c r="C200" i="5"/>
  <c r="C237" i="5"/>
  <c r="C218" i="5"/>
  <c r="C244" i="5"/>
  <c r="C234" i="5"/>
  <c r="C206" i="5"/>
  <c r="C182" i="5"/>
  <c r="C215" i="5"/>
  <c r="C210" i="5"/>
  <c r="C202" i="5"/>
  <c r="C219" i="5"/>
  <c r="C216" i="5"/>
  <c r="C197" i="5"/>
  <c r="H242" i="5"/>
  <c r="C179" i="5"/>
  <c r="F100" i="2"/>
  <c r="F141" i="2" s="1"/>
  <c r="N63" i="2"/>
  <c r="N66" i="2" s="1"/>
  <c r="N68" i="2" s="1"/>
  <c r="N70" i="2" s="1"/>
  <c r="F97" i="2"/>
  <c r="F138" i="2" s="1"/>
  <c r="X97" i="2"/>
  <c r="X138" i="2" s="1"/>
  <c r="X100" i="2"/>
  <c r="X141" i="2" s="1"/>
  <c r="F106" i="2"/>
  <c r="F147" i="2" s="1"/>
  <c r="B81" i="2"/>
  <c r="B122" i="2" s="1"/>
  <c r="B86" i="2"/>
  <c r="B127" i="2" s="1"/>
  <c r="U102" i="2"/>
  <c r="U143" i="2" s="1"/>
  <c r="F102" i="2"/>
  <c r="F143" i="2" s="1"/>
  <c r="U100" i="2"/>
  <c r="U141" i="2" s="1"/>
  <c r="U97" i="2"/>
  <c r="U138" i="2" s="1"/>
  <c r="B75" i="2"/>
  <c r="B116" i="2" s="1"/>
  <c r="B77" i="2"/>
  <c r="B118" i="2" s="1"/>
  <c r="Q102" i="2"/>
  <c r="Q143" i="2" s="1"/>
  <c r="B79" i="2"/>
  <c r="B120" i="2" s="1"/>
  <c r="B90" i="2"/>
  <c r="B131" i="2" s="1"/>
  <c r="B89" i="2"/>
  <c r="B130" i="2" s="1"/>
  <c r="G91" i="2"/>
  <c r="G132" i="2" s="1"/>
  <c r="C172" i="5"/>
  <c r="C207" i="5"/>
  <c r="C240" i="5"/>
  <c r="S190" i="5"/>
  <c r="L204" i="5"/>
  <c r="C229" i="5"/>
  <c r="B93" i="2"/>
  <c r="B134" i="2" s="1"/>
  <c r="B76" i="2"/>
  <c r="B117" i="2" s="1"/>
  <c r="S204" i="5"/>
  <c r="C214" i="5"/>
  <c r="C220" i="5"/>
  <c r="C226" i="5"/>
  <c r="Q106" i="2"/>
  <c r="Q147" i="2" s="1"/>
  <c r="Q100" i="2"/>
  <c r="Q141" i="2" s="1"/>
  <c r="Q97" i="2"/>
  <c r="Q138" i="2" s="1"/>
  <c r="B88" i="2"/>
  <c r="B129" i="2" s="1"/>
  <c r="D66" i="2"/>
  <c r="D97" i="2"/>
  <c r="D138" i="2" s="1"/>
  <c r="C81" i="5"/>
  <c r="C247" i="5" s="1"/>
  <c r="C221" i="5"/>
  <c r="C38" i="5"/>
  <c r="B98" i="2"/>
  <c r="B139" i="2" s="1"/>
  <c r="I66" i="2"/>
  <c r="I97" i="2"/>
  <c r="H115" i="2"/>
  <c r="G74" i="2"/>
  <c r="G115" i="2" s="1"/>
  <c r="V66" i="2"/>
  <c r="V97" i="2"/>
  <c r="V138" i="2" s="1"/>
  <c r="J68" i="2"/>
  <c r="J100" i="2"/>
  <c r="J141" i="2" s="1"/>
  <c r="G248" i="5"/>
  <c r="G250" i="5" s="1"/>
  <c r="G83" i="5"/>
  <c r="T248" i="5"/>
  <c r="T250" i="5" s="1"/>
  <c r="T83" i="5"/>
  <c r="L144" i="2"/>
  <c r="K103" i="2"/>
  <c r="K144" i="2" s="1"/>
  <c r="P144" i="2"/>
  <c r="N103" i="2"/>
  <c r="N144" i="2" s="1"/>
  <c r="X248" i="5"/>
  <c r="X250" i="5" s="1"/>
  <c r="X83" i="5"/>
  <c r="Q248" i="5"/>
  <c r="Q250" i="5" s="1"/>
  <c r="Q83" i="5"/>
  <c r="O82" i="5"/>
  <c r="S141" i="2"/>
  <c r="V248" i="5"/>
  <c r="V250" i="5" s="1"/>
  <c r="V83" i="5"/>
  <c r="O146" i="2"/>
  <c r="N105" i="2"/>
  <c r="N146" i="2" s="1"/>
  <c r="P248" i="5"/>
  <c r="P250" i="5" s="1"/>
  <c r="P83" i="5"/>
  <c r="N248" i="5"/>
  <c r="N250" i="5" s="1"/>
  <c r="N83" i="5"/>
  <c r="O204" i="5"/>
  <c r="C87" i="2"/>
  <c r="C128" i="2" s="1"/>
  <c r="S143" i="2"/>
  <c r="L63" i="2"/>
  <c r="L74" i="2"/>
  <c r="L72" i="2" s="1"/>
  <c r="S247" i="5"/>
  <c r="S82" i="5"/>
  <c r="F248" i="5"/>
  <c r="F250" i="5" s="1"/>
  <c r="F83" i="5"/>
  <c r="U248" i="5"/>
  <c r="U250" i="5" s="1"/>
  <c r="U83" i="5"/>
  <c r="Y248" i="5"/>
  <c r="Y250" i="5" s="1"/>
  <c r="Y83" i="5"/>
  <c r="O227" i="5"/>
  <c r="O106" i="2"/>
  <c r="O147" i="2" s="1"/>
  <c r="S138" i="2"/>
  <c r="B87" i="2"/>
  <c r="B128" i="2" s="1"/>
  <c r="K40" i="2"/>
  <c r="B40" i="2" s="1"/>
  <c r="O138" i="2"/>
  <c r="K248" i="5"/>
  <c r="K250" i="5" s="1"/>
  <c r="K83" i="5"/>
  <c r="J146" i="2"/>
  <c r="G105" i="2"/>
  <c r="G146" i="2" s="1"/>
  <c r="O143" i="2"/>
  <c r="N102" i="2"/>
  <c r="N143" i="2" s="1"/>
  <c r="C24" i="5"/>
  <c r="L247" i="5"/>
  <c r="L82" i="5"/>
  <c r="C76" i="5"/>
  <c r="C242" i="5" s="1"/>
  <c r="M248" i="5"/>
  <c r="M250" i="5" s="1"/>
  <c r="M83" i="5"/>
  <c r="H247" i="5"/>
  <c r="H82" i="5"/>
  <c r="P145" i="2"/>
  <c r="N104" i="2"/>
  <c r="O141" i="2"/>
  <c r="C243" i="5"/>
  <c r="R248" i="5"/>
  <c r="R250" i="5" s="1"/>
  <c r="R83" i="5"/>
  <c r="S115" i="2"/>
  <c r="R74" i="2"/>
  <c r="R115" i="2" s="1"/>
  <c r="W248" i="5"/>
  <c r="W250" i="5" s="1"/>
  <c r="W83" i="5"/>
  <c r="C61" i="5"/>
  <c r="I248" i="5"/>
  <c r="I250" i="5" s="1"/>
  <c r="I83" i="5"/>
  <c r="J248" i="5"/>
  <c r="J250" i="5" s="1"/>
  <c r="J83" i="5"/>
  <c r="L146" i="2"/>
  <c r="K105" i="2"/>
  <c r="K146" i="2" s="1"/>
  <c r="N97" i="2" l="1"/>
  <c r="N138" i="2" s="1"/>
  <c r="N100" i="2"/>
  <c r="N141" i="2" s="1"/>
  <c r="B74" i="2"/>
  <c r="B115" i="2" s="1"/>
  <c r="C190" i="5"/>
  <c r="C227" i="5"/>
  <c r="R97" i="2"/>
  <c r="R138" i="2" s="1"/>
  <c r="C82" i="5"/>
  <c r="C83" i="5" s="1"/>
  <c r="C204" i="5"/>
  <c r="D68" i="2"/>
  <c r="D100" i="2"/>
  <c r="D141" i="2" s="1"/>
  <c r="I68" i="2"/>
  <c r="I100" i="2"/>
  <c r="J70" i="2"/>
  <c r="J104" i="2" s="1"/>
  <c r="J102" i="2"/>
  <c r="J143" i="2" s="1"/>
  <c r="I138" i="2"/>
  <c r="G97" i="2"/>
  <c r="G138" i="2" s="1"/>
  <c r="V68" i="2"/>
  <c r="V100" i="2"/>
  <c r="L248" i="5"/>
  <c r="L250" i="5" s="1"/>
  <c r="L83" i="5"/>
  <c r="G68" i="2"/>
  <c r="G70" i="2" s="1"/>
  <c r="S248" i="5"/>
  <c r="S250" i="5" s="1"/>
  <c r="S83" i="5"/>
  <c r="L115" i="2"/>
  <c r="K74" i="2"/>
  <c r="K115" i="2" s="1"/>
  <c r="C63" i="2"/>
  <c r="C74" i="2"/>
  <c r="C115" i="2" s="1"/>
  <c r="N145" i="2"/>
  <c r="N106" i="2"/>
  <c r="N147" i="2" s="1"/>
  <c r="H248" i="5"/>
  <c r="H250" i="5" s="1"/>
  <c r="H83" i="5"/>
  <c r="K63" i="2"/>
  <c r="L66" i="2"/>
  <c r="L97" i="2"/>
  <c r="O248" i="5"/>
  <c r="O250" i="5" s="1"/>
  <c r="O83" i="5"/>
  <c r="C248" i="5" l="1"/>
  <c r="C250" i="5" s="1"/>
  <c r="D102" i="2"/>
  <c r="D143" i="2" s="1"/>
  <c r="D70" i="2"/>
  <c r="D104" i="2" s="1"/>
  <c r="V141" i="2"/>
  <c r="R100" i="2"/>
  <c r="R141" i="2" s="1"/>
  <c r="V70" i="2"/>
  <c r="V104" i="2" s="1"/>
  <c r="V102" i="2"/>
  <c r="J145" i="2"/>
  <c r="J106" i="2"/>
  <c r="I141" i="2"/>
  <c r="G100" i="2"/>
  <c r="G141" i="2" s="1"/>
  <c r="I70" i="2"/>
  <c r="I104" i="2" s="1"/>
  <c r="I102" i="2"/>
  <c r="L68" i="2"/>
  <c r="L100" i="2"/>
  <c r="C66" i="2"/>
  <c r="C97" i="2"/>
  <c r="C138" i="2" s="1"/>
  <c r="K66" i="2"/>
  <c r="B63" i="2"/>
  <c r="B97" i="2" s="1"/>
  <c r="B138" i="2" s="1"/>
  <c r="L138" i="2"/>
  <c r="K97" i="2"/>
  <c r="K138" i="2" s="1"/>
  <c r="J147" i="2" l="1"/>
  <c r="J108" i="2"/>
  <c r="D106" i="2"/>
  <c r="D147" i="2" s="1"/>
  <c r="D145" i="2"/>
  <c r="I143" i="2"/>
  <c r="G102" i="2"/>
  <c r="G143" i="2" s="1"/>
  <c r="V143" i="2"/>
  <c r="R102" i="2"/>
  <c r="R143" i="2" s="1"/>
  <c r="V145" i="2"/>
  <c r="V106" i="2"/>
  <c r="V147" i="2" s="1"/>
  <c r="R104" i="2"/>
  <c r="I145" i="2"/>
  <c r="I106" i="2"/>
  <c r="G104" i="2"/>
  <c r="C68" i="2"/>
  <c r="C100" i="2"/>
  <c r="C141" i="2" s="1"/>
  <c r="L141" i="2"/>
  <c r="K100" i="2"/>
  <c r="K141" i="2" s="1"/>
  <c r="K68" i="2"/>
  <c r="K70" i="2" s="1"/>
  <c r="B66" i="2"/>
  <c r="L70" i="2"/>
  <c r="L104" i="2" s="1"/>
  <c r="L102" i="2"/>
  <c r="I147" i="2" l="1"/>
  <c r="I108" i="2"/>
  <c r="G145" i="2"/>
  <c r="G106" i="2"/>
  <c r="G147" i="2" s="1"/>
  <c r="R106" i="2"/>
  <c r="R147" i="2" s="1"/>
  <c r="R145" i="2"/>
  <c r="L143" i="2"/>
  <c r="K102" i="2"/>
  <c r="K143" i="2" s="1"/>
  <c r="L145" i="2"/>
  <c r="K104" i="2"/>
  <c r="L106" i="2"/>
  <c r="L147" i="2" s="1"/>
  <c r="B68" i="2"/>
  <c r="B100" i="2"/>
  <c r="B141" i="2" s="1"/>
  <c r="C102" i="2"/>
  <c r="C143" i="2" s="1"/>
  <c r="C70" i="2"/>
  <c r="C104" i="2" s="1"/>
  <c r="K145" i="2" l="1"/>
  <c r="K106" i="2"/>
  <c r="K147" i="2" s="1"/>
  <c r="B70" i="2"/>
  <c r="B104" i="2" s="1"/>
  <c r="B102" i="2"/>
  <c r="B143" i="2" s="1"/>
  <c r="C145" i="2"/>
  <c r="C106" i="2"/>
  <c r="C147" i="2" s="1"/>
  <c r="B145" i="2" l="1"/>
  <c r="B108" i="2"/>
  <c r="E2" i="2" l="1"/>
  <c r="F2" i="2" l="1"/>
  <c r="F109" i="2" l="1"/>
  <c r="A82" i="4" l="1"/>
</calcChain>
</file>

<file path=xl/sharedStrings.xml><?xml version="1.0" encoding="utf-8"?>
<sst xmlns="http://schemas.openxmlformats.org/spreadsheetml/2006/main" count="4195" uniqueCount="928">
  <si>
    <t>报表数据</t>
  </si>
  <si>
    <t>项目</t>
  </si>
  <si>
    <t>合计</t>
  </si>
  <si>
    <t>其他</t>
  </si>
  <si>
    <t>财富证券总部</t>
  </si>
  <si>
    <t>基金服务部</t>
  </si>
  <si>
    <t>经纪业务</t>
  </si>
  <si>
    <t>资管条线</t>
  </si>
  <si>
    <t>权益配置部</t>
  </si>
  <si>
    <t>固收配置部</t>
  </si>
  <si>
    <t>资产管理部</t>
  </si>
  <si>
    <t>固收条线</t>
  </si>
  <si>
    <t>固定收益部</t>
  </si>
  <si>
    <t>投顾业务部</t>
  </si>
  <si>
    <t>权益自营条线</t>
  </si>
  <si>
    <t>证券投资部</t>
  </si>
  <si>
    <t>做市业务部</t>
  </si>
  <si>
    <t>深圳管理总部</t>
  </si>
  <si>
    <t>投行条线</t>
  </si>
  <si>
    <t>债券融资部</t>
  </si>
  <si>
    <t>股权融资部</t>
  </si>
  <si>
    <t>财务顾问部</t>
  </si>
  <si>
    <t>北京投行部</t>
  </si>
  <si>
    <t>资本市场部</t>
  </si>
  <si>
    <t>投资银行管理部</t>
  </si>
  <si>
    <t>一、营业总收入</t>
  </si>
  <si>
    <t xml:space="preserve">      利息净收入</t>
  </si>
  <si>
    <t xml:space="preserve">   其中：利息收入</t>
  </si>
  <si>
    <t xml:space="preserve">         利息支出</t>
  </si>
  <si>
    <t xml:space="preserve">   手续费及佣金净收入</t>
  </si>
  <si>
    <t xml:space="preserve">   其中：经纪业务手续费净收入</t>
  </si>
  <si>
    <t xml:space="preserve">        投资银行业务手续费净收入</t>
  </si>
  <si>
    <t xml:space="preserve">        资产管理业务手续费净收入</t>
  </si>
  <si>
    <t xml:space="preserve">      投资收益（损失以“-”号填列）</t>
  </si>
  <si>
    <t xml:space="preserve">   其中：对联营企业和合营企业的投资收益</t>
  </si>
  <si>
    <t>以摊余成本计量的金融资产终止确认产生的收益（损失以“-”号填列）</t>
  </si>
  <si>
    <t xml:space="preserve">        净敞口套期收益（损失以“-”号填列）</t>
  </si>
  <si>
    <t xml:space="preserve">      其他收益</t>
  </si>
  <si>
    <t xml:space="preserve">        公允价值变动收益（损失以“-”号填列）</t>
  </si>
  <si>
    <t xml:space="preserve">        汇兑收益（损失以“-”号填列）</t>
  </si>
  <si>
    <t xml:space="preserve">    其他业务收入</t>
  </si>
  <si>
    <t xml:space="preserve">        资产处置收益（损失以“-”号填列）</t>
  </si>
  <si>
    <t>二、营业总支出</t>
  </si>
  <si>
    <t xml:space="preserve">    税金及附加</t>
  </si>
  <si>
    <t xml:space="preserve">    业务及管理费</t>
  </si>
  <si>
    <t xml:space="preserve">    信用减值损失</t>
  </si>
  <si>
    <t xml:space="preserve">    其他资产减值损失</t>
  </si>
  <si>
    <t xml:space="preserve">    其他业务成本</t>
  </si>
  <si>
    <t>三、营业利润（亏损以“-”号填列）</t>
  </si>
  <si>
    <t xml:space="preserve">    加：营业外收入</t>
  </si>
  <si>
    <t xml:space="preserve">    减：营业外支出</t>
  </si>
  <si>
    <t>四、利润总额（亏损总额以“-”号填列）</t>
  </si>
  <si>
    <t xml:space="preserve">    减：所得税费用</t>
  </si>
  <si>
    <t>五、净利润（净亏损以“-”号填列）</t>
  </si>
  <si>
    <t>六、其他综合收益的税后净额</t>
  </si>
  <si>
    <t>七、综合收益总额</t>
  </si>
  <si>
    <t>验证</t>
  </si>
  <si>
    <t>考核调整</t>
  </si>
  <si>
    <t>营业收入</t>
  </si>
  <si>
    <t>利息净收入</t>
  </si>
  <si>
    <t>其中：利息收入</t>
  </si>
  <si>
    <t>利息支出</t>
  </si>
  <si>
    <t>手续费及佣金收入</t>
  </si>
  <si>
    <t>其中：证券经纪业务净收入</t>
  </si>
  <si>
    <t>投资银行业务净收入</t>
  </si>
  <si>
    <t>资产管理业务净收入</t>
  </si>
  <si>
    <t>投资收益</t>
  </si>
  <si>
    <t>外部投资收益</t>
  </si>
  <si>
    <t>净敞口套期收益（损失以“-”号填列）</t>
  </si>
  <si>
    <t>其他收益</t>
  </si>
  <si>
    <t>公允价值变动</t>
  </si>
  <si>
    <t>汇兑损益</t>
  </si>
  <si>
    <t>其他业务收入</t>
  </si>
  <si>
    <t>资产处置收益</t>
  </si>
  <si>
    <t>营业支出</t>
  </si>
  <si>
    <t>税金及附加</t>
  </si>
  <si>
    <t>业务及管理费</t>
  </si>
  <si>
    <t>信用减值损失</t>
  </si>
  <si>
    <t>其他资产减值损失</t>
  </si>
  <si>
    <t>其它业务成本</t>
  </si>
  <si>
    <t>营业利润</t>
  </si>
  <si>
    <t>加：营业外收入</t>
  </si>
  <si>
    <t>减：营业外支出</t>
  </si>
  <si>
    <t>利润总额</t>
  </si>
  <si>
    <t>减：所得税费用</t>
  </si>
  <si>
    <t>净利润</t>
  </si>
  <si>
    <t>综合收益</t>
  </si>
  <si>
    <t>综合收益总额</t>
  </si>
  <si>
    <t>考核调整后</t>
  </si>
  <si>
    <r>
      <rPr>
        <sz val="9"/>
        <color theme="1"/>
        <rFont val="微软雅黑"/>
        <family val="2"/>
        <charset val="134"/>
      </rPr>
      <t>资金成本</t>
    </r>
  </si>
  <si>
    <r>
      <rPr>
        <sz val="9"/>
        <color theme="1"/>
        <rFont val="微软雅黑"/>
        <family val="2"/>
        <charset val="134"/>
      </rPr>
      <t>部门考核利润</t>
    </r>
  </si>
  <si>
    <t>注意事项：</t>
  </si>
  <si>
    <t>1.综合收益和公允价值变动损益的反算及各部门不同收入类型在其他项调整</t>
  </si>
  <si>
    <t>考核调整后（万元）</t>
  </si>
  <si>
    <t>一、报表数据</t>
  </si>
  <si>
    <t>分类</t>
  </si>
  <si>
    <t>科目名称</t>
  </si>
  <si>
    <t>业务费用</t>
  </si>
  <si>
    <t>业务提成</t>
  </si>
  <si>
    <t>业务推广费</t>
  </si>
  <si>
    <t>业务咨询费</t>
  </si>
  <si>
    <t>营销活动费</t>
  </si>
  <si>
    <t>业务宣传费</t>
  </si>
  <si>
    <t>投资者保护基金</t>
  </si>
  <si>
    <t>交易所会员年费</t>
  </si>
  <si>
    <t>销售招商佣金</t>
  </si>
  <si>
    <t>物业管理费（业务）</t>
  </si>
  <si>
    <t>返租门面租金</t>
  </si>
  <si>
    <t>营运加盟费</t>
  </si>
  <si>
    <t>业务费用-办公费</t>
  </si>
  <si>
    <t>业务费用-水电费</t>
  </si>
  <si>
    <t>商品费用</t>
  </si>
  <si>
    <t>销售折让</t>
  </si>
  <si>
    <t>产品维修费</t>
  </si>
  <si>
    <t>产品设计费</t>
  </si>
  <si>
    <t>托管费</t>
  </si>
  <si>
    <t>委托管理费</t>
  </si>
  <si>
    <t>其他业务费用</t>
  </si>
  <si>
    <t>小计</t>
  </si>
  <si>
    <t>人工费用</t>
  </si>
  <si>
    <t>固定工资</t>
  </si>
  <si>
    <t>绩效奖金</t>
  </si>
  <si>
    <t>津补贴</t>
  </si>
  <si>
    <t>福利费</t>
  </si>
  <si>
    <t>编外人员薪酬</t>
  </si>
  <si>
    <t>职工教育经费</t>
  </si>
  <si>
    <t>社会保险费</t>
  </si>
  <si>
    <t>住房公积金</t>
  </si>
  <si>
    <t>企业年金</t>
  </si>
  <si>
    <t>商业保险</t>
  </si>
  <si>
    <t>工会经费</t>
  </si>
  <si>
    <t>辞退福利</t>
  </si>
  <si>
    <t>其他人工费用</t>
  </si>
  <si>
    <t>经营费用</t>
  </si>
  <si>
    <t>差旅费</t>
  </si>
  <si>
    <t>公务交通费</t>
  </si>
  <si>
    <t>业务招待费</t>
  </si>
  <si>
    <t>办公费用</t>
  </si>
  <si>
    <t>上交管理费</t>
  </si>
  <si>
    <t>会费</t>
  </si>
  <si>
    <t>车辆使用费</t>
  </si>
  <si>
    <t>人事招聘费</t>
  </si>
  <si>
    <t>印刷费</t>
  </si>
  <si>
    <t>广告宣传费</t>
  </si>
  <si>
    <t>会议费</t>
  </si>
  <si>
    <t>邮电通讯费</t>
  </si>
  <si>
    <t>咨询费</t>
  </si>
  <si>
    <t>法律顾问费</t>
  </si>
  <si>
    <t>诉讼费</t>
  </si>
  <si>
    <t>董事会经费</t>
  </si>
  <si>
    <t>报刊书籍费</t>
  </si>
  <si>
    <t>教育培训费</t>
  </si>
  <si>
    <t>劳动保护费</t>
  </si>
  <si>
    <t>洗涤费</t>
  </si>
  <si>
    <t>信息披露费</t>
  </si>
  <si>
    <t>其他经营费用</t>
  </si>
  <si>
    <t>固定费用</t>
  </si>
  <si>
    <t>审计评估费</t>
  </si>
  <si>
    <t>能源燃料费</t>
  </si>
  <si>
    <t>租赁费</t>
  </si>
  <si>
    <t>物业管理费（固定）</t>
  </si>
  <si>
    <t>安全保卫费</t>
  </si>
  <si>
    <t>修理费</t>
  </si>
  <si>
    <t>软件使用费</t>
  </si>
  <si>
    <t>网络信息费</t>
  </si>
  <si>
    <t>电子设备运转费</t>
  </si>
  <si>
    <t>财产保险费</t>
  </si>
  <si>
    <t>折旧费</t>
  </si>
  <si>
    <t>无形资产摊销</t>
  </si>
  <si>
    <t>长期待摊费用摊销</t>
  </si>
  <si>
    <t>其他固定费用</t>
  </si>
  <si>
    <t>专项费用</t>
  </si>
  <si>
    <t>外事费</t>
  </si>
  <si>
    <t>不可预见费用</t>
  </si>
  <si>
    <t>党组织工作经费</t>
  </si>
  <si>
    <t>开办费</t>
  </si>
  <si>
    <t>二、考核调整</t>
  </si>
  <si>
    <t>物业管理费</t>
  </si>
  <si>
    <t>三、考核调整后数据</t>
  </si>
  <si>
    <t>财富合并</t>
  </si>
  <si>
    <t>母公司合并</t>
  </si>
  <si>
    <t>德盛</t>
  </si>
  <si>
    <t>惠和投资</t>
  </si>
  <si>
    <t>惠和基金</t>
  </si>
  <si>
    <t>产品</t>
  </si>
  <si>
    <t>合并抵消</t>
  </si>
  <si>
    <t>结算管理部</t>
  </si>
  <si>
    <t>总部交易</t>
  </si>
  <si>
    <t>母公司抵消</t>
  </si>
  <si>
    <t>资产托管部</t>
  </si>
  <si>
    <t>自营业务</t>
  </si>
  <si>
    <t>投行业务</t>
  </si>
  <si>
    <t>资管业务</t>
  </si>
  <si>
    <t>经纪业务管理部</t>
  </si>
  <si>
    <t>财富管理部</t>
  </si>
  <si>
    <t>运营管理部</t>
  </si>
  <si>
    <t>网络金融部</t>
  </si>
  <si>
    <t>广东分公司</t>
  </si>
  <si>
    <t>浙江分公司</t>
  </si>
  <si>
    <t>天津分公司</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</si>
  <si>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</si>
  <si>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</si>
  <si>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</si>
  <si>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</si>
  <si>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</si>
  <si>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</si>
  <si>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</si>
  <si>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</si>
  <si>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</si>
  <si>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</si>
  <si>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</si>
  <si>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温州营业部</t>
  </si>
  <si>
    <t>深圳宝安南路营业部</t>
  </si>
  <si>
    <t>深圳福华营业部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</si>
  <si>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</si>
  <si>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</si>
  <si>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</si>
  <si>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</si>
  <si>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</si>
  <si>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</si>
  <si>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</si>
  <si>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</si>
  <si>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</si>
  <si>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</si>
  <si>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</si>
  <si>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</si>
  <si>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</si>
  <si>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</si>
  <si>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</si>
  <si>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</si>
  <si>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</si>
  <si>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</si>
  <si>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</si>
  <si>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</si>
  <si>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</si>
  <si>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</si>
  <si>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</si>
  <si>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</si>
  <si>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</si>
  <si>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</si>
  <si>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</si>
  <si>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</si>
  <si>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</si>
  <si>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</si>
  <si>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</si>
  <si>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</si>
  <si>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</si>
  <si>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</si>
  <si>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</si>
  <si>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</si>
  <si>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</si>
  <si>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</si>
  <si>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</si>
  <si>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</si>
  <si>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</si>
  <si>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</si>
  <si>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</si>
  <si>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</si>
  <si>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</si>
  <si>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</si>
  <si>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深圳香林路营业部</t>
  </si>
  <si>
    <t>嘉兴营业部</t>
  </si>
  <si>
    <t>东莞营业部</t>
  </si>
  <si>
    <t>台州三门营业部</t>
  </si>
  <si>
    <t>杭州西湖国贸中心营业部</t>
  </si>
  <si>
    <t>浙江长兴营业部</t>
  </si>
  <si>
    <t>温州苍南营业部</t>
  </si>
  <si>
    <t>天津武清营业部</t>
  </si>
  <si>
    <t>深圳嘉宾路营业部</t>
  </si>
  <si>
    <t>福建莆田营业部</t>
  </si>
  <si>
    <t>广东揭阳黄岐山大道营业部</t>
  </si>
  <si>
    <t>北京朝阳区营业部</t>
  </si>
  <si>
    <t>深圳南山海德三道营业部</t>
  </si>
  <si>
    <t>深圳福田泰然九路营业部</t>
  </si>
  <si>
    <t>大连黄河路营业部</t>
  </si>
  <si>
    <t>邵阳新宁解放路营业部</t>
  </si>
  <si>
    <r>
      <rPr>
        <sz val="10"/>
        <rFont val="Noto Sans Mono CJK JP Regular"/>
        <family val="1"/>
      </rPr>
      <t xml:space="preserve">      </t>
    </r>
    <r>
      <rPr>
        <sz val="10"/>
        <rFont val="宋体"/>
        <family val="3"/>
        <charset val="134"/>
      </rPr>
      <t>利息净收入</t>
    </r>
  </si>
  <si>
    <r>
      <rPr>
        <sz val="10"/>
        <rFont val="宋体"/>
        <family val="3"/>
        <charset val="134"/>
      </rPr>
      <t xml:space="preserve">        资产管理业务手续费净收入</t>
    </r>
  </si>
  <si>
    <r>
      <rPr>
        <sz val="10"/>
        <rFont val="Times New Roman"/>
        <family val="1"/>
      </rPr>
      <t xml:space="preserve">      </t>
    </r>
    <r>
      <rPr>
        <sz val="10"/>
        <rFont val="宋体"/>
        <family val="3"/>
        <charset val="134"/>
      </rPr>
      <t>投资收益（损失以</t>
    </r>
    <r>
      <rPr>
        <sz val="10"/>
        <rFont val="Times New Roman"/>
        <family val="1"/>
      </rPr>
      <t>“-”</t>
    </r>
    <r>
      <rPr>
        <sz val="10"/>
        <rFont val="宋体"/>
        <family val="3"/>
        <charset val="134"/>
      </rPr>
      <t>号填列）</t>
    </r>
  </si>
  <si>
    <r>
      <rPr>
        <sz val="10"/>
        <rFont val="宋体"/>
        <family val="3"/>
        <charset val="134"/>
      </rPr>
      <t>以摊余成本计量的金融资产终止确认产生的收益（损失以</t>
    </r>
    <r>
      <rPr>
        <sz val="10"/>
        <rFont val="Times New Roman"/>
        <family val="1"/>
      </rPr>
      <t>“-”</t>
    </r>
    <r>
      <rPr>
        <sz val="10"/>
        <rFont val="宋体"/>
        <family val="3"/>
        <charset val="134"/>
      </rPr>
      <t>号填列）</t>
    </r>
  </si>
  <si>
    <r>
      <rPr>
        <sz val="10"/>
        <rFont val="Times New Roman"/>
        <family val="1"/>
      </rPr>
      <t xml:space="preserve">        </t>
    </r>
    <r>
      <rPr>
        <sz val="10"/>
        <rFont val="宋体"/>
        <family val="3"/>
        <charset val="134"/>
      </rPr>
      <t>净敞口套期收益（损失以</t>
    </r>
    <r>
      <rPr>
        <sz val="10"/>
        <rFont val="Times New Roman"/>
        <family val="1"/>
      </rPr>
      <t>“-”</t>
    </r>
    <r>
      <rPr>
        <sz val="10"/>
        <rFont val="宋体"/>
        <family val="3"/>
        <charset val="134"/>
      </rPr>
      <t>号填列）</t>
    </r>
  </si>
  <si>
    <r>
      <rPr>
        <sz val="10"/>
        <rFont val="Noto Sans Mono CJK JP Regular"/>
        <family val="1"/>
      </rPr>
      <t xml:space="preserve">      </t>
    </r>
    <r>
      <rPr>
        <sz val="10"/>
        <rFont val="宋体"/>
        <family val="3"/>
        <charset val="134"/>
      </rPr>
      <t>其他收益</t>
    </r>
  </si>
  <si>
    <r>
      <rPr>
        <sz val="10"/>
        <rFont val="Times New Roman"/>
        <family val="1"/>
      </rPr>
      <t xml:space="preserve">        </t>
    </r>
    <r>
      <rPr>
        <sz val="10"/>
        <rFont val="宋体"/>
        <family val="3"/>
        <charset val="134"/>
      </rPr>
      <t>公允价值变动收益（损失以</t>
    </r>
    <r>
      <rPr>
        <sz val="10"/>
        <rFont val="Times New Roman"/>
        <family val="1"/>
      </rPr>
      <t>“-”</t>
    </r>
    <r>
      <rPr>
        <sz val="10"/>
        <rFont val="宋体"/>
        <family val="3"/>
        <charset val="134"/>
      </rPr>
      <t>号填列）</t>
    </r>
  </si>
  <si>
    <r>
      <rPr>
        <sz val="10"/>
        <rFont val="Times New Roman"/>
        <family val="1"/>
      </rPr>
      <t xml:space="preserve">        </t>
    </r>
    <r>
      <rPr>
        <sz val="10"/>
        <rFont val="宋体"/>
        <family val="3"/>
        <charset val="134"/>
      </rPr>
      <t>汇兑收益（损失以</t>
    </r>
    <r>
      <rPr>
        <sz val="10"/>
        <rFont val="Times New Roman"/>
        <family val="1"/>
      </rPr>
      <t>“-”</t>
    </r>
    <r>
      <rPr>
        <sz val="10"/>
        <rFont val="宋体"/>
        <family val="3"/>
        <charset val="134"/>
      </rPr>
      <t>号填列）</t>
    </r>
  </si>
  <si>
    <r>
      <rPr>
        <sz val="10"/>
        <rFont val="Times New Roman"/>
        <family val="1"/>
      </rPr>
      <t xml:space="preserve">        </t>
    </r>
    <r>
      <rPr>
        <sz val="10"/>
        <rFont val="宋体"/>
        <family val="3"/>
        <charset val="134"/>
      </rPr>
      <t>资产处置收益（损失以</t>
    </r>
    <r>
      <rPr>
        <sz val="10"/>
        <rFont val="Times New Roman"/>
        <family val="1"/>
      </rPr>
      <t>“-”</t>
    </r>
    <r>
      <rPr>
        <sz val="10"/>
        <rFont val="宋体"/>
        <family val="3"/>
        <charset val="134"/>
      </rPr>
      <t>号填列）</t>
    </r>
  </si>
  <si>
    <r>
      <rPr>
        <b/>
        <sz val="10"/>
        <rFont val="宋体"/>
        <family val="3"/>
        <charset val="134"/>
      </rPr>
      <t>三、营业利润（亏损以</t>
    </r>
    <r>
      <rPr>
        <b/>
        <sz val="10"/>
        <rFont val="Times New Roman"/>
        <family val="1"/>
      </rPr>
      <t>“-”</t>
    </r>
    <r>
      <rPr>
        <b/>
        <sz val="10"/>
        <rFont val="宋体"/>
        <family val="3"/>
        <charset val="134"/>
      </rPr>
      <t>号填列）</t>
    </r>
  </si>
  <si>
    <r>
      <rPr>
        <b/>
        <sz val="10"/>
        <rFont val="宋体"/>
        <family val="3"/>
        <charset val="134"/>
      </rPr>
      <t>四、利润总额（亏损总额以</t>
    </r>
    <r>
      <rPr>
        <b/>
        <sz val="10"/>
        <rFont val="Times New Roman"/>
        <family val="1"/>
      </rPr>
      <t>“-”</t>
    </r>
    <r>
      <rPr>
        <b/>
        <sz val="10"/>
        <rFont val="宋体"/>
        <family val="3"/>
        <charset val="134"/>
      </rPr>
      <t>号填列）</t>
    </r>
  </si>
  <si>
    <r>
      <rPr>
        <b/>
        <sz val="10"/>
        <rFont val="宋体"/>
        <family val="3"/>
        <charset val="134"/>
      </rPr>
      <t>五、净利润（净亏损以</t>
    </r>
    <r>
      <rPr>
        <b/>
        <sz val="10"/>
        <rFont val="Times New Roman"/>
        <family val="1"/>
      </rPr>
      <t>“-”</t>
    </r>
    <r>
      <rPr>
        <b/>
        <sz val="10"/>
        <rFont val="宋体"/>
        <family val="3"/>
        <charset val="134"/>
      </rPr>
      <t>号填列）</t>
    </r>
  </si>
  <si>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</si>
  <si>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</si>
  <si>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</si>
  <si>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</si>
  <si>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</si>
  <si>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</si>
  <si>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</si>
  <si>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（一）不能重分类进损益的其他综合收益</t>
  </si>
  <si>
    <r>
      <rPr>
        <sz val="10"/>
        <rFont val="Times New Roman"/>
        <family val="1"/>
      </rPr>
      <t xml:space="preserve">            1</t>
    </r>
    <r>
      <rPr>
        <sz val="10"/>
        <rFont val="宋体"/>
        <family val="3"/>
        <charset val="134"/>
      </rPr>
      <t>．重新计量设定受益计划变动额</t>
    </r>
  </si>
  <si>
    <r>
      <rPr>
        <sz val="10"/>
        <rFont val="Times New Roman"/>
        <family val="1"/>
      </rPr>
      <t xml:space="preserve">            2</t>
    </r>
    <r>
      <rPr>
        <sz val="10"/>
        <rFont val="宋体"/>
        <family val="3"/>
        <charset val="134"/>
      </rPr>
      <t>．权益法下不能转损益的其他综合收益</t>
    </r>
  </si>
  <si>
    <r>
      <rPr>
        <sz val="10"/>
        <rFont val="Times New Roman"/>
        <family val="1"/>
      </rPr>
      <t xml:space="preserve">            3</t>
    </r>
    <r>
      <rPr>
        <sz val="10"/>
        <rFont val="宋体"/>
        <family val="3"/>
        <charset val="134"/>
      </rPr>
      <t>．其他权益工具投资公允价值变动</t>
    </r>
  </si>
  <si>
    <r>
      <rPr>
        <sz val="10"/>
        <rFont val="Times New Roman"/>
        <family val="1"/>
      </rPr>
      <t xml:space="preserve">            4</t>
    </r>
    <r>
      <rPr>
        <sz val="10"/>
        <rFont val="宋体"/>
        <family val="3"/>
        <charset val="134"/>
      </rPr>
      <t>．企业自身信用风险公允价值变动</t>
    </r>
  </si>
  <si>
    <t xml:space="preserve">   （二）将重分类进损益的其他综合收益</t>
  </si>
  <si>
    <r>
      <rPr>
        <sz val="10"/>
        <rFont val="Times New Roman"/>
        <family val="1"/>
      </rPr>
      <t xml:space="preserve">            1</t>
    </r>
    <r>
      <rPr>
        <sz val="10"/>
        <rFont val="宋体"/>
        <family val="3"/>
        <charset val="134"/>
      </rPr>
      <t>．权益法下可转损益的其他综合收益</t>
    </r>
  </si>
  <si>
    <r>
      <rPr>
        <sz val="10"/>
        <rFont val="Times New Roman"/>
        <family val="1"/>
      </rPr>
      <t xml:space="preserve">            2</t>
    </r>
    <r>
      <rPr>
        <sz val="10"/>
        <rFont val="宋体"/>
        <family val="3"/>
        <charset val="134"/>
      </rPr>
      <t>．其他债权投资公允价值变动</t>
    </r>
  </si>
  <si>
    <r>
      <rPr>
        <sz val="10"/>
        <rFont val="Times New Roman"/>
        <family val="1"/>
      </rPr>
      <t xml:space="preserve">            3</t>
    </r>
    <r>
      <rPr>
        <sz val="10"/>
        <rFont val="宋体"/>
        <family val="3"/>
        <charset val="134"/>
      </rPr>
      <t>．金融资产重分类计入其他综合收益的金额</t>
    </r>
  </si>
  <si>
    <r>
      <rPr>
        <sz val="10"/>
        <rFont val="Times New Roman"/>
        <family val="1"/>
      </rPr>
      <t xml:space="preserve">            4</t>
    </r>
    <r>
      <rPr>
        <sz val="10"/>
        <rFont val="宋体"/>
        <family val="3"/>
        <charset val="134"/>
      </rPr>
      <t>．其他债权投资信用损失准备</t>
    </r>
  </si>
  <si>
    <r>
      <rPr>
        <sz val="10"/>
        <rFont val="Times New Roman"/>
        <family val="1"/>
      </rPr>
      <t xml:space="preserve">            5</t>
    </r>
    <r>
      <rPr>
        <sz val="10"/>
        <rFont val="宋体"/>
        <family val="3"/>
        <charset val="134"/>
      </rPr>
      <t>．现金流量套期储备</t>
    </r>
  </si>
  <si>
    <r>
      <rPr>
        <sz val="10"/>
        <rFont val="Times New Roman"/>
        <family val="1"/>
      </rPr>
      <t xml:space="preserve">            6</t>
    </r>
    <r>
      <rPr>
        <sz val="10"/>
        <rFont val="宋体"/>
        <family val="3"/>
        <charset val="134"/>
      </rPr>
      <t>．外币财务报表折算差额</t>
    </r>
  </si>
  <si>
    <t xml:space="preserve">   归属于少数股东的其他综合收益的税后净额</t>
  </si>
  <si>
    <t xml:space="preserve">    归属于母公司所有者的综合收益总额</t>
  </si>
  <si>
    <t xml:space="preserve">    归属于少数股东的综合收益总额</t>
  </si>
  <si>
    <t>累计</t>
  </si>
  <si>
    <t>财富综合</t>
  </si>
  <si>
    <t>公司领导</t>
  </si>
  <si>
    <t>党群办公室</t>
  </si>
  <si>
    <t>纪检监察室</t>
  </si>
  <si>
    <t>人力资源部</t>
  </si>
  <si>
    <t>财务管理部</t>
  </si>
  <si>
    <t>综合管理部</t>
  </si>
  <si>
    <t>研究发展中心</t>
  </si>
  <si>
    <t>信息技术中心</t>
  </si>
  <si>
    <t>稽核审计部</t>
  </si>
  <si>
    <t>风险管理部</t>
  </si>
  <si>
    <t>合规管理部</t>
  </si>
  <si>
    <t>本月</t>
  </si>
  <si>
    <t>项目名称</t>
  </si>
  <si>
    <t>深圳分公司</t>
  </si>
  <si>
    <t>投资银行总部</t>
  </si>
  <si>
    <t>固定收益市场部</t>
  </si>
  <si>
    <t>金融衍生品部</t>
  </si>
  <si>
    <t>投资银行四部</t>
  </si>
  <si>
    <t>投资银行北京一部</t>
  </si>
  <si>
    <t>营业收入报表数据</t>
  </si>
  <si>
    <t>利息净收入报表数据</t>
  </si>
  <si>
    <t>其中：利息收入报表数据</t>
  </si>
  <si>
    <t>利息支出报表数据</t>
  </si>
  <si>
    <t>手续费及佣金收入报表数据</t>
  </si>
  <si>
    <t>其中：证券经纪业务净收入报表数据</t>
  </si>
  <si>
    <t>投资银行业务净收入报表数据</t>
  </si>
  <si>
    <t>资产管理业务净收入报表数据</t>
  </si>
  <si>
    <t>投资收益报表数据</t>
  </si>
  <si>
    <t>外部投资收益报表数据</t>
  </si>
  <si>
    <t>以摊余成本计量的金融资产终止确认产生的收益（损失以“-”号填列）报表数据</t>
  </si>
  <si>
    <t>净敞口套期收益（损失以“-”号填列）报表数据</t>
  </si>
  <si>
    <t>其他收益报表数据</t>
  </si>
  <si>
    <t>公允价值变动报表数据</t>
  </si>
  <si>
    <t>汇兑损益报表数据</t>
  </si>
  <si>
    <t>其他业务收入报表数据</t>
  </si>
  <si>
    <t>资产处置收益报表数据</t>
  </si>
  <si>
    <t>营业支出报表数据</t>
  </si>
  <si>
    <t>税金及附加报表数据</t>
  </si>
  <si>
    <t>业务及管理费报表数据</t>
  </si>
  <si>
    <t>信用减值损失报表数据</t>
  </si>
  <si>
    <t>其他资产减值损失报表数据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</si>
  <si>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</si>
  <si>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</si>
  <si>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</si>
  <si>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</si>
  <si>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</si>
  <si>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</si>
  <si>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</si>
  <si>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</si>
  <si>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</si>
  <si>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</si>
  <si>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</si>
  <si>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</si>
  <si>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利息净收入调整额</t>
  </si>
  <si>
    <t>其中：利息收入调整额</t>
  </si>
  <si>
    <t>利息支出调整额</t>
  </si>
  <si>
    <t>手续费及佣金收入调整额</t>
  </si>
  <si>
    <t>其中：证券经纪业务净收入调整额</t>
  </si>
  <si>
    <t>投资银行业务净收入调整额</t>
  </si>
  <si>
    <t>资产管理业务净收入调整额</t>
  </si>
  <si>
    <t>投资收益调整额</t>
  </si>
  <si>
    <t>外部投资收益调整额</t>
  </si>
  <si>
    <t>以摊余成本计量的金融资产终止确认产生的收益（损失以“-”号填列）调整额</t>
  </si>
  <si>
    <t>净敞口套期收益（损失以“-”号填列）调整额</t>
  </si>
  <si>
    <t>其他收益调整额</t>
  </si>
  <si>
    <t>公允价值变动调整额</t>
  </si>
  <si>
    <t>汇兑损益调整额</t>
  </si>
  <si>
    <t>其他业务收入调整额</t>
  </si>
  <si>
    <t>资产处置收益调整额</t>
  </si>
  <si>
    <t>营业支出调整额</t>
  </si>
  <si>
    <t>税金及附加调整额</t>
  </si>
  <si>
    <t>业务及管理费调整额</t>
  </si>
  <si>
    <t>信用减值损失调整额</t>
  </si>
  <si>
    <t>其他资产减值损失调整额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</si>
  <si>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</si>
  <si>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</si>
  <si>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</si>
  <si>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</si>
  <si>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</si>
  <si>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</si>
  <si>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</si>
  <si>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</si>
  <si>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</si>
  <si>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</si>
  <si>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</si>
  <si>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</si>
  <si>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利息净收入考核数据</t>
  </si>
  <si>
    <t>其中：利息收入考核数据</t>
  </si>
  <si>
    <t>利息支出考核数据</t>
  </si>
  <si>
    <t>手续费及佣金收入考核数据</t>
  </si>
  <si>
    <t>其中：证券经纪业务净收入考核数据</t>
  </si>
  <si>
    <t>投资银行业务净收入考核数据</t>
  </si>
  <si>
    <t>资产管理业务净收入考核数据</t>
  </si>
  <si>
    <t>投资收益考核数据</t>
  </si>
  <si>
    <t>外部投资收益考核数据</t>
  </si>
  <si>
    <t>以摊余成本计量的金融资产终止确认产生的收益（损失以“-”号填列）考核数据</t>
  </si>
  <si>
    <t>净敞口套期收益（损失以“-”号填列）考核数据</t>
  </si>
  <si>
    <t>其他收益考核数据</t>
  </si>
  <si>
    <t>公允价值变动考核数据</t>
  </si>
  <si>
    <t>汇兑损益考核数据</t>
  </si>
  <si>
    <t>其他业务收入考核数据</t>
  </si>
  <si>
    <t>资产处置收益考核数据</t>
  </si>
  <si>
    <t>营业支出考核数据</t>
  </si>
  <si>
    <t>税金及附加考核数据</t>
  </si>
  <si>
    <t>业务及管理费考核数据</t>
  </si>
  <si>
    <t>信用减值损失考核数据</t>
  </si>
  <si>
    <t>其他资产减值损失考核数据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</si>
  <si>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</si>
  <si>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</si>
  <si>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</si>
  <si>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</si>
  <si>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</si>
  <si>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</si>
  <si>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</si>
  <si>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</si>
  <si>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</si>
  <si>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</si>
  <si>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</si>
  <si>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业务提成调整额</t>
  </si>
  <si>
    <t>业务推广费调整额</t>
  </si>
  <si>
    <t>业务咨询费调整额</t>
  </si>
  <si>
    <t>营销活动费调整额</t>
  </si>
  <si>
    <t>业务宣传费调整额</t>
  </si>
  <si>
    <t>投资者保护基金调整额</t>
  </si>
  <si>
    <t>交易所会员年费调整额</t>
  </si>
  <si>
    <t>销售招商佣金调整额</t>
  </si>
  <si>
    <t>物业管理费调整额</t>
  </si>
  <si>
    <t>返租门面租金调整额</t>
  </si>
  <si>
    <t>营运加盟费调整额</t>
  </si>
  <si>
    <t>业务费用-办公费调整额</t>
  </si>
  <si>
    <t>业务费用-水电费调整额</t>
  </si>
  <si>
    <t>商品费用调整额</t>
  </si>
  <si>
    <t>销售折让调整额</t>
  </si>
  <si>
    <t>产品维修费调整额</t>
  </si>
  <si>
    <t>产品设计费调整额</t>
  </si>
  <si>
    <t>托管费调整额</t>
  </si>
  <si>
    <t>委托管理费调整额</t>
  </si>
  <si>
    <t>其他业务费用调整额</t>
  </si>
  <si>
    <t>小计调整额</t>
  </si>
  <si>
    <t>固定工资调整额</t>
  </si>
  <si>
    <t>绩效奖金调整额</t>
  </si>
  <si>
    <t>津补贴调整额</t>
  </si>
  <si>
    <t>福利费调整额</t>
  </si>
  <si>
    <t>编外人员薪酬调整额</t>
  </si>
  <si>
    <t>职工教育经费调整额</t>
  </si>
  <si>
    <t>社会保险费调整额</t>
  </si>
  <si>
    <t>住房公积金调整额</t>
  </si>
  <si>
    <t>企业年金调整额</t>
  </si>
  <si>
    <t>商业保险调整额</t>
  </si>
  <si>
    <t>工会经费调整额</t>
  </si>
  <si>
    <t>辞退福利调整额</t>
  </si>
  <si>
    <t>其他人工费用调整额</t>
  </si>
  <si>
    <t>差旅费调整额</t>
  </si>
  <si>
    <t>公务交通费调整额</t>
  </si>
  <si>
    <t>业务招待费调整额</t>
  </si>
  <si>
    <t>办公费用调整额</t>
  </si>
  <si>
    <t>上交管理费调整额</t>
  </si>
  <si>
    <t>会费调整额</t>
  </si>
  <si>
    <t>车辆使用费调整额</t>
  </si>
  <si>
    <t>人事招聘费调整额</t>
  </si>
  <si>
    <t>印刷费调整额</t>
  </si>
  <si>
    <t>广告宣传费调整额</t>
  </si>
  <si>
    <t>会议费调整额</t>
  </si>
  <si>
    <t>邮电通讯费调整额</t>
  </si>
  <si>
    <t>咨询费调整额</t>
  </si>
  <si>
    <t>法律顾问费调整额</t>
  </si>
  <si>
    <t>诉讼费调整额</t>
  </si>
  <si>
    <t>董事会经费调整额</t>
  </si>
  <si>
    <t>报刊书籍费调整额</t>
  </si>
  <si>
    <t>教育培训费调整额</t>
  </si>
  <si>
    <t>劳动保护费调整额</t>
  </si>
  <si>
    <t>洗涤费调整额</t>
  </si>
  <si>
    <t>信息披露费调整额</t>
  </si>
  <si>
    <t>其他经营费用调整额</t>
  </si>
  <si>
    <t>审计评估费调整额</t>
  </si>
  <si>
    <t>能源燃料费调整额</t>
  </si>
  <si>
    <t>租赁费调整额</t>
  </si>
  <si>
    <t>安全保卫费调整额</t>
  </si>
  <si>
    <t>修理费调整额</t>
  </si>
  <si>
    <t>软件使用费调整额</t>
  </si>
  <si>
    <t>网络信息费调整额</t>
  </si>
  <si>
    <t>电子设备运转费调整额</t>
  </si>
  <si>
    <t>财产保险费调整额</t>
  </si>
  <si>
    <t>折旧费调整额</t>
  </si>
  <si>
    <t>无形资产摊销调整额</t>
  </si>
  <si>
    <t>长期待摊费用摊销调整额</t>
  </si>
  <si>
    <t>其他固定费用调整额</t>
  </si>
  <si>
    <t>外事费调整额</t>
  </si>
  <si>
    <t>不可预见费用调整额</t>
  </si>
  <si>
    <t>党组织工作经费调整额</t>
  </si>
  <si>
    <t>开办费调整额</t>
  </si>
  <si>
    <t>调整额</t>
  </si>
  <si>
    <t>利率</t>
  </si>
  <si>
    <t>部门</t>
  </si>
  <si>
    <t>日均值</t>
  </si>
  <si>
    <t>资金成本</t>
  </si>
  <si>
    <t>固定收益投资部</t>
  </si>
  <si>
    <t>固收条线小计</t>
  </si>
  <si>
    <t>量化产品投资部</t>
  </si>
  <si>
    <t>权益产品投资部</t>
  </si>
  <si>
    <t>资管条线小计</t>
  </si>
  <si>
    <t>权益自营小计</t>
  </si>
  <si>
    <t>机构业务部</t>
  </si>
  <si>
    <t>经纪业务小计</t>
  </si>
  <si>
    <t>注：复制资金日均表部门及日均值，更新利率</t>
  </si>
  <si>
    <t>各部门人数</t>
  </si>
  <si>
    <t>截至：2019.3.31</t>
  </si>
  <si>
    <t>现人数</t>
  </si>
  <si>
    <t>董事会办公室</t>
  </si>
  <si>
    <t>办公室</t>
  </si>
  <si>
    <t>北京办事处</t>
  </si>
  <si>
    <t>党群办</t>
  </si>
  <si>
    <t>培训学院</t>
  </si>
  <si>
    <t>资金运营部</t>
  </si>
  <si>
    <t>内核管理部</t>
  </si>
  <si>
    <t>质量控制一部</t>
  </si>
  <si>
    <t>质量控制二部</t>
  </si>
  <si>
    <t>持续督导部</t>
  </si>
  <si>
    <t>创新发展部</t>
  </si>
  <si>
    <t>经纪业务总部</t>
  </si>
  <si>
    <t>零售与网络金融部</t>
  </si>
  <si>
    <t>投资银行一部</t>
  </si>
  <si>
    <t>投资银行二部</t>
  </si>
  <si>
    <t>投资银行三部</t>
  </si>
  <si>
    <t>投资银行北京二部</t>
  </si>
  <si>
    <t>浙江分公司综合管理部</t>
  </si>
  <si>
    <t>浙江分公司综合业务部</t>
  </si>
  <si>
    <t>固定收益产品投资部</t>
  </si>
  <si>
    <t>风险管理部（深）</t>
  </si>
  <si>
    <t>金融衍生品投资部</t>
  </si>
  <si>
    <t>投资顾问业务部</t>
  </si>
  <si>
    <t>广东分公司综合管理部</t>
  </si>
  <si>
    <t>广东分公司综合业务部</t>
  </si>
  <si>
    <t>广东分公司机构销售部</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</si>
  <si>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</si>
  <si>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</si>
  <si>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</si>
  <si>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</si>
  <si>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</si>
  <si>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</si>
  <si>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</si>
  <si>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</si>
  <si>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</si>
  <si>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</si>
  <si>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</si>
  <si>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</si>
  <si>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</si>
  <si>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</si>
  <si>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</si>
  <si>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</si>
  <si>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</si>
  <si>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</si>
  <si>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</si>
  <si>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</si>
  <si>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</si>
  <si>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</si>
  <si>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</si>
  <si>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</si>
  <si>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</si>
  <si>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</si>
  <si>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</si>
  <si>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</si>
  <si>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</si>
  <si>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</si>
  <si>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</si>
  <si>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</si>
  <si>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</si>
  <si>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</si>
  <si>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</si>
  <si>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上海大连路证券营业部</t>
  </si>
  <si>
    <t>杭州西湖国贸中心证券营业部</t>
  </si>
  <si>
    <t>北京东三环中路证券营业部</t>
  </si>
  <si>
    <t>武汉淮海路证券营业部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</si>
  <si>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</si>
  <si>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</si>
  <si>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</si>
  <si>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</si>
  <si>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</si>
  <si>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</si>
  <si>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</si>
  <si>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</si>
  <si>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</si>
  <si>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</si>
  <si>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</si>
  <si>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</si>
  <si>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</si>
  <si>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深圳香林路证券营业部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</si>
  <si>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</si>
  <si>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</si>
  <si>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</si>
  <si>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</si>
  <si>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</si>
  <si>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</si>
  <si>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广州天河路证券营业部</t>
  </si>
  <si>
    <t>太原长风街证券营业部</t>
  </si>
  <si>
    <t>兰州金昌南路证券营业部</t>
  </si>
  <si>
    <t>长春建设街证券营业部</t>
  </si>
  <si>
    <t>重庆新溉大道证券营业部</t>
  </si>
  <si>
    <t>东莞黄金路证券营业部</t>
  </si>
  <si>
    <t>莆田东园东路证券营业部</t>
  </si>
  <si>
    <t>天津武清京津公路证券营业部</t>
  </si>
  <si>
    <t>深圳嘉宾路证券营业部</t>
  </si>
  <si>
    <t>苍南车站大道证券营业部</t>
  </si>
  <si>
    <t>深圳泰然九路证券营业部</t>
  </si>
  <si>
    <t>揭阳黄岐山大道证券营业部</t>
  </si>
  <si>
    <t>大连黄河路证券营业部</t>
  </si>
  <si>
    <t>深圳海德三道证券营业部</t>
  </si>
  <si>
    <t>北京宏泰东街证券营业部</t>
  </si>
  <si>
    <t>邵阳新宁解放路证券营业部</t>
  </si>
  <si>
    <t>营业部小计</t>
  </si>
  <si>
    <t>公司合计</t>
  </si>
  <si>
    <t>项目</t>
    <phoneticPr fontId="44" type="noConversion"/>
  </si>
  <si>
    <t>投资银行深圳一部</t>
  </si>
  <si>
    <t>业务提成报表数据</t>
  </si>
  <si>
    <t>业务推广费报表数据</t>
  </si>
  <si>
    <t>业务咨询费报表数据</t>
  </si>
  <si>
    <t>营销活动费报表数据</t>
  </si>
  <si>
    <t>业务宣传费报表数据</t>
  </si>
  <si>
    <t>投资者保护基金报表数据</t>
  </si>
  <si>
    <t>交易所会员年费报表数据</t>
  </si>
  <si>
    <t>销售招商佣金报表数据</t>
  </si>
  <si>
    <t>物业管理费报表数据</t>
  </si>
  <si>
    <t>返租门面租金报表数据</t>
  </si>
  <si>
    <t>营运加盟费报表数据</t>
  </si>
  <si>
    <t>业务费用-办公费报表数据</t>
  </si>
  <si>
    <t>业务费用-水电费报表数据</t>
  </si>
  <si>
    <t>商品费用报表数据</t>
  </si>
  <si>
    <t>销售折让报表数据</t>
  </si>
  <si>
    <t>产品维修费报表数据</t>
  </si>
  <si>
    <t>产品设计费报表数据</t>
  </si>
  <si>
    <t>托管费报表数据</t>
  </si>
  <si>
    <t>委托管理费报表数据</t>
  </si>
  <si>
    <t>其他业务费用报表数据</t>
  </si>
  <si>
    <t>小计报表数据</t>
  </si>
  <si>
    <t>固定工资报表数据</t>
  </si>
  <si>
    <t>绩效奖金报表数据</t>
  </si>
  <si>
    <t>津补贴报表数据</t>
  </si>
  <si>
    <t>福利费报表数据</t>
  </si>
  <si>
    <t>编外人员薪酬报表数据</t>
  </si>
  <si>
    <t>职工教育经费报表数据</t>
  </si>
  <si>
    <t>社会保险费报表数据</t>
  </si>
  <si>
    <t>住房公积金报表数据</t>
  </si>
  <si>
    <t>企业年金报表数据</t>
  </si>
  <si>
    <t>商业保险报表数据</t>
  </si>
  <si>
    <t>工会经费报表数据</t>
  </si>
  <si>
    <t>辞退福利报表数据</t>
  </si>
  <si>
    <t>其他人工费用报表数据</t>
  </si>
  <si>
    <t>小计报表数据C40</t>
  </si>
  <si>
    <t>差旅费报表数据</t>
  </si>
  <si>
    <t>公务交通费报表数据</t>
  </si>
  <si>
    <t>业务招待费报表数据</t>
  </si>
  <si>
    <t>办公费用报表数据</t>
  </si>
  <si>
    <t>上交管理费报表数据</t>
  </si>
  <si>
    <t>会费报表数据</t>
  </si>
  <si>
    <t>车辆使用费报表数据</t>
  </si>
  <si>
    <t>人事招聘费报表数据</t>
  </si>
  <si>
    <t>印刷费报表数据</t>
  </si>
  <si>
    <t>广告宣传费报表数据</t>
  </si>
  <si>
    <t>会议费报表数据</t>
  </si>
  <si>
    <t>邮电通讯费报表数据</t>
  </si>
  <si>
    <t>咨询费报表数据</t>
  </si>
  <si>
    <t>法律顾问费报表数据</t>
  </si>
  <si>
    <t>诉讼费报表数据</t>
  </si>
  <si>
    <t>董事会经费报表数据</t>
  </si>
  <si>
    <t>报刊书籍费报表数据</t>
  </si>
  <si>
    <t>教育培训费报表数据</t>
  </si>
  <si>
    <t>劳动保护费报表数据</t>
  </si>
  <si>
    <t>洗涤费报表数据</t>
  </si>
  <si>
    <t>信息披露费报表数据</t>
  </si>
  <si>
    <t>其他经营费用报表数据</t>
  </si>
  <si>
    <t>小计报表数据C63</t>
  </si>
  <si>
    <t>审计评估费报表数据</t>
  </si>
  <si>
    <t>能源燃料费报表数据</t>
  </si>
  <si>
    <t>租赁费报表数据</t>
  </si>
  <si>
    <t>物业管理费报表数据C67</t>
  </si>
  <si>
    <t>安全保卫费报表数据</t>
  </si>
  <si>
    <t>修理费报表数据</t>
  </si>
  <si>
    <t>软件使用费报表数据</t>
  </si>
  <si>
    <t>网络信息费报表数据</t>
  </si>
  <si>
    <t>电子设备运转费报表数据</t>
  </si>
  <si>
    <t>财产保险费报表数据</t>
  </si>
  <si>
    <t>折旧费报表数据</t>
  </si>
  <si>
    <t>无形资产摊销报表数据</t>
  </si>
  <si>
    <t>长期待摊费用摊销报表数据</t>
  </si>
  <si>
    <t>其他固定费用报表数据</t>
  </si>
  <si>
    <t>小计报表数据C78</t>
  </si>
  <si>
    <t>外事费报表数据</t>
  </si>
  <si>
    <t>不可预见费用报表数据</t>
  </si>
  <si>
    <t>党组织工作经费报表数据</t>
  </si>
  <si>
    <t>开办费报表数据</t>
  </si>
  <si>
    <t>小计报表数据C83</t>
  </si>
  <si>
    <t>合计报表数据</t>
  </si>
  <si>
    <t>小计调整额D40</t>
  </si>
  <si>
    <t>小计调整额D63</t>
  </si>
  <si>
    <t>物业管理费调整额D67</t>
  </si>
  <si>
    <t>小计调整额D78</t>
  </si>
  <si>
    <t>小计调整额D83</t>
  </si>
  <si>
    <t>合计调整额</t>
  </si>
  <si>
    <t>业务提成考核数据</t>
  </si>
  <si>
    <t>业务推广费考核数据</t>
  </si>
  <si>
    <t>业务咨询费考核数据</t>
  </si>
  <si>
    <t>营销活动费考核数据</t>
  </si>
  <si>
    <t>业务宣传费考核数据</t>
  </si>
  <si>
    <t>投资者保护基金考核数据</t>
  </si>
  <si>
    <t>交易所会员年费考核数据</t>
  </si>
  <si>
    <t>销售招商佣金考核数据</t>
  </si>
  <si>
    <t>物业管理费考核数据</t>
  </si>
  <si>
    <t>返租门面租金考核数据</t>
  </si>
  <si>
    <t>营运加盟费考核数据</t>
  </si>
  <si>
    <t>业务费用-办公费考核数据</t>
  </si>
  <si>
    <t>业务费用-水电费考核数据</t>
  </si>
  <si>
    <t>商品费用考核数据</t>
  </si>
  <si>
    <t>销售折让考核数据</t>
  </si>
  <si>
    <t>产品维修费考核数据</t>
  </si>
  <si>
    <t>产品设计费考核数据</t>
  </si>
  <si>
    <t>托管费考核数据</t>
  </si>
  <si>
    <t>委托管理费考核数据</t>
  </si>
  <si>
    <t>其他业务费用考核数据</t>
  </si>
  <si>
    <t>小计考核数据</t>
  </si>
  <si>
    <t>固定工资考核数据</t>
  </si>
  <si>
    <t>绩效奖金考核数据</t>
  </si>
  <si>
    <t>津补贴考核数据</t>
  </si>
  <si>
    <t>福利费考核数据</t>
  </si>
  <si>
    <t>编外人员薪酬考核数据</t>
  </si>
  <si>
    <t>职工教育经费考核数据</t>
  </si>
  <si>
    <t>社会保险费考核数据</t>
  </si>
  <si>
    <t>住房公积金考核数据</t>
  </si>
  <si>
    <t>企业年金考核数据</t>
  </si>
  <si>
    <t>商业保险考核数据</t>
  </si>
  <si>
    <t>工会经费考核数据</t>
  </si>
  <si>
    <t>辞退福利考核数据</t>
  </si>
  <si>
    <t>其他人工费用考核数据</t>
  </si>
  <si>
    <t>小计考核数据E40</t>
  </si>
  <si>
    <t>差旅费考核数据</t>
  </si>
  <si>
    <t>公务交通费考核数据</t>
  </si>
  <si>
    <t>业务招待费考核数据</t>
  </si>
  <si>
    <t>办公费用考核数据</t>
  </si>
  <si>
    <t>上交管理费考核数据</t>
  </si>
  <si>
    <t>会费考核数据</t>
  </si>
  <si>
    <t>车辆使用费考核数据</t>
  </si>
  <si>
    <t>人事招聘费考核数据</t>
  </si>
  <si>
    <t>印刷费考核数据</t>
  </si>
  <si>
    <t>广告宣传费考核数据</t>
  </si>
  <si>
    <t>会议费考核数据</t>
  </si>
  <si>
    <t>邮电通讯费考核数据</t>
  </si>
  <si>
    <t>咨询费考核数据</t>
  </si>
  <si>
    <t>法律顾问费考核数据</t>
  </si>
  <si>
    <t>诉讼费考核数据</t>
  </si>
  <si>
    <t>董事会经费考核数据</t>
  </si>
  <si>
    <t>报刊书籍费考核数据</t>
  </si>
  <si>
    <t>教育培训费考核数据</t>
  </si>
  <si>
    <t>劳动保护费考核数据</t>
  </si>
  <si>
    <t>洗涤费考核数据</t>
  </si>
  <si>
    <t>信息披露费考核数据</t>
  </si>
  <si>
    <t>其他经营费用考核数据</t>
  </si>
  <si>
    <t>小计考核数据E63</t>
  </si>
  <si>
    <t>审计评估费考核数据</t>
  </si>
  <si>
    <t>能源燃料费考核数据</t>
  </si>
  <si>
    <t>租赁费考核数据</t>
  </si>
  <si>
    <t>物业管理费考核数据E67</t>
  </si>
  <si>
    <t>安全保卫费考核数据</t>
  </si>
  <si>
    <t>修理费考核数据</t>
  </si>
  <si>
    <t>软件使用费考核数据</t>
  </si>
  <si>
    <t>网络信息费考核数据</t>
  </si>
  <si>
    <t>电子设备运转费考核数据</t>
  </si>
  <si>
    <t>财产保险费考核数据</t>
  </si>
  <si>
    <t>折旧费考核数据</t>
  </si>
  <si>
    <t>无形资产摊销考核数据</t>
  </si>
  <si>
    <t>长期待摊费用摊销考核数据</t>
  </si>
  <si>
    <t>其他固定费用考核数据</t>
  </si>
  <si>
    <t>小计考核数据E78</t>
  </si>
  <si>
    <t>外事费考核数据</t>
  </si>
  <si>
    <t>不可预见费用考核数据</t>
  </si>
  <si>
    <t>党组织工作经费考核数据</t>
  </si>
  <si>
    <t>开办费考核数据</t>
  </si>
  <si>
    <t>小计考核数据E83</t>
  </si>
  <si>
    <t>合计考核数据</t>
  </si>
  <si>
    <t>序时账</t>
  </si>
  <si>
    <t>责任核算账簿：</t>
  </si>
  <si>
    <t>财富证券有限责任公司-财富证券责任核算账簿</t>
  </si>
  <si>
    <t>币种：</t>
  </si>
  <si>
    <t>本币</t>
  </si>
  <si>
    <t>日期：</t>
  </si>
  <si>
    <t>返回币种：</t>
  </si>
  <si>
    <t>组织本币</t>
  </si>
  <si>
    <t>年</t>
  </si>
  <si>
    <t>月</t>
  </si>
  <si>
    <t>日</t>
  </si>
  <si>
    <t>凭证号</t>
  </si>
  <si>
    <t>分录号</t>
  </si>
  <si>
    <t>摘要</t>
  </si>
  <si>
    <t>要素编码</t>
  </si>
  <si>
    <t>要素名称</t>
  </si>
  <si>
    <t>成本中心</t>
  </si>
  <si>
    <t>辅助项</t>
  </si>
  <si>
    <t>借方</t>
  </si>
  <si>
    <t>贷方</t>
  </si>
  <si>
    <t>2019</t>
  </si>
  <si>
    <t>05</t>
  </si>
  <si>
    <t>31</t>
  </si>
  <si>
    <t>RV000066</t>
  </si>
  <si>
    <t>珠江6号收入调至曙光</t>
  </si>
  <si>
    <t>6021060101</t>
  </si>
  <si>
    <t>管理费收入</t>
  </si>
  <si>
    <t>【调整项目:综合】</t>
  </si>
  <si>
    <t>珠江8号收入调至投顾</t>
  </si>
  <si>
    <t>珠江10号收入调至投顾</t>
  </si>
  <si>
    <t>天天基金手续费收支转广分</t>
  </si>
  <si>
    <t>珠江13号收入划哈尔滨</t>
  </si>
  <si>
    <t>珠江18号收入划哈尔滨</t>
  </si>
  <si>
    <t>财兴2号收入划永州</t>
  </si>
  <si>
    <t>运通71号划曙光</t>
  </si>
  <si>
    <t>运通22号划青岛</t>
  </si>
  <si>
    <t>浦发长春1号划长春</t>
  </si>
  <si>
    <t>运通20号收入划红桂</t>
  </si>
  <si>
    <t>财富1号同花顺销售划收入给网金</t>
  </si>
  <si>
    <t>6021060201</t>
  </si>
  <si>
    <t>财富1号陆金所销售划收入给资管</t>
  </si>
  <si>
    <t>财富1号陆金所销售划收入给网金</t>
  </si>
  <si>
    <t>财富1号陆金所销售划收入给宝安</t>
  </si>
  <si>
    <t>财富1号销售费用划营业部</t>
  </si>
  <si>
    <t>考核专用</t>
  </si>
  <si>
    <t>财富1个月销售费用划营业部</t>
  </si>
  <si>
    <t>财富6个月销售费用划营业部</t>
  </si>
  <si>
    <t>润泽优享1号销售费用划营业部</t>
  </si>
  <si>
    <t>661236</t>
  </si>
  <si>
    <t>财富1号、1个月、6个月、润泽1号划销售费用给营业部</t>
  </si>
  <si>
    <t>6051</t>
  </si>
  <si>
    <t>RV000067</t>
  </si>
  <si>
    <t>投行一部未开票收入</t>
  </si>
  <si>
    <t>602104</t>
  </si>
  <si>
    <t>代理承销证券</t>
  </si>
  <si>
    <t>投行一部承销款利息收入</t>
  </si>
  <si>
    <t>601103</t>
  </si>
  <si>
    <t>代持利息收入</t>
  </si>
  <si>
    <t>投行三部未开票收入</t>
  </si>
  <si>
    <t>60210704</t>
  </si>
  <si>
    <t>RV000068</t>
  </si>
  <si>
    <t>转融通利息调整</t>
  </si>
  <si>
    <t>64110302</t>
  </si>
  <si>
    <t>转融通</t>
  </si>
  <si>
    <t>【调整项目:转融通利息】</t>
  </si>
  <si>
    <t>1-5月累计反向IB分成利润</t>
  </si>
  <si>
    <t>经总折旧费分摊</t>
  </si>
  <si>
    <t>661266</t>
  </si>
  <si>
    <t>RV000069</t>
  </si>
  <si>
    <t>1901-02月招待费</t>
  </si>
  <si>
    <t>1903-04月招待费</t>
  </si>
  <si>
    <t>RV000070</t>
  </si>
  <si>
    <t>公司购买湖南债投资收益调出</t>
  </si>
  <si>
    <t>611103</t>
  </si>
  <si>
    <t>公司购买湖南债浮动盈亏调整</t>
  </si>
  <si>
    <t>6101</t>
  </si>
  <si>
    <t>公允价值变动损益</t>
  </si>
  <si>
    <t>【调整项目:其他综合收益调整】</t>
  </si>
  <si>
    <t>公司2906账户回购利息</t>
  </si>
  <si>
    <t>60110205</t>
  </si>
  <si>
    <t>回购</t>
  </si>
  <si>
    <t>公司委托固收投资部现金管理</t>
  </si>
  <si>
    <t>固收投资部华润睿致87号浮动盈亏调整</t>
  </si>
  <si>
    <t>资管楚天科技浮动盈亏</t>
  </si>
  <si>
    <t>国融安享2号浮动盈亏</t>
  </si>
  <si>
    <t>固收部归还做市业务部委托现金管理利息</t>
  </si>
  <si>
    <t>固收-期货投资收益</t>
  </si>
  <si>
    <t>华润睿致87号投资收益调整</t>
  </si>
  <si>
    <t>原金衍向公司借款利息</t>
  </si>
  <si>
    <t>本日小计</t>
  </si>
  <si>
    <t>本月合计</t>
  </si>
  <si>
    <t>06</t>
  </si>
  <si>
    <t>30</t>
  </si>
  <si>
    <t>RV000071</t>
  </si>
  <si>
    <t>RV000072</t>
  </si>
  <si>
    <t>运通70号划浙分</t>
  </si>
  <si>
    <t>财富2号销售费用划营业部</t>
  </si>
  <si>
    <t>财富3号销售费用划营业部</t>
  </si>
  <si>
    <t>财富4号销售费用划营业部</t>
  </si>
  <si>
    <t>财富1号-5号划销售费用给营业部</t>
  </si>
  <si>
    <t>RV000073</t>
  </si>
  <si>
    <t>RV000074</t>
  </si>
  <si>
    <t>6月转融通利息调整</t>
  </si>
  <si>
    <t>6月累计反向IB分成利润</t>
  </si>
  <si>
    <t>6月经总折旧费分摊</t>
  </si>
  <si>
    <t>RV000075</t>
  </si>
  <si>
    <t>1905-06月招待费</t>
  </si>
  <si>
    <t>本年累计</t>
  </si>
  <si>
    <t>呼叫中心</t>
  </si>
  <si>
    <t>呼叫中心</t>
    <phoneticPr fontId="42" type="noConversion"/>
  </si>
  <si>
    <t>深圳深南营业部</t>
  </si>
  <si>
    <t>项目</t>
    <phoneticPr fontId="44" type="noConversion"/>
  </si>
  <si>
    <t>呼叫中心</t>
    <phoneticPr fontId="42" type="noConversion"/>
  </si>
  <si>
    <t>基金服务部</t>
    <phoneticPr fontId="42" type="noConversion"/>
  </si>
  <si>
    <t>资本市场部</t>
    <phoneticPr fontId="42" type="noConversion"/>
  </si>
  <si>
    <t>2019-01-01至2019-07-31</t>
  </si>
  <si>
    <t>【调整项目:资管销售费】</t>
  </si>
  <si>
    <t>投行二部承销款利息收入</t>
  </si>
  <si>
    <t>07</t>
  </si>
  <si>
    <t>RV000076</t>
  </si>
  <si>
    <t>珠江6号交易费收入划给曙光</t>
  </si>
  <si>
    <t>6021060102</t>
  </si>
  <si>
    <t>交易费收入</t>
  </si>
  <si>
    <t>珠江8号管理费收入划给投顾业务部</t>
  </si>
  <si>
    <t>珠江10号管理费收入划给投顾业务部</t>
  </si>
  <si>
    <t>浦发长春1号收入划长春</t>
  </si>
  <si>
    <t>固定收益部华润睿智87号浮动盈亏调整</t>
  </si>
  <si>
    <t>固定收益部湖南债投资收益调整</t>
  </si>
  <si>
    <t>固定收益部湖南债浮动盈亏调整</t>
  </si>
  <si>
    <t>财富1个月001期</t>
  </si>
  <si>
    <t>财富12个月001期</t>
  </si>
  <si>
    <t>财富12个月002期</t>
  </si>
  <si>
    <t>财富12个月003期</t>
  </si>
  <si>
    <t>红酒费用分摊</t>
  </si>
  <si>
    <t>其他费用分摊</t>
  </si>
  <si>
    <t>资金运营部委托现金管理收益</t>
  </si>
  <si>
    <t>RV000077</t>
  </si>
  <si>
    <t>做市卖出指定部分损益</t>
    <phoneticPr fontId="42" type="noConversion"/>
  </si>
  <si>
    <t>考虑指定部分的利润</t>
    <phoneticPr fontId="4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</si>
</sst>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0_);[Red]\(0\)"/>
    <numFmt numFmtId="177" formatCode="_ \¥* #,##0_ ;_ \¥* \-#,##0_ ;_ \¥* &quot;-&quot;_ ;_ @_ "/>
    <numFmt numFmtId="178" formatCode="0_ "/>
    <numFmt numFmtId="179" formatCode="0.00_);[Red]\(0.00\)"/>
  </numFmts>
  <fonts count="50">
    <font>
      <sz val="11"/>
      <color theme="1"/>
      <name val="宋体"/>
      <charset val="134"/>
      <scheme val="minor"/>
    </font>
    <font>
      <sz val="10"/>
      <color indexed="8"/>
      <name val="宋体"/>
      <family val="3"/>
      <charset val="134"/>
    </font>
    <font>
      <sz val="11"/>
      <color theme="1"/>
      <name val="宋体"/>
      <family val="3"/>
      <charset val="134"/>
      <scheme val="minor"/>
    </font>
    <font>
      <sz val="11"/>
      <color theme="1"/>
      <name val="微软雅黑"/>
      <family val="2"/>
      <charset val="134"/>
    </font>
    <font>
      <b/>
      <sz val="10"/>
      <color theme="1"/>
      <name val="微软雅黑"/>
      <family val="2"/>
      <charset val="134"/>
    </font>
    <font>
      <b/>
      <sz val="11"/>
      <color theme="1"/>
      <name val="微软雅黑"/>
      <family val="2"/>
      <charset val="134"/>
    </font>
    <font>
      <sz val="10"/>
      <color theme="1"/>
      <name val="微软雅黑"/>
      <family val="2"/>
      <charset val="134"/>
    </font>
    <font>
      <b/>
      <sz val="9"/>
      <color indexed="8"/>
      <name val="宋体"/>
      <family val="3"/>
      <charset val="134"/>
    </font>
    <font>
      <sz val="10"/>
      <name val="FangSong"/>
      <family val="3"/>
    </font>
    <font>
      <b/>
      <sz val="10"/>
      <name val="微软雅黑"/>
      <family val="2"/>
      <charset val="134"/>
    </font>
    <font>
      <sz val="10"/>
      <name val="微软雅黑"/>
      <family val="2"/>
      <charset val="134"/>
    </font>
    <font>
      <sz val="8"/>
      <color indexed="8"/>
      <name val="宋体"/>
      <family val="3"/>
      <charset val="134"/>
    </font>
    <font>
      <sz val="10"/>
      <color rgb="FF000000"/>
      <name val="微软雅黑"/>
      <family val="2"/>
      <charset val="134"/>
    </font>
    <font>
      <sz val="10"/>
      <color rgb="FFFF0000"/>
      <name val="FangSong"/>
      <family val="3"/>
    </font>
    <font>
      <sz val="11"/>
      <color rgb="FF000000"/>
      <name val="宋体"/>
      <family val="3"/>
      <charset val="134"/>
      <scheme val="minor"/>
    </font>
    <font>
      <sz val="11"/>
      <color rgb="FFFF0000"/>
      <name val="宋体"/>
      <family val="3"/>
      <charset val="134"/>
      <scheme val="minor"/>
    </font>
    <font>
      <sz val="9"/>
      <color indexed="8"/>
      <name val="宋体"/>
      <family val="3"/>
      <charset val="134"/>
    </font>
    <font>
      <sz val="9"/>
      <name val="宋体"/>
      <family val="3"/>
      <charset val="134"/>
    </font>
    <font>
      <b/>
      <sz val="11"/>
      <color theme="1"/>
      <name val="宋体"/>
      <family val="3"/>
      <charset val="134"/>
      <scheme val="minor"/>
    </font>
    <font>
      <sz val="10"/>
      <color theme="1"/>
      <name val="宋体"/>
      <family val="3"/>
      <charset val="134"/>
      <scheme val="minor"/>
    </font>
    <font>
      <b/>
      <sz val="10"/>
      <color theme="1"/>
      <name val="宋体"/>
      <family val="3"/>
      <charset val="134"/>
      <scheme val="minor"/>
    </font>
    <font>
      <b/>
      <sz val="10"/>
      <name val="宋体"/>
      <family val="3"/>
      <charset val="134"/>
    </font>
    <font>
      <sz val="10"/>
      <name val="宋体"/>
      <family val="3"/>
      <charset val="134"/>
    </font>
    <font>
      <sz val="10"/>
      <name val="Noto Sans Mono CJK JP Regular"/>
      <family val="1"/>
    </font>
    <font>
      <sz val="10"/>
      <color theme="1"/>
      <name val="仿宋_GB2312"/>
      <family val="3"/>
    </font>
    <font>
      <sz val="10"/>
      <name val="宋体"/>
      <family val="3"/>
      <charset val="134"/>
    </font>
    <font>
      <sz val="10"/>
      <name val="仿宋_GB2312"/>
      <family val="3"/>
    </font>
    <font>
      <b/>
      <sz val="10"/>
      <name val="宋体"/>
      <family val="3"/>
      <charset val="134"/>
    </font>
    <font>
      <b/>
      <sz val="10"/>
      <color rgb="FF000000"/>
      <name val="微软雅黑"/>
      <family val="2"/>
      <charset val="134"/>
    </font>
    <font>
      <sz val="10"/>
      <color theme="1"/>
      <name val="Arial"/>
      <family val="2"/>
    </font>
    <font>
      <b/>
      <sz val="11"/>
      <color theme="1"/>
      <name val="宋体"/>
      <family val="3"/>
      <charset val="134"/>
      <scheme val="minor"/>
    </font>
    <font>
      <sz val="9"/>
      <color theme="1"/>
      <name val="Arial"/>
      <family val="2"/>
    </font>
    <font>
      <b/>
      <sz val="10"/>
      <name val="宋体"/>
      <family val="3"/>
      <charset val="134"/>
      <scheme val="minor"/>
    </font>
    <font>
      <b/>
      <sz val="10"/>
      <color theme="1"/>
      <name val="Arial"/>
      <family val="2"/>
    </font>
    <font>
      <sz val="10"/>
      <color rgb="FF000000"/>
      <name val="宋体"/>
      <family val="3"/>
      <charset val="134"/>
      <scheme val="minor"/>
    </font>
    <font>
      <sz val="9"/>
      <color theme="1"/>
      <name val="宋体"/>
      <family val="3"/>
      <charset val="134"/>
      <scheme val="minor"/>
    </font>
    <font>
      <sz val="10"/>
      <name val="Arial"/>
      <family val="2"/>
    </font>
    <font>
      <sz val="12"/>
      <name val="宋体"/>
      <family val="3"/>
      <charset val="134"/>
    </font>
    <font>
      <sz val="10"/>
      <name val="Times New Roman"/>
      <family val="1"/>
    </font>
    <font>
      <b/>
      <sz val="10"/>
      <name val="Times New Roman"/>
      <family val="1"/>
    </font>
    <font>
      <sz val="9"/>
      <color theme="1"/>
      <name val="微软雅黑"/>
      <family val="2"/>
      <charset val="134"/>
    </font>
    <font>
      <sz val="11"/>
      <color theme="1"/>
      <name val="宋体"/>
      <family val="3"/>
      <charset val="134"/>
      <scheme val="minor"/>
    </font>
    <font>
      <sz val="9"/>
      <name val="宋体"/>
      <family val="3"/>
      <charset val="134"/>
      <scheme val="minor"/>
    </font>
    <font>
      <b/>
      <sz val="10.5"/>
      <name val="宋体"/>
      <family val="3"/>
      <charset val="134"/>
    </font>
    <font>
      <sz val="9"/>
      <name val="宋体"/>
      <family val="2"/>
      <charset val="134"/>
      <scheme val="minor"/>
    </font>
    <font>
      <sz val="11"/>
      <name val="宋体"/>
      <family val="3"/>
      <charset val="134"/>
    </font>
    <font>
      <b/>
      <sz val="14"/>
      <color indexed="62"/>
      <name val="微软雅黑"/>
      <family val="2"/>
      <charset val="134"/>
    </font>
    <font>
      <u/>
      <sz val="8"/>
      <color indexed="8"/>
      <name val="宋体"/>
      <family val="3"/>
      <charset val="134"/>
    </font>
    <font>
      <b/>
      <sz val="8"/>
      <color indexed="62"/>
      <name val="宋体"/>
      <family val="3"/>
      <charset val="134"/>
    </font>
    <font>
      <sz val="10"/>
      <color theme="1"/>
      <name val="宋体"/>
      <family val="3"/>
      <charset val="134"/>
    </font>
  </fonts>
  <fills count="23">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indexed="22"/>
        <bgColor indexed="64"/>
      </patternFill>
    </fill>
    <fill>
      <patternFill patternType="solid">
        <fgColor rgb="FFD9D9D9"/>
        <bgColor rgb="FF000000"/>
      </patternFill>
    </fill>
    <fill>
      <patternFill patternType="solid">
        <fgColor rgb="FFFFFFFF"/>
        <bgColor rgb="FF000000"/>
      </patternFill>
    </fill>
    <fill>
      <patternFill patternType="solid">
        <fgColor theme="0" tint="-0.14996795556505021"/>
        <bgColor rgb="FF000000"/>
      </patternFill>
    </fill>
    <fill>
      <patternFill patternType="solid">
        <fgColor rgb="FFFFC000"/>
        <bgColor indexed="64"/>
      </patternFill>
    </fill>
    <fill>
      <patternFill patternType="solid">
        <fgColor theme="5" tint="0.59999389629810485"/>
        <bgColor indexed="64"/>
      </patternFill>
    </fill>
    <fill>
      <patternFill patternType="solid">
        <fgColor theme="4" tint="0.79995117038483843"/>
        <bgColor indexed="64"/>
      </patternFill>
    </fill>
    <fill>
      <patternFill patternType="solid">
        <fgColor theme="3" tint="0.79995117038483843"/>
        <bgColor indexed="64"/>
      </patternFill>
    </fill>
    <fill>
      <patternFill patternType="solid">
        <fgColor theme="3" tint="0.79995117038483843"/>
        <bgColor theme="0"/>
      </patternFill>
    </fill>
    <fill>
      <patternFill patternType="solid">
        <fgColor theme="0"/>
        <bgColor theme="0"/>
      </patternFill>
    </fill>
    <fill>
      <patternFill patternType="solid">
        <fgColor theme="0" tint="-0.249977111117893"/>
        <bgColor rgb="FF000000"/>
      </patternFill>
    </fill>
    <fill>
      <patternFill patternType="solid">
        <fgColor rgb="FFE2E2E2"/>
        <bgColor indexed="64"/>
      </patternFill>
    </fill>
    <fill>
      <patternFill patternType="solid">
        <fgColor rgb="FFDAEEF3"/>
        <bgColor rgb="FF000000"/>
      </patternFill>
    </fill>
    <fill>
      <patternFill patternType="solid">
        <fgColor indexed="9"/>
        <bgColor indexed="64"/>
      </patternFill>
    </fill>
    <fill>
      <patternFill patternType="solid">
        <fgColor indexed="41"/>
        <bgColor indexed="64"/>
      </patternFill>
    </fill>
    <fill>
      <patternFill patternType="solid">
        <fgColor theme="0" tint="-0.14999847407452621"/>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hair">
        <color auto="1"/>
      </left>
      <right style="hair">
        <color auto="1"/>
      </right>
      <top style="thin">
        <color auto="1"/>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hair">
        <color auto="1"/>
      </left>
      <right/>
      <top style="thin">
        <color auto="1"/>
      </top>
      <bottom style="hair">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style="thin">
        <color indexed="8"/>
      </left>
      <right style="thin">
        <color indexed="8"/>
      </right>
      <top style="thin">
        <color indexed="8"/>
      </top>
      <bottom style="thin">
        <color indexed="8"/>
      </bottom>
      <diagonal/>
    </border>
    <border>
      <left style="hair">
        <color auto="1"/>
      </left>
      <right style="hair">
        <color auto="1"/>
      </right>
      <top style="medium">
        <color auto="1"/>
      </top>
      <bottom style="hair">
        <color auto="1"/>
      </bottom>
      <diagonal/>
    </border>
    <border>
      <left/>
      <right style="hair">
        <color auto="1"/>
      </right>
      <top style="medium">
        <color auto="1"/>
      </top>
      <bottom style="hair">
        <color auto="1"/>
      </bottom>
      <diagonal/>
    </border>
    <border>
      <left style="hair">
        <color auto="1"/>
      </left>
      <right/>
      <top style="medium">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hair">
        <color auto="1"/>
      </bottom>
      <diagonal/>
    </border>
    <border>
      <left style="thin">
        <color theme="1" tint="0.499984740745262"/>
      </left>
      <right/>
      <top style="thin">
        <color theme="1" tint="0.499984740745262"/>
      </top>
      <bottom style="thin">
        <color theme="1" tint="0.499984740745262"/>
      </bottom>
      <diagonal/>
    </border>
    <border>
      <left/>
      <right/>
      <top/>
      <bottom style="thin">
        <color indexed="8"/>
      </bottom>
      <diagonal/>
    </border>
    <border>
      <left style="thin">
        <color indexed="22"/>
      </left>
      <right style="thin">
        <color indexed="22"/>
      </right>
      <top style="thin">
        <color indexed="22"/>
      </top>
      <bottom style="thin">
        <color indexed="22"/>
      </bottom>
      <diagonal/>
    </border>
  </borders>
  <cellStyleXfs count="7">
    <xf numFmtId="0" fontId="0" fillId="0" borderId="0"/>
    <xf numFmtId="43" fontId="41" fillId="0" borderId="0" applyFont="0" applyFill="0" applyBorder="0" applyAlignment="0" applyProtection="0">
      <alignment vertical="center"/>
    </xf>
    <xf numFmtId="0" fontId="37" fillId="0" borderId="0"/>
    <xf numFmtId="0" fontId="37" fillId="0" borderId="0"/>
    <xf numFmtId="0" fontId="37" fillId="0" borderId="0"/>
    <xf numFmtId="0" fontId="36" fillId="0" borderId="0"/>
    <xf numFmtId="177" fontId="37" fillId="0" borderId="0" applyFont="0" applyFill="0" applyBorder="0" applyAlignment="0" applyProtection="0"/>
  </cellStyleXfs>
  <cellXfs count="215">
    <xf numFmtId="0" fontId="0" fillId="0" borderId="0" xfId="0"/>
    <xf numFmtId="0" fontId="0" fillId="0" borderId="0" xfId="0" applyAlignment="1">
      <alignment vertical="center"/>
    </xf>
    <xf numFmtId="0" fontId="0" fillId="0" borderId="0" xfId="0" applyAlignment="1">
      <alignment horizontal="left"/>
    </xf>
    <xf numFmtId="0" fontId="0" fillId="0" borderId="0" xfId="0" applyAlignment="1">
      <alignment horizontal="left" vertical="center"/>
    </xf>
    <xf numFmtId="0" fontId="1" fillId="0" borderId="0" xfId="0" applyFont="1" applyAlignment="1">
      <alignment horizontal="left"/>
    </xf>
    <xf numFmtId="0" fontId="0" fillId="2" borderId="1" xfId="0" applyFont="1" applyFill="1" applyBorder="1" applyAlignment="1">
      <alignment horizontal="left" vertical="center"/>
    </xf>
    <xf numFmtId="0" fontId="2" fillId="2" borderId="2" xfId="0" applyFont="1" applyFill="1" applyBorder="1" applyAlignment="1">
      <alignment horizontal="center" vertical="center"/>
    </xf>
    <xf numFmtId="0" fontId="0" fillId="3" borderId="3" xfId="0" applyFill="1" applyBorder="1" applyAlignment="1">
      <alignment horizontal="left" vertical="center"/>
    </xf>
    <xf numFmtId="0" fontId="0" fillId="3" borderId="1" xfId="0" applyFill="1" applyBorder="1" applyAlignment="1">
      <alignment horizontal="center" vertical="center"/>
    </xf>
    <xf numFmtId="0" fontId="0" fillId="2" borderId="3" xfId="0" applyFont="1" applyFill="1" applyBorder="1" applyAlignment="1">
      <alignment horizontal="left" vertical="center"/>
    </xf>
    <xf numFmtId="0" fontId="0" fillId="2" borderId="1" xfId="0" applyFont="1" applyFill="1" applyBorder="1" applyAlignment="1">
      <alignment horizontal="center" vertical="center"/>
    </xf>
    <xf numFmtId="0" fontId="0" fillId="3" borderId="0" xfId="0" applyFill="1" applyAlignment="1"/>
    <xf numFmtId="0" fontId="3" fillId="4" borderId="0" xfId="0" applyFont="1" applyFill="1" applyBorder="1"/>
    <xf numFmtId="0" fontId="3" fillId="4" borderId="0" xfId="0" applyFont="1" applyFill="1" applyBorder="1" applyAlignment="1">
      <alignment horizontal="right"/>
    </xf>
    <xf numFmtId="10" fontId="3" fillId="4" borderId="0" xfId="0" applyNumberFormat="1" applyFont="1" applyFill="1" applyBorder="1" applyAlignment="1">
      <alignment horizontal="left"/>
    </xf>
    <xf numFmtId="0" fontId="4" fillId="5" borderId="4" xfId="0" applyFont="1" applyFill="1" applyBorder="1" applyAlignment="1">
      <alignment horizontal="center" vertical="center"/>
    </xf>
    <xf numFmtId="0" fontId="5" fillId="5" borderId="4" xfId="0" applyFont="1" applyFill="1" applyBorder="1" applyAlignment="1">
      <alignment horizontal="center"/>
    </xf>
    <xf numFmtId="43" fontId="6" fillId="4" borderId="4" xfId="1" applyFont="1" applyFill="1" applyBorder="1" applyAlignment="1">
      <alignment horizontal="left" vertical="center"/>
    </xf>
    <xf numFmtId="43" fontId="3" fillId="6" borderId="4" xfId="0" applyNumberFormat="1" applyFont="1" applyFill="1" applyBorder="1"/>
    <xf numFmtId="0" fontId="3" fillId="6" borderId="4" xfId="0" applyFont="1" applyFill="1" applyBorder="1"/>
    <xf numFmtId="43" fontId="3" fillId="4" borderId="0" xfId="0" applyNumberFormat="1" applyFont="1" applyFill="1" applyBorder="1"/>
    <xf numFmtId="43" fontId="6" fillId="6" borderId="4" xfId="1" applyFont="1" applyFill="1" applyBorder="1" applyAlignment="1">
      <alignment horizontal="left" vertical="center"/>
    </xf>
    <xf numFmtId="0" fontId="4" fillId="6" borderId="4" xfId="0" applyFont="1" applyFill="1" applyBorder="1" applyAlignment="1">
      <alignment horizontal="center" vertical="center"/>
    </xf>
    <xf numFmtId="43" fontId="4" fillId="6" borderId="4" xfId="1" applyFont="1" applyFill="1" applyBorder="1" applyAlignment="1">
      <alignment horizontal="center" vertical="center"/>
    </xf>
    <xf numFmtId="43" fontId="0" fillId="0" borderId="0" xfId="1" applyFont="1" applyAlignment="1"/>
    <xf numFmtId="49" fontId="7" fillId="7" borderId="1" xfId="0" applyNumberFormat="1" applyFont="1" applyFill="1" applyBorder="1" applyAlignment="1">
      <alignment horizontal="center" vertical="center"/>
    </xf>
    <xf numFmtId="43" fontId="8" fillId="8" borderId="5" xfId="0" applyNumberFormat="1" applyFont="1" applyFill="1" applyBorder="1" applyAlignment="1">
      <alignment horizontal="center" vertical="center" wrapText="1"/>
    </xf>
    <xf numFmtId="178" fontId="9" fillId="6" borderId="4" xfId="6" applyNumberFormat="1" applyFont="1" applyFill="1" applyBorder="1" applyAlignment="1" applyProtection="1">
      <alignment horizontal="center" vertical="center"/>
      <protection locked="0"/>
    </xf>
    <xf numFmtId="4" fontId="10" fillId="9" borderId="4" xfId="5" applyNumberFormat="1" applyFont="1" applyFill="1" applyBorder="1" applyAlignment="1" applyProtection="1">
      <alignment vertical="center" wrapText="1"/>
    </xf>
    <xf numFmtId="4" fontId="11" fillId="0" borderId="1" xfId="0" applyNumberFormat="1" applyFont="1" applyBorder="1" applyAlignment="1">
      <alignment horizontal="right" vertical="center"/>
    </xf>
    <xf numFmtId="179" fontId="8" fillId="9" borderId="6" xfId="0" applyNumberFormat="1" applyFont="1" applyFill="1" applyBorder="1" applyAlignment="1">
      <alignment horizontal="center" vertical="center" wrapText="1"/>
    </xf>
    <xf numFmtId="179" fontId="8" fillId="9" borderId="7" xfId="0" applyNumberFormat="1" applyFont="1" applyFill="1" applyBorder="1" applyAlignment="1">
      <alignment horizontal="center" vertical="center" wrapText="1"/>
    </xf>
    <xf numFmtId="4" fontId="12" fillId="9" borderId="4" xfId="0" applyNumberFormat="1" applyFont="1" applyFill="1" applyBorder="1" applyAlignment="1">
      <alignment vertical="center"/>
    </xf>
    <xf numFmtId="179" fontId="13" fillId="9" borderId="6" xfId="0" applyNumberFormat="1" applyFont="1" applyFill="1" applyBorder="1" applyAlignment="1">
      <alignment horizontal="center" vertical="center" wrapText="1"/>
    </xf>
    <xf numFmtId="179" fontId="13" fillId="9" borderId="7" xfId="0" applyNumberFormat="1" applyFont="1" applyFill="1" applyBorder="1" applyAlignment="1">
      <alignment horizontal="center" vertical="center" wrapText="1"/>
    </xf>
    <xf numFmtId="4" fontId="12" fillId="9" borderId="4" xfId="0" applyNumberFormat="1" applyFont="1" applyFill="1" applyBorder="1" applyAlignment="1"/>
    <xf numFmtId="4" fontId="12" fillId="9" borderId="4" xfId="0" applyNumberFormat="1" applyFont="1" applyFill="1" applyBorder="1" applyAlignment="1">
      <alignment vertical="center" wrapText="1"/>
    </xf>
    <xf numFmtId="4" fontId="12" fillId="0" borderId="4" xfId="0" applyNumberFormat="1" applyFont="1" applyFill="1" applyBorder="1" applyAlignment="1">
      <alignment vertical="center"/>
    </xf>
    <xf numFmtId="4" fontId="10" fillId="10" borderId="4" xfId="0" applyNumberFormat="1" applyFont="1" applyFill="1" applyBorder="1" applyAlignment="1"/>
    <xf numFmtId="179" fontId="13" fillId="8" borderId="8" xfId="0" applyNumberFormat="1" applyFont="1" applyFill="1" applyBorder="1" applyAlignment="1">
      <alignment horizontal="center"/>
    </xf>
    <xf numFmtId="179" fontId="8" fillId="8" borderId="9" xfId="0" applyNumberFormat="1" applyFont="1" applyFill="1" applyBorder="1" applyAlignment="1">
      <alignment horizontal="center"/>
    </xf>
    <xf numFmtId="179" fontId="13" fillId="8" borderId="6" xfId="0" applyNumberFormat="1" applyFont="1" applyFill="1" applyBorder="1" applyAlignment="1">
      <alignment horizontal="center"/>
    </xf>
    <xf numFmtId="4" fontId="10" fillId="9" borderId="4" xfId="0" applyNumberFormat="1" applyFont="1" applyFill="1" applyBorder="1" applyAlignment="1"/>
    <xf numFmtId="4" fontId="10" fillId="10" borderId="4" xfId="0" applyNumberFormat="1" applyFont="1" applyFill="1" applyBorder="1" applyAlignment="1" applyProtection="1">
      <alignment vertical="center" wrapText="1"/>
      <protection locked="0"/>
    </xf>
    <xf numFmtId="179" fontId="14" fillId="8" borderId="8" xfId="0" applyNumberFormat="1" applyFont="1" applyFill="1" applyBorder="1"/>
    <xf numFmtId="179" fontId="14" fillId="8" borderId="9" xfId="0" applyNumberFormat="1" applyFont="1" applyFill="1" applyBorder="1"/>
    <xf numFmtId="179" fontId="14" fillId="8" borderId="6" xfId="0" applyNumberFormat="1" applyFont="1" applyFill="1" applyBorder="1"/>
    <xf numFmtId="4" fontId="10" fillId="9" borderId="4" xfId="0" applyNumberFormat="1" applyFont="1" applyFill="1" applyBorder="1" applyAlignment="1">
      <alignment vertical="center"/>
    </xf>
    <xf numFmtId="4" fontId="12" fillId="10" borderId="4" xfId="0" applyNumberFormat="1" applyFont="1" applyFill="1" applyBorder="1" applyAlignment="1">
      <alignment vertical="center"/>
    </xf>
    <xf numFmtId="179" fontId="15" fillId="8" borderId="8" xfId="0" applyNumberFormat="1" applyFont="1" applyFill="1" applyBorder="1"/>
    <xf numFmtId="179" fontId="8" fillId="8" borderId="5" xfId="0" applyNumberFormat="1" applyFont="1" applyFill="1" applyBorder="1" applyAlignment="1">
      <alignment horizontal="center" vertical="center" wrapText="1"/>
    </xf>
    <xf numFmtId="179" fontId="8" fillId="8" borderId="10" xfId="0" applyNumberFormat="1" applyFont="1" applyFill="1" applyBorder="1" applyAlignment="1">
      <alignment horizontal="center" vertical="center" wrapText="1"/>
    </xf>
    <xf numFmtId="179" fontId="8" fillId="8" borderId="11" xfId="0" applyNumberFormat="1" applyFont="1" applyFill="1" applyBorder="1" applyAlignment="1">
      <alignment horizontal="center" vertical="center" wrapText="1"/>
    </xf>
    <xf numFmtId="179" fontId="14" fillId="0" borderId="12" xfId="0" applyNumberFormat="1" applyFont="1" applyBorder="1"/>
    <xf numFmtId="179" fontId="14" fillId="0" borderId="13" xfId="0" applyNumberFormat="1" applyFont="1" applyBorder="1"/>
    <xf numFmtId="179" fontId="8" fillId="8" borderId="7" xfId="0" applyNumberFormat="1" applyFont="1" applyFill="1" applyBorder="1" applyAlignment="1">
      <alignment horizontal="center"/>
    </xf>
    <xf numFmtId="179" fontId="13" fillId="8" borderId="7" xfId="0" applyNumberFormat="1" applyFont="1" applyFill="1" applyBorder="1" applyAlignment="1">
      <alignment horizontal="center"/>
    </xf>
    <xf numFmtId="179" fontId="8" fillId="8" borderId="8" xfId="0" applyNumberFormat="1" applyFont="1" applyFill="1" applyBorder="1" applyAlignment="1">
      <alignment horizontal="center"/>
    </xf>
    <xf numFmtId="179" fontId="13" fillId="8" borderId="9" xfId="0" applyNumberFormat="1" applyFont="1" applyFill="1" applyBorder="1" applyAlignment="1">
      <alignment horizontal="center"/>
    </xf>
    <xf numFmtId="179" fontId="14" fillId="8" borderId="7" xfId="0" applyNumberFormat="1" applyFont="1" applyFill="1" applyBorder="1"/>
    <xf numFmtId="4" fontId="16" fillId="7" borderId="1" xfId="0" applyNumberFormat="1" applyFont="1" applyFill="1" applyBorder="1" applyAlignment="1">
      <alignment horizontal="left" vertical="center"/>
    </xf>
    <xf numFmtId="179" fontId="15" fillId="8" borderId="14" xfId="0" applyNumberFormat="1" applyFont="1" applyFill="1" applyBorder="1"/>
    <xf numFmtId="179" fontId="14" fillId="8" borderId="15" xfId="0" applyNumberFormat="1" applyFont="1" applyFill="1" applyBorder="1"/>
    <xf numFmtId="179" fontId="15" fillId="8" borderId="16" xfId="0" applyNumberFormat="1" applyFont="1" applyFill="1" applyBorder="1"/>
    <xf numFmtId="179" fontId="14" fillId="8" borderId="17" xfId="0" applyNumberFormat="1" applyFont="1" applyFill="1" applyBorder="1"/>
    <xf numFmtId="179" fontId="15" fillId="8" borderId="17" xfId="0" applyNumberFormat="1" applyFont="1" applyFill="1" applyBorder="1"/>
    <xf numFmtId="179" fontId="14" fillId="8" borderId="14" xfId="0" applyNumberFormat="1" applyFont="1" applyFill="1" applyBorder="1"/>
    <xf numFmtId="179" fontId="15" fillId="8" borderId="15" xfId="0" applyNumberFormat="1" applyFont="1" applyFill="1" applyBorder="1"/>
    <xf numFmtId="4" fontId="11" fillId="3" borderId="1" xfId="0" applyNumberFormat="1" applyFont="1" applyFill="1" applyBorder="1" applyAlignment="1">
      <alignment horizontal="right" vertical="center"/>
    </xf>
    <xf numFmtId="0" fontId="0" fillId="11" borderId="0" xfId="0" applyFill="1" applyAlignment="1">
      <alignment vertical="center"/>
    </xf>
    <xf numFmtId="49" fontId="7" fillId="7" borderId="18" xfId="0" applyNumberFormat="1" applyFont="1" applyFill="1" applyBorder="1" applyAlignment="1">
      <alignment horizontal="center" vertical="center"/>
    </xf>
    <xf numFmtId="49" fontId="16" fillId="7" borderId="18" xfId="0" applyNumberFormat="1" applyFont="1" applyFill="1" applyBorder="1" applyAlignment="1">
      <alignment horizontal="left" vertical="center"/>
    </xf>
    <xf numFmtId="4" fontId="11" fillId="0" borderId="18" xfId="0" applyNumberFormat="1" applyFont="1" applyBorder="1" applyAlignment="1">
      <alignment horizontal="right" vertical="center"/>
    </xf>
    <xf numFmtId="49" fontId="16" fillId="11" borderId="18" xfId="0" applyNumberFormat="1" applyFont="1" applyFill="1" applyBorder="1" applyAlignment="1">
      <alignment horizontal="left" vertical="center"/>
    </xf>
    <xf numFmtId="4" fontId="11" fillId="11" borderId="18" xfId="0" applyNumberFormat="1" applyFont="1" applyFill="1" applyBorder="1" applyAlignment="1">
      <alignment horizontal="right" vertical="center"/>
    </xf>
    <xf numFmtId="4" fontId="0" fillId="0" borderId="0" xfId="0" applyNumberFormat="1" applyFill="1" applyBorder="1" applyAlignment="1">
      <alignment vertical="center"/>
    </xf>
    <xf numFmtId="4" fontId="11" fillId="3" borderId="18" xfId="0" applyNumberFormat="1" applyFont="1" applyFill="1" applyBorder="1" applyAlignment="1">
      <alignment horizontal="right" vertical="center"/>
    </xf>
    <xf numFmtId="49" fontId="11" fillId="0" borderId="0" xfId="0" applyNumberFormat="1" applyFont="1" applyBorder="1" applyAlignment="1">
      <alignment horizontal="left" vertical="center"/>
    </xf>
    <xf numFmtId="43" fontId="0" fillId="12" borderId="0" xfId="1" applyFont="1" applyFill="1" applyAlignment="1"/>
    <xf numFmtId="43" fontId="0" fillId="13" borderId="0" xfId="1" applyFont="1" applyFill="1" applyAlignment="1"/>
    <xf numFmtId="43" fontId="0" fillId="0" borderId="0" xfId="1" applyFont="1" applyAlignment="1">
      <alignment vertical="center"/>
    </xf>
    <xf numFmtId="43" fontId="0" fillId="12" borderId="19" xfId="1" applyFont="1" applyFill="1" applyBorder="1" applyAlignment="1"/>
    <xf numFmtId="43" fontId="17" fillId="12" borderId="19" xfId="1" applyFont="1" applyFill="1" applyBorder="1" applyAlignment="1">
      <alignment horizontal="center" vertical="center"/>
    </xf>
    <xf numFmtId="43" fontId="0" fillId="12" borderId="20" xfId="1" applyFont="1" applyFill="1" applyBorder="1" applyAlignment="1">
      <alignment vertical="center"/>
    </xf>
    <xf numFmtId="43" fontId="0" fillId="0" borderId="8" xfId="1" applyFont="1" applyBorder="1" applyAlignment="1"/>
    <xf numFmtId="43" fontId="0" fillId="13" borderId="8" xfId="1" applyFont="1" applyFill="1" applyBorder="1" applyAlignment="1"/>
    <xf numFmtId="43" fontId="17" fillId="12" borderId="19" xfId="1" applyFont="1" applyFill="1" applyBorder="1" applyAlignment="1">
      <alignment vertical="center"/>
    </xf>
    <xf numFmtId="43" fontId="17" fillId="12" borderId="21" xfId="1" applyFont="1" applyFill="1" applyBorder="1" applyAlignment="1">
      <alignment horizontal="center" vertical="center"/>
    </xf>
    <xf numFmtId="43" fontId="0" fillId="13" borderId="22" xfId="1" applyFont="1" applyFill="1" applyBorder="1" applyAlignment="1">
      <alignment vertical="center"/>
    </xf>
    <xf numFmtId="43" fontId="0" fillId="13" borderId="23" xfId="1" applyFont="1" applyFill="1" applyBorder="1" applyAlignment="1"/>
    <xf numFmtId="43" fontId="18" fillId="0" borderId="0" xfId="1" applyFont="1" applyAlignment="1">
      <alignment vertical="center"/>
    </xf>
    <xf numFmtId="43" fontId="19" fillId="12" borderId="0" xfId="1" applyFont="1" applyFill="1" applyAlignment="1"/>
    <xf numFmtId="43" fontId="19" fillId="14" borderId="0" xfId="1" applyFont="1" applyFill="1" applyAlignment="1"/>
    <xf numFmtId="43" fontId="20" fillId="14" borderId="0" xfId="1" applyFont="1" applyFill="1" applyAlignment="1"/>
    <xf numFmtId="43" fontId="19" fillId="0" borderId="0" xfId="1" applyFont="1" applyAlignment="1"/>
    <xf numFmtId="43" fontId="21" fillId="12" borderId="20" xfId="1" applyFont="1" applyFill="1" applyBorder="1" applyAlignment="1">
      <alignment horizontal="left" vertical="top" wrapText="1"/>
    </xf>
    <xf numFmtId="43" fontId="22" fillId="12" borderId="19" xfId="1" applyFont="1" applyFill="1" applyBorder="1" applyAlignment="1">
      <alignment horizontal="center" vertical="center"/>
    </xf>
    <xf numFmtId="43" fontId="22" fillId="12" borderId="19" xfId="1" applyFont="1" applyFill="1" applyBorder="1" applyAlignment="1">
      <alignment vertical="center"/>
    </xf>
    <xf numFmtId="43" fontId="21" fillId="15" borderId="9" xfId="1" applyFont="1" applyFill="1" applyBorder="1" applyAlignment="1">
      <alignment vertical="top" wrapText="1"/>
    </xf>
    <xf numFmtId="43" fontId="19" fillId="15" borderId="8" xfId="1" applyFont="1" applyFill="1" applyBorder="1" applyAlignment="1">
      <alignment vertical="center"/>
    </xf>
    <xf numFmtId="43" fontId="23" fillId="16" borderId="9" xfId="1" applyFont="1" applyFill="1" applyBorder="1" applyAlignment="1">
      <alignment vertical="top" wrapText="1"/>
    </xf>
    <xf numFmtId="43" fontId="19" fillId="16" borderId="8" xfId="1" applyFont="1" applyFill="1" applyBorder="1" applyAlignment="1">
      <alignment vertical="center"/>
    </xf>
    <xf numFmtId="43" fontId="19" fillId="0" borderId="8" xfId="1" applyFont="1" applyBorder="1" applyAlignment="1"/>
    <xf numFmtId="43" fontId="24" fillId="0" borderId="8" xfId="1" applyFont="1" applyBorder="1" applyAlignment="1">
      <alignment vertical="center"/>
    </xf>
    <xf numFmtId="43" fontId="22" fillId="16" borderId="9" xfId="1" applyFont="1" applyFill="1" applyBorder="1" applyAlignment="1">
      <alignment vertical="top" wrapText="1"/>
    </xf>
    <xf numFmtId="43" fontId="22" fillId="4" borderId="8" xfId="1" applyFont="1" applyFill="1" applyBorder="1" applyAlignment="1">
      <alignment vertical="center"/>
    </xf>
    <xf numFmtId="43" fontId="25" fillId="16" borderId="9" xfId="1" applyFont="1" applyFill="1" applyBorder="1" applyAlignment="1">
      <alignment vertical="top" wrapText="1"/>
    </xf>
    <xf numFmtId="43" fontId="26" fillId="0" borderId="8" xfId="1" applyFont="1" applyFill="1" applyBorder="1" applyAlignment="1">
      <alignment vertical="center"/>
    </xf>
    <xf numFmtId="43" fontId="25" fillId="16" borderId="9" xfId="1" applyFont="1" applyFill="1" applyBorder="1" applyAlignment="1">
      <alignment horizontal="left" vertical="top" wrapText="1" indent="2"/>
    </xf>
    <xf numFmtId="43" fontId="27" fillId="15" borderId="9" xfId="1" applyFont="1" applyFill="1" applyBorder="1" applyAlignment="1">
      <alignment vertical="top" wrapText="1"/>
    </xf>
    <xf numFmtId="43" fontId="20" fillId="15" borderId="8" xfId="1" applyFont="1" applyFill="1" applyBorder="1" applyAlignment="1">
      <alignment vertical="center"/>
    </xf>
    <xf numFmtId="43" fontId="25" fillId="16" borderId="22" xfId="1" applyFont="1" applyFill="1" applyBorder="1" applyAlignment="1">
      <alignment vertical="top" wrapText="1"/>
    </xf>
    <xf numFmtId="43" fontId="19" fillId="16" borderId="23" xfId="1" applyFont="1" applyFill="1" applyBorder="1" applyAlignment="1">
      <alignment vertical="center"/>
    </xf>
    <xf numFmtId="43" fontId="19" fillId="14" borderId="8" xfId="1" applyFont="1" applyFill="1" applyBorder="1" applyAlignment="1"/>
    <xf numFmtId="43" fontId="22" fillId="12" borderId="21" xfId="1" applyFont="1" applyFill="1" applyBorder="1" applyAlignment="1">
      <alignment horizontal="center" vertical="center"/>
    </xf>
    <xf numFmtId="43" fontId="19" fillId="14" borderId="24" xfId="1" applyFont="1" applyFill="1" applyBorder="1" applyAlignment="1"/>
    <xf numFmtId="43" fontId="19" fillId="0" borderId="24" xfId="1" applyFont="1" applyBorder="1" applyAlignment="1"/>
    <xf numFmtId="43" fontId="19" fillId="4" borderId="0" xfId="1" applyFont="1" applyFill="1" applyAlignment="1"/>
    <xf numFmtId="0" fontId="4" fillId="6" borderId="0" xfId="0" applyFont="1" applyFill="1"/>
    <xf numFmtId="0" fontId="6" fillId="0" borderId="0" xfId="0" applyFont="1"/>
    <xf numFmtId="0" fontId="6" fillId="0" borderId="0" xfId="0" applyFont="1" applyAlignment="1"/>
    <xf numFmtId="57" fontId="4" fillId="0" borderId="0" xfId="0" applyNumberFormat="1" applyFont="1" applyAlignment="1"/>
    <xf numFmtId="0" fontId="9" fillId="10" borderId="4" xfId="5" applyNumberFormat="1" applyFont="1" applyFill="1" applyBorder="1" applyAlignment="1" applyProtection="1">
      <alignment horizontal="center" vertical="center" wrapText="1"/>
    </xf>
    <xf numFmtId="0" fontId="9" fillId="10" borderId="4" xfId="5" applyNumberFormat="1" applyFont="1" applyFill="1" applyBorder="1" applyAlignment="1" applyProtection="1">
      <alignment vertical="center" wrapText="1"/>
    </xf>
    <xf numFmtId="0" fontId="10" fillId="9" borderId="4" xfId="5" applyNumberFormat="1" applyFont="1" applyFill="1" applyBorder="1" applyAlignment="1" applyProtection="1">
      <alignment vertical="center" wrapText="1"/>
    </xf>
    <xf numFmtId="43" fontId="29" fillId="6" borderId="4" xfId="1" applyFont="1" applyFill="1" applyBorder="1" applyAlignment="1">
      <alignment horizontal="center"/>
    </xf>
    <xf numFmtId="43" fontId="29" fillId="0" borderId="4" xfId="1" applyFont="1" applyFill="1" applyBorder="1" applyAlignment="1">
      <alignment horizontal="center"/>
    </xf>
    <xf numFmtId="0" fontId="12" fillId="9" borderId="4" xfId="0" applyFont="1" applyFill="1" applyBorder="1" applyAlignment="1">
      <alignment vertical="center"/>
    </xf>
    <xf numFmtId="0" fontId="12" fillId="9" borderId="4" xfId="0" applyFont="1" applyFill="1" applyBorder="1" applyAlignment="1"/>
    <xf numFmtId="0" fontId="12" fillId="9" borderId="4" xfId="0" applyFont="1" applyFill="1" applyBorder="1" applyAlignment="1">
      <alignment vertical="center" wrapText="1"/>
    </xf>
    <xf numFmtId="0" fontId="12" fillId="0" borderId="4" xfId="0" applyFont="1" applyFill="1" applyBorder="1" applyAlignment="1">
      <alignment vertical="center"/>
    </xf>
    <xf numFmtId="0" fontId="10" fillId="10" borderId="4" xfId="0" applyFont="1" applyFill="1" applyBorder="1" applyAlignment="1"/>
    <xf numFmtId="0" fontId="10" fillId="9" borderId="4" xfId="0" applyFont="1" applyFill="1" applyBorder="1" applyAlignment="1"/>
    <xf numFmtId="0" fontId="10" fillId="10" borderId="4" xfId="0" applyFont="1" applyFill="1" applyBorder="1" applyAlignment="1" applyProtection="1">
      <alignment vertical="center" wrapText="1"/>
      <protection locked="0"/>
    </xf>
    <xf numFmtId="0" fontId="10" fillId="9" borderId="4" xfId="0" applyFont="1" applyFill="1" applyBorder="1" applyAlignment="1">
      <alignment vertical="center"/>
    </xf>
    <xf numFmtId="0" fontId="12" fillId="10" borderId="4" xfId="0" applyFont="1" applyFill="1" applyBorder="1" applyAlignment="1">
      <alignment vertical="center"/>
    </xf>
    <xf numFmtId="178" fontId="9" fillId="6" borderId="25" xfId="6" applyNumberFormat="1" applyFont="1" applyFill="1" applyBorder="1" applyAlignment="1" applyProtection="1">
      <alignment horizontal="center" vertical="center"/>
      <protection locked="0"/>
    </xf>
    <xf numFmtId="178" fontId="9" fillId="6" borderId="1" xfId="6" applyNumberFormat="1" applyFont="1" applyFill="1" applyBorder="1" applyAlignment="1" applyProtection="1">
      <alignment horizontal="center" vertical="center"/>
      <protection locked="0"/>
    </xf>
    <xf numFmtId="0" fontId="28" fillId="0" borderId="0" xfId="0" applyFont="1" applyFill="1" applyBorder="1"/>
    <xf numFmtId="0" fontId="6" fillId="0" borderId="0" xfId="0" applyFont="1" applyFill="1" applyBorder="1" applyAlignment="1"/>
    <xf numFmtId="0" fontId="9" fillId="8" borderId="4" xfId="5" applyNumberFormat="1" applyFont="1" applyFill="1" applyBorder="1" applyAlignment="1" applyProtection="1">
      <alignment horizontal="center" vertical="center" wrapText="1"/>
    </xf>
    <xf numFmtId="0" fontId="9" fillId="8" borderId="4" xfId="5" applyNumberFormat="1" applyFont="1" applyFill="1" applyBorder="1" applyAlignment="1" applyProtection="1">
      <alignment vertical="center" wrapText="1"/>
    </xf>
    <xf numFmtId="178" fontId="9" fillId="5" borderId="4" xfId="6" applyNumberFormat="1" applyFont="1" applyFill="1" applyBorder="1" applyAlignment="1" applyProtection="1">
      <alignment horizontal="center" vertical="center"/>
      <protection locked="0"/>
    </xf>
    <xf numFmtId="43" fontId="29" fillId="0" borderId="4" xfId="1" applyFont="1" applyBorder="1" applyAlignment="1"/>
    <xf numFmtId="43" fontId="29" fillId="5" borderId="4" xfId="1" applyFont="1" applyFill="1" applyBorder="1" applyAlignment="1"/>
    <xf numFmtId="43" fontId="29" fillId="5" borderId="4" xfId="1" applyFont="1" applyFill="1" applyBorder="1" applyAlignment="1">
      <alignment horizontal="center"/>
    </xf>
    <xf numFmtId="0" fontId="10" fillId="17" borderId="4" xfId="0" applyFont="1" applyFill="1" applyBorder="1" applyAlignment="1"/>
    <xf numFmtId="0" fontId="10" fillId="17" borderId="4" xfId="0" applyFont="1" applyFill="1" applyBorder="1" applyAlignment="1" applyProtection="1">
      <alignment vertical="center" wrapText="1"/>
      <protection locked="0"/>
    </xf>
    <xf numFmtId="0" fontId="12" fillId="17" borderId="4" xfId="0" applyFont="1" applyFill="1" applyBorder="1" applyAlignment="1">
      <alignment vertical="center"/>
    </xf>
    <xf numFmtId="0" fontId="6" fillId="0" borderId="0" xfId="0" applyFont="1" applyFill="1"/>
    <xf numFmtId="0" fontId="6" fillId="0" borderId="0" xfId="0" applyFont="1" applyFill="1" applyAlignment="1">
      <alignment vertical="center"/>
    </xf>
    <xf numFmtId="43" fontId="6" fillId="0" borderId="0" xfId="0" applyNumberFormat="1" applyFont="1" applyFill="1"/>
    <xf numFmtId="0" fontId="0" fillId="0" borderId="0" xfId="0" applyFill="1" applyBorder="1" applyAlignment="1">
      <alignment vertical="center"/>
    </xf>
    <xf numFmtId="0" fontId="3" fillId="0" borderId="0" xfId="0" applyFont="1" applyFill="1" applyBorder="1" applyAlignment="1">
      <alignment vertical="center"/>
    </xf>
    <xf numFmtId="43" fontId="0" fillId="0" borderId="0" xfId="1" applyFont="1" applyFill="1" applyBorder="1" applyAlignment="1">
      <alignment vertical="center"/>
    </xf>
    <xf numFmtId="43" fontId="0" fillId="6" borderId="0" xfId="1" applyFont="1" applyFill="1" applyBorder="1" applyAlignment="1">
      <alignment vertical="center"/>
    </xf>
    <xf numFmtId="43" fontId="30" fillId="6" borderId="0" xfId="1" applyFont="1" applyFill="1" applyBorder="1" applyAlignment="1">
      <alignment vertical="center"/>
    </xf>
    <xf numFmtId="0" fontId="0" fillId="6" borderId="0" xfId="0" applyFill="1" applyBorder="1" applyAlignment="1">
      <alignment vertical="center"/>
    </xf>
    <xf numFmtId="43" fontId="31" fillId="6" borderId="0" xfId="1" applyFont="1" applyFill="1" applyBorder="1" applyAlignment="1">
      <alignment vertical="center"/>
    </xf>
    <xf numFmtId="0" fontId="0" fillId="6" borderId="0" xfId="0" applyFill="1" applyBorder="1"/>
    <xf numFmtId="0" fontId="3" fillId="0" borderId="0" xfId="0" applyFont="1" applyFill="1" applyBorder="1"/>
    <xf numFmtId="0" fontId="0" fillId="0" borderId="0" xfId="0" applyFill="1" applyBorder="1"/>
    <xf numFmtId="57" fontId="5" fillId="0" borderId="0" xfId="0" applyNumberFormat="1" applyFont="1" applyFill="1" applyBorder="1" applyAlignment="1">
      <alignment horizontal="left" vertical="center"/>
    </xf>
    <xf numFmtId="0" fontId="5" fillId="0" borderId="0" xfId="0" applyFont="1" applyFill="1" applyBorder="1" applyAlignment="1">
      <alignment vertical="center"/>
    </xf>
    <xf numFmtId="43" fontId="0" fillId="0" borderId="0" xfId="0" applyNumberFormat="1" applyFill="1" applyBorder="1" applyAlignment="1">
      <alignment vertical="center"/>
    </xf>
    <xf numFmtId="0" fontId="6" fillId="0" borderId="4" xfId="0" applyFont="1" applyFill="1" applyBorder="1" applyAlignment="1">
      <alignment vertical="center"/>
    </xf>
    <xf numFmtId="43" fontId="29" fillId="6" borderId="4" xfId="1" applyFont="1" applyFill="1" applyBorder="1" applyAlignment="1">
      <alignment vertical="center"/>
    </xf>
    <xf numFmtId="43" fontId="29" fillId="0" borderId="4" xfId="1" applyFont="1" applyFill="1" applyBorder="1" applyAlignment="1">
      <alignment horizontal="center" vertical="center"/>
    </xf>
    <xf numFmtId="0" fontId="5" fillId="0" borderId="0" xfId="0" applyFont="1" applyFill="1" applyBorder="1" applyAlignment="1">
      <alignment horizontal="center" vertical="center"/>
    </xf>
    <xf numFmtId="178" fontId="32" fillId="5" borderId="4" xfId="6" applyNumberFormat="1" applyFont="1" applyFill="1" applyBorder="1" applyAlignment="1" applyProtection="1">
      <alignment horizontal="center" vertical="center"/>
      <protection locked="0"/>
    </xf>
    <xf numFmtId="0" fontId="4" fillId="0" borderId="4" xfId="0" applyFont="1" applyFill="1" applyBorder="1" applyAlignment="1">
      <alignment vertical="center"/>
    </xf>
    <xf numFmtId="43" fontId="29" fillId="18" borderId="4" xfId="1" applyFont="1" applyFill="1" applyBorder="1" applyAlignment="1">
      <alignment vertical="center"/>
    </xf>
    <xf numFmtId="43" fontId="29" fillId="0" borderId="4" xfId="1" applyFont="1" applyFill="1" applyBorder="1" applyAlignment="1">
      <alignment vertical="center"/>
    </xf>
    <xf numFmtId="43" fontId="29" fillId="6" borderId="4" xfId="1" applyFont="1" applyFill="1" applyBorder="1" applyAlignment="1">
      <alignment horizontal="center" vertical="center"/>
    </xf>
    <xf numFmtId="43" fontId="29" fillId="11" borderId="4" xfId="1" applyFont="1" applyFill="1" applyBorder="1" applyAlignment="1">
      <alignment vertical="center"/>
    </xf>
    <xf numFmtId="49" fontId="16" fillId="0" borderId="18" xfId="0" applyNumberFormat="1" applyFont="1" applyFill="1" applyBorder="1" applyAlignment="1">
      <alignment horizontal="left" vertical="center"/>
    </xf>
    <xf numFmtId="0" fontId="4" fillId="6" borderId="4" xfId="0" applyFont="1" applyFill="1" applyBorder="1" applyAlignment="1">
      <alignment vertical="center"/>
    </xf>
    <xf numFmtId="43" fontId="33" fillId="6" borderId="4" xfId="1" applyFont="1" applyFill="1" applyBorder="1" applyAlignment="1">
      <alignment vertical="center"/>
    </xf>
    <xf numFmtId="0" fontId="6" fillId="6" borderId="4" xfId="0" applyFont="1" applyFill="1" applyBorder="1" applyAlignment="1">
      <alignment vertical="center"/>
    </xf>
    <xf numFmtId="43" fontId="34" fillId="19" borderId="1" xfId="0" applyNumberFormat="1" applyFont="1" applyFill="1" applyBorder="1"/>
    <xf numFmtId="43" fontId="29" fillId="5" borderId="4" xfId="1" applyFont="1" applyFill="1" applyBorder="1" applyAlignment="1">
      <alignment horizontal="center" vertical="center"/>
    </xf>
    <xf numFmtId="43" fontId="31" fillId="6" borderId="4" xfId="1" applyFont="1" applyFill="1" applyBorder="1" applyAlignment="1">
      <alignment horizontal="left" vertical="center"/>
    </xf>
    <xf numFmtId="43" fontId="6" fillId="0" borderId="0" xfId="1" applyFont="1" applyFill="1" applyBorder="1" applyAlignment="1">
      <alignment horizontal="left" vertical="center"/>
    </xf>
    <xf numFmtId="43" fontId="29" fillId="0" borderId="0" xfId="1" applyFont="1" applyFill="1" applyBorder="1" applyAlignment="1">
      <alignment vertical="center"/>
    </xf>
    <xf numFmtId="0" fontId="6" fillId="0" borderId="0" xfId="0" applyFont="1" applyFill="1" applyBorder="1"/>
    <xf numFmtId="43" fontId="31" fillId="0" borderId="0" xfId="1" applyFont="1" applyFill="1" applyBorder="1" applyAlignment="1">
      <alignment vertical="center"/>
    </xf>
    <xf numFmtId="0" fontId="35" fillId="0" borderId="0" xfId="0" applyFont="1" applyFill="1" applyBorder="1"/>
    <xf numFmtId="43" fontId="35" fillId="0" borderId="0" xfId="0" applyNumberFormat="1" applyFont="1" applyFill="1" applyBorder="1"/>
    <xf numFmtId="43" fontId="0" fillId="0" borderId="0" xfId="0" applyNumberFormat="1" applyFill="1" applyBorder="1"/>
    <xf numFmtId="43" fontId="0" fillId="0" borderId="0" xfId="1" applyFont="1" applyFill="1" applyBorder="1" applyAlignment="1"/>
    <xf numFmtId="43" fontId="43" fillId="12" borderId="20" xfId="1" applyFont="1" applyFill="1" applyBorder="1" applyAlignment="1">
      <alignment horizontal="left" vertical="top" wrapText="1"/>
    </xf>
    <xf numFmtId="43" fontId="45" fillId="12" borderId="19" xfId="1" applyFont="1" applyFill="1" applyBorder="1" applyAlignment="1">
      <alignment horizontal="center" vertical="center"/>
    </xf>
    <xf numFmtId="43" fontId="45" fillId="12" borderId="19" xfId="1" applyFont="1" applyFill="1" applyBorder="1" applyAlignment="1">
      <alignment vertical="center"/>
    </xf>
    <xf numFmtId="43" fontId="29" fillId="3" borderId="4" xfId="1" applyFont="1" applyFill="1" applyBorder="1" applyAlignment="1">
      <alignment horizontal="center" vertical="center"/>
    </xf>
    <xf numFmtId="49" fontId="11" fillId="20" borderId="0" xfId="0" applyNumberFormat="1" applyFont="1" applyFill="1" applyBorder="1" applyAlignment="1">
      <alignment horizontal="right"/>
    </xf>
    <xf numFmtId="0" fontId="47" fillId="20" borderId="26" xfId="0" applyFont="1" applyFill="1" applyBorder="1" applyAlignment="1">
      <alignment horizontal="left"/>
    </xf>
    <xf numFmtId="49" fontId="11" fillId="20" borderId="27" xfId="0" applyNumberFormat="1" applyFont="1" applyFill="1" applyBorder="1" applyAlignment="1">
      <alignment horizontal="left" vertical="center"/>
    </xf>
    <xf numFmtId="2" fontId="11" fillId="20" borderId="27" xfId="0" applyNumberFormat="1" applyFont="1" applyFill="1" applyBorder="1" applyAlignment="1">
      <alignment horizontal="left" vertical="center"/>
    </xf>
    <xf numFmtId="1" fontId="11" fillId="20" borderId="27" xfId="0" applyNumberFormat="1" applyFont="1" applyFill="1" applyBorder="1" applyAlignment="1">
      <alignment horizontal="left" vertical="center"/>
    </xf>
    <xf numFmtId="4" fontId="11" fillId="20" borderId="27" xfId="0" applyNumberFormat="1" applyFont="1" applyFill="1" applyBorder="1" applyAlignment="1">
      <alignment horizontal="left" vertical="center"/>
    </xf>
    <xf numFmtId="4" fontId="11" fillId="20" borderId="27" xfId="0" applyNumberFormat="1" applyFont="1" applyFill="1" applyBorder="1" applyAlignment="1">
      <alignment horizontal="right" vertical="center"/>
    </xf>
    <xf numFmtId="43" fontId="6" fillId="0" borderId="0" xfId="0" applyNumberFormat="1" applyFont="1"/>
    <xf numFmtId="176" fontId="3" fillId="3" borderId="0" xfId="0" applyNumberFormat="1" applyFont="1" applyFill="1" applyBorder="1"/>
    <xf numFmtId="43" fontId="6" fillId="22" borderId="0" xfId="0" applyNumberFormat="1" applyFont="1" applyFill="1"/>
    <xf numFmtId="49" fontId="48" fillId="21" borderId="27" xfId="0" applyNumberFormat="1" applyFont="1" applyFill="1" applyBorder="1" applyAlignment="1">
      <alignment horizontal="center" vertical="center"/>
    </xf>
    <xf numFmtId="49" fontId="46" fillId="20" borderId="0" xfId="0" applyNumberFormat="1" applyFont="1" applyFill="1" applyBorder="1" applyAlignment="1">
      <alignment horizontal="center" vertical="center"/>
    </xf>
    <xf numFmtId="0" fontId="11" fillId="20" borderId="0" xfId="0" applyFont="1" applyFill="1" applyBorder="1" applyAlignment="1">
      <alignment horizontal="right"/>
    </xf>
    <xf numFmtId="49" fontId="47" fillId="20" borderId="26" xfId="0" applyNumberFormat="1" applyFont="1" applyFill="1" applyBorder="1" applyAlignment="1">
      <alignment horizontal="left"/>
    </xf>
    <xf numFmtId="43" fontId="49" fillId="11" borderId="0" xfId="1" applyFont="1" applyFill="1" applyBorder="1" applyAlignment="1">
      <alignment vertical="center"/>
    </xf>
    <xf numFmtId="43" fontId="29" fillId="11" borderId="0" xfId="1" applyFont="1" applyFill="1" applyBorder="1" applyAlignment="1">
      <alignment vertical="center"/>
    </xf>
    <xf numFmtId="0" fontId="12" fillId="17" borderId="4" xfId="0" applyFont="1" applyFill="1" applyBorder="1" applyAlignment="1">
      <alignment horizontal="center" vertical="center"/>
    </xf>
    <xf numFmtId="0" fontId="28" fillId="9" borderId="4" xfId="0" applyFont="1" applyFill="1" applyBorder="1" applyAlignment="1">
      <alignment horizontal="center" vertical="center"/>
    </xf>
    <xf numFmtId="0" fontId="28" fillId="0" borderId="0" xfId="0" applyFont="1" applyFill="1" applyBorder="1" applyAlignment="1">
      <alignment horizontal="left"/>
    </xf>
    <xf numFmtId="0" fontId="12" fillId="10" borderId="4" xfId="0" applyFont="1" applyFill="1" applyBorder="1" applyAlignment="1">
      <alignment horizontal="center" vertical="center"/>
    </xf>
    <xf numFmtId="43" fontId="0" fillId="0" borderId="9" xfId="1" applyFont="1" applyBorder="1" applyAlignment="1">
      <alignment horizontal="center" vertical="center"/>
    </xf>
  </cellXfs>
  <cellStyles count="7">
    <cellStyle name="常规" xfId="0" builtinId="0"/>
    <cellStyle name="常规 2" xfId="3"/>
    <cellStyle name="常规 2 2 2" xfId="2"/>
    <cellStyle name="常规 2 4" xfId="4"/>
    <cellStyle name="常规_Sheet1" xfId="5"/>
    <cellStyle name="千位分隔" xfId="1" builtinId="3"/>
    <cellStyle name="千位分隔 2" xfId="6"/>
  </cellStyles>
  <dxfs count="0"/>
  <tableStyles count="0" defaultTableStyle="TableStyleMedium2" defaultPivotStyle="PivotStyleMedium9"/>
  <colors>
    <mruColors>
      <color rgb="FFE2E2E2"/>
      <color rgb="FFEAEAEA"/>
      <color rgb="FFF2F2F2"/>
      <color rgb="FFE8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Documents\WeChat%20Files\py19900823\FileStorage\File\2019-07\&#25163;&#24037;&#32771;&#26680;&#35843;&#25972;&#34920;201906-&#32463;&#32426;&#19994;&#21153;&#65288;&#21021;&#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164;&#31649;&#26465;&#32447;&#25163;&#24037;&#32771;&#26680;&#35843;&#25972;&#34920;201907-&#27169;&#2649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5163;&#24037;&#32771;&#26680;&#35843;&#25972;&#34920;20190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130;&#21153;&#20998;&#26512;/&#36130;&#21153;&#20998;&#26512;2019/2019.06/&#20844;&#21496;/&#21508;&#37096;&#38376;&#20154;&#25968;&#65288;2019.6.30&#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Sheet1"/>
      <sheetName val="考核调整事项表"/>
      <sheetName val="Sheet2"/>
      <sheetName val="累计费用调整表"/>
      <sheetName val="资金成本"/>
      <sheetName val="牌照费"/>
    </sheetNames>
    <sheetDataSet>
      <sheetData sheetId="0">
        <row r="80">
          <cell r="B80">
            <v>249368088.25999987</v>
          </cell>
        </row>
        <row r="91">
          <cell r="B91">
            <v>22317870.359999999</v>
          </cell>
        </row>
        <row r="106">
          <cell r="B106">
            <v>292988310.18000001</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Sheet1"/>
      <sheetName val="考核调整事项表"/>
      <sheetName val="累计费用调整表"/>
      <sheetName val="资金成本"/>
      <sheetName val="牌照费"/>
    </sheetNames>
    <sheetDataSet>
      <sheetData sheetId="0">
        <row r="39">
          <cell r="B39">
            <v>-1082837.8517471694</v>
          </cell>
          <cell r="C39">
            <v>-650893.37</v>
          </cell>
          <cell r="D39">
            <v>-4877206.3969999989</v>
          </cell>
        </row>
        <row r="109">
          <cell r="B109">
            <v>2521696.2167819971</v>
          </cell>
          <cell r="C109">
            <v>11938089.755904168</v>
          </cell>
          <cell r="D109">
            <v>26329220.783</v>
          </cell>
        </row>
      </sheetData>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Sheet1"/>
      <sheetName val="考核调整事项表"/>
      <sheetName val="累计费用调整表"/>
      <sheetName val="资金成本"/>
      <sheetName val="委托现金管理"/>
    </sheetNames>
    <sheetDataSet>
      <sheetData sheetId="0">
        <row r="39">
          <cell r="B39">
            <v>-14965664.740000006</v>
          </cell>
          <cell r="C39">
            <v>3126545.6799999997</v>
          </cell>
        </row>
        <row r="76">
          <cell r="B76">
            <v>98407979.329999983</v>
          </cell>
          <cell r="C76">
            <v>5723484.25</v>
          </cell>
          <cell r="D76">
            <v>59911443.169999994</v>
          </cell>
          <cell r="E76">
            <v>5460381.6999999993</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部门</v>
          </cell>
          <cell r="C1" t="str">
            <v>人数</v>
          </cell>
        </row>
        <row r="2">
          <cell r="A2" t="str">
            <v>公司领导</v>
          </cell>
          <cell r="C2">
            <v>10</v>
          </cell>
        </row>
        <row r="3">
          <cell r="A3" t="str">
            <v>综合管理部</v>
          </cell>
          <cell r="C3">
            <v>22</v>
          </cell>
        </row>
        <row r="4">
          <cell r="A4" t="str">
            <v>财务管理部</v>
          </cell>
          <cell r="C4">
            <v>31</v>
          </cell>
        </row>
        <row r="5">
          <cell r="A5" t="str">
            <v>人力资源部</v>
          </cell>
          <cell r="C5">
            <v>12</v>
          </cell>
        </row>
        <row r="6">
          <cell r="A6" t="str">
            <v>党群办</v>
          </cell>
          <cell r="C6">
            <v>4</v>
          </cell>
        </row>
        <row r="7">
          <cell r="A7" t="str">
            <v>纪检监察室</v>
          </cell>
          <cell r="C7">
            <v>1</v>
          </cell>
        </row>
        <row r="8">
          <cell r="A8" t="str">
            <v>合规管理部</v>
          </cell>
          <cell r="C8">
            <v>14</v>
          </cell>
        </row>
        <row r="9">
          <cell r="A9" t="str">
            <v>风险管理部</v>
          </cell>
          <cell r="C9">
            <v>19</v>
          </cell>
        </row>
        <row r="10">
          <cell r="A10" t="str">
            <v>稽核审计部</v>
          </cell>
          <cell r="C10">
            <v>12</v>
          </cell>
        </row>
        <row r="11">
          <cell r="A11" t="str">
            <v>研究发展中心</v>
          </cell>
          <cell r="C11">
            <v>31</v>
          </cell>
        </row>
        <row r="12">
          <cell r="A12" t="str">
            <v>结算管理部</v>
          </cell>
          <cell r="C12">
            <v>14</v>
          </cell>
        </row>
        <row r="13">
          <cell r="A13" t="str">
            <v>资产托管部</v>
          </cell>
          <cell r="C13">
            <v>12</v>
          </cell>
        </row>
        <row r="14">
          <cell r="A14" t="str">
            <v>基金服务部</v>
          </cell>
          <cell r="C14">
            <v>10</v>
          </cell>
        </row>
        <row r="15">
          <cell r="A15" t="str">
            <v>信息技术中心</v>
          </cell>
          <cell r="C15">
            <v>41</v>
          </cell>
        </row>
        <row r="16">
          <cell r="A16" t="str">
            <v>深圳分公司</v>
          </cell>
          <cell r="C16">
            <v>8</v>
          </cell>
        </row>
        <row r="17">
          <cell r="A17" t="str">
            <v>经纪业务管理部</v>
          </cell>
          <cell r="C17">
            <v>13</v>
          </cell>
        </row>
        <row r="18">
          <cell r="A18" t="str">
            <v>财富管理部</v>
          </cell>
          <cell r="C18">
            <v>41</v>
          </cell>
        </row>
        <row r="19">
          <cell r="A19" t="str">
            <v>网络金融部</v>
          </cell>
          <cell r="C19">
            <v>28</v>
          </cell>
        </row>
        <row r="20">
          <cell r="A20" t="str">
            <v>运营管理部</v>
          </cell>
          <cell r="C20">
            <v>21</v>
          </cell>
        </row>
        <row r="21">
          <cell r="A21" t="str">
            <v>资产管理部</v>
          </cell>
          <cell r="C21">
            <v>22</v>
          </cell>
        </row>
        <row r="22">
          <cell r="A22" t="str">
            <v>固收配置部</v>
          </cell>
          <cell r="C22">
            <v>10</v>
          </cell>
        </row>
        <row r="23">
          <cell r="A23" t="str">
            <v>投资银行管理部</v>
          </cell>
          <cell r="C23">
            <v>15</v>
          </cell>
        </row>
        <row r="24">
          <cell r="A24" t="str">
            <v>北京投行部</v>
          </cell>
          <cell r="C24">
            <v>5</v>
          </cell>
        </row>
        <row r="25">
          <cell r="A25" t="str">
            <v>杨晓垒团队</v>
          </cell>
          <cell r="C25">
            <v>10</v>
          </cell>
        </row>
        <row r="26">
          <cell r="A26" t="str">
            <v>债券融资部</v>
          </cell>
          <cell r="C26">
            <v>47</v>
          </cell>
        </row>
        <row r="27">
          <cell r="A27" t="str">
            <v>股权融资部</v>
          </cell>
          <cell r="C27">
            <v>26</v>
          </cell>
        </row>
        <row r="28">
          <cell r="A28" t="str">
            <v>易彦团队</v>
          </cell>
          <cell r="C28">
            <v>6</v>
          </cell>
        </row>
        <row r="29">
          <cell r="A29" t="str">
            <v>蔡畅团队</v>
          </cell>
          <cell r="C29">
            <v>3</v>
          </cell>
        </row>
        <row r="30">
          <cell r="A30" t="str">
            <v>财务顾问部</v>
          </cell>
          <cell r="C30">
            <v>23</v>
          </cell>
        </row>
        <row r="31">
          <cell r="A31" t="str">
            <v>资本市场部</v>
          </cell>
          <cell r="C31">
            <v>9</v>
          </cell>
        </row>
        <row r="32">
          <cell r="A32" t="str">
            <v>权益配置部</v>
          </cell>
          <cell r="C32">
            <v>22</v>
          </cell>
        </row>
        <row r="33">
          <cell r="A33" t="str">
            <v>固定收益部</v>
          </cell>
          <cell r="C33">
            <v>16</v>
          </cell>
        </row>
        <row r="34">
          <cell r="A34" t="str">
            <v>证券投资部</v>
          </cell>
          <cell r="C34">
            <v>18</v>
          </cell>
        </row>
        <row r="35">
          <cell r="A35" t="str">
            <v>投资顾问业务部</v>
          </cell>
          <cell r="C35">
            <v>5</v>
          </cell>
        </row>
        <row r="36">
          <cell r="A36" t="str">
            <v>做市业务部</v>
          </cell>
          <cell r="C36">
            <v>8</v>
          </cell>
        </row>
        <row r="37">
          <cell r="A37" t="str">
            <v>总部人员总计</v>
          </cell>
          <cell r="C37">
            <v>589</v>
          </cell>
        </row>
        <row r="38">
          <cell r="A38" t="str">
            <v>浙江分公司</v>
          </cell>
          <cell r="C38">
            <v>6</v>
          </cell>
        </row>
        <row r="39">
          <cell r="A39" t="str">
            <v>天津分公司</v>
          </cell>
          <cell r="B39" t="str">
            <v>浙江分公司</v>
          </cell>
          <cell r="C39">
            <v>34</v>
          </cell>
        </row>
        <row r="40">
          <cell r="A40" t="str">
            <v>广东分公司</v>
          </cell>
          <cell r="C40">
            <v>5</v>
          </cell>
        </row>
        <row r="41">
          <cell r="A41" t="str">
            <v>呼叫中心</v>
          </cell>
          <cell r="C41">
            <v>40</v>
          </cell>
        </row>
        <row r="42">
          <cell r="A42" t="str">
            <v>长沙总部证券营业部</v>
          </cell>
          <cell r="B42" t="str">
            <v>长沙总部营业部</v>
          </cell>
          <cell r="C42">
            <v>20</v>
          </cell>
        </row>
        <row r="43">
          <cell r="A43" t="str">
            <v>长沙八一路证券营业部</v>
          </cell>
          <cell r="B43" t="str">
            <v>长沙八一营业部</v>
          </cell>
          <cell r="C43">
            <v>32</v>
          </cell>
        </row>
        <row r="44">
          <cell r="A44" t="str">
            <v>浏阳世纪大道证券营业部</v>
          </cell>
          <cell r="B44" t="str">
            <v>浏阳营业部</v>
          </cell>
          <cell r="C44">
            <v>9</v>
          </cell>
        </row>
        <row r="45">
          <cell r="A45" t="str">
            <v>长沙曙光中路证券营业部</v>
          </cell>
          <cell r="B45" t="str">
            <v>长沙曙光营业部</v>
          </cell>
          <cell r="C45">
            <v>38</v>
          </cell>
        </row>
        <row r="46">
          <cell r="A46" t="str">
            <v>长沙宁乡花明北路证券营业部</v>
          </cell>
          <cell r="B46" t="str">
            <v>宁乡营业部</v>
          </cell>
          <cell r="C46">
            <v>9</v>
          </cell>
        </row>
        <row r="47">
          <cell r="A47" t="str">
            <v>长沙芙蓉中路证券营业部</v>
          </cell>
          <cell r="B47" t="str">
            <v>长沙芙蓉营业部</v>
          </cell>
          <cell r="C47">
            <v>50</v>
          </cell>
        </row>
        <row r="48">
          <cell r="A48" t="str">
            <v>长沙韶山北路证券营业部</v>
          </cell>
          <cell r="B48" t="str">
            <v>长沙韶北营业部</v>
          </cell>
          <cell r="C48">
            <v>43</v>
          </cell>
        </row>
        <row r="49">
          <cell r="A49" t="str">
            <v>长沙县星沙北路证券营业部</v>
          </cell>
          <cell r="B49" t="str">
            <v>星沙营业部</v>
          </cell>
          <cell r="C49">
            <v>16</v>
          </cell>
        </row>
        <row r="50">
          <cell r="A50" t="str">
            <v>长沙观沙路证券营业部</v>
          </cell>
          <cell r="B50" t="str">
            <v>长沙观沙路营业部</v>
          </cell>
          <cell r="C50">
            <v>16</v>
          </cell>
        </row>
        <row r="51">
          <cell r="A51" t="str">
            <v>长沙万芙路证券营业部</v>
          </cell>
          <cell r="B51" t="str">
            <v>长沙万芙营业部</v>
          </cell>
          <cell r="C51">
            <v>10</v>
          </cell>
        </row>
        <row r="52">
          <cell r="A52" t="str">
            <v>郴州八一南路证券营业部</v>
          </cell>
          <cell r="B52" t="str">
            <v>郴州营业部</v>
          </cell>
          <cell r="C52">
            <v>41</v>
          </cell>
        </row>
        <row r="53">
          <cell r="A53" t="str">
            <v>郴州临武县临武大道证券营业部</v>
          </cell>
          <cell r="B53" t="str">
            <v>临武营业部</v>
          </cell>
          <cell r="C53">
            <v>5</v>
          </cell>
        </row>
        <row r="54">
          <cell r="A54" t="str">
            <v>湘潭韶山中路证券营业部</v>
          </cell>
          <cell r="B54" t="str">
            <v>湘潭韶中营业部</v>
          </cell>
          <cell r="C54">
            <v>35</v>
          </cell>
        </row>
        <row r="55">
          <cell r="A55" t="str">
            <v>湘乡市大正街证券营业部</v>
          </cell>
          <cell r="B55" t="str">
            <v>湘乡营业部</v>
          </cell>
          <cell r="C55">
            <v>13</v>
          </cell>
        </row>
        <row r="56">
          <cell r="A56" t="str">
            <v>湘潭芙蓉路证券营业部</v>
          </cell>
          <cell r="B56" t="str">
            <v>湘潭芙蓉营业部</v>
          </cell>
          <cell r="C56">
            <v>25</v>
          </cell>
        </row>
        <row r="57">
          <cell r="A57" t="str">
            <v>株洲建设南路证券营业部</v>
          </cell>
          <cell r="B57" t="str">
            <v>株洲营业部</v>
          </cell>
          <cell r="C57">
            <v>18</v>
          </cell>
        </row>
        <row r="58">
          <cell r="A58" t="str">
            <v>邵阳城北路证券营业部</v>
          </cell>
          <cell r="B58" t="str">
            <v>邵阳营业部</v>
          </cell>
          <cell r="C58">
            <v>45</v>
          </cell>
        </row>
        <row r="59">
          <cell r="A59" t="str">
            <v>邵阳邵东金龙大道证券营业部</v>
          </cell>
          <cell r="B59" t="str">
            <v>邵东营业部</v>
          </cell>
          <cell r="C59">
            <v>11</v>
          </cell>
        </row>
        <row r="60">
          <cell r="A60" t="str">
            <v>邵阳隆回桃洪路证券营业部</v>
          </cell>
          <cell r="B60" t="str">
            <v>隆回营业部</v>
          </cell>
          <cell r="C60">
            <v>10</v>
          </cell>
        </row>
        <row r="61">
          <cell r="A61" t="str">
            <v>武冈武强路证券营业部</v>
          </cell>
          <cell r="B61" t="str">
            <v>武冈营业部</v>
          </cell>
          <cell r="C61">
            <v>15</v>
          </cell>
        </row>
        <row r="62">
          <cell r="A62" t="str">
            <v>温州车站大道证券营业部</v>
          </cell>
          <cell r="B62" t="str">
            <v>温州营业部</v>
          </cell>
          <cell r="C62">
            <v>24</v>
          </cell>
        </row>
        <row r="63">
          <cell r="A63" t="str">
            <v>北京中关村东路证券营业部</v>
          </cell>
          <cell r="B63" t="str">
            <v>北京中关村营业部</v>
          </cell>
          <cell r="C63">
            <v>20</v>
          </cell>
        </row>
        <row r="64">
          <cell r="A64" t="str">
            <v>北京德胜门外大街证券营业部</v>
          </cell>
          <cell r="B64" t="str">
            <v>北京德胜门营业部</v>
          </cell>
          <cell r="C64">
            <v>16</v>
          </cell>
        </row>
        <row r="65">
          <cell r="A65" t="str">
            <v>深圳福华路证券营业部</v>
          </cell>
          <cell r="B65" t="str">
            <v>深圳福华营业部</v>
          </cell>
          <cell r="C65">
            <v>15</v>
          </cell>
        </row>
        <row r="66">
          <cell r="A66" t="str">
            <v>莆田东园东路证券营业部</v>
          </cell>
          <cell r="B66" t="str">
            <v>福建莆田营业部</v>
          </cell>
          <cell r="C66">
            <v>6</v>
          </cell>
        </row>
        <row r="67">
          <cell r="A67" t="str">
            <v>苍南车站大道证券营业部</v>
          </cell>
          <cell r="B67" t="str">
            <v>温州苍南营业部</v>
          </cell>
          <cell r="C67">
            <v>8</v>
          </cell>
        </row>
        <row r="68">
          <cell r="A68" t="str">
            <v>深圳嘉宾路证券营业部</v>
          </cell>
          <cell r="B68" t="str">
            <v>深圳嘉宾路营业部</v>
          </cell>
          <cell r="C68">
            <v>5</v>
          </cell>
        </row>
        <row r="69">
          <cell r="A69" t="str">
            <v>天津武清京津公路证券营业部</v>
          </cell>
          <cell r="B69" t="str">
            <v>天津武清营业部</v>
          </cell>
          <cell r="C69">
            <v>9</v>
          </cell>
        </row>
        <row r="70">
          <cell r="A70" t="str">
            <v>深圳宝安南路证券营业部</v>
          </cell>
          <cell r="B70" t="str">
            <v>深圳宝安南路营业部</v>
          </cell>
          <cell r="C70">
            <v>22</v>
          </cell>
        </row>
        <row r="71">
          <cell r="A71" t="str">
            <v>深圳泰然九路证券营业部</v>
          </cell>
          <cell r="B71" t="str">
            <v>深圳福田泰然九路营业部</v>
          </cell>
          <cell r="C71">
            <v>7</v>
          </cell>
        </row>
        <row r="72">
          <cell r="A72" t="str">
            <v>衡阳解放西路证券营业部</v>
          </cell>
          <cell r="B72" t="str">
            <v>衡阳营业部</v>
          </cell>
          <cell r="C72">
            <v>21</v>
          </cell>
        </row>
        <row r="73">
          <cell r="A73" t="str">
            <v>吉首人民北路证券营业部</v>
          </cell>
          <cell r="B73" t="str">
            <v>吉首营业部</v>
          </cell>
          <cell r="C73">
            <v>22</v>
          </cell>
        </row>
        <row r="74">
          <cell r="A74" t="str">
            <v>张家界回龙路证券营业部</v>
          </cell>
          <cell r="B74" t="str">
            <v>张家界营业部</v>
          </cell>
          <cell r="C74">
            <v>19</v>
          </cell>
        </row>
        <row r="75">
          <cell r="A75" t="str">
            <v>怀化平安路证券营业部</v>
          </cell>
          <cell r="B75" t="str">
            <v>怀化营业部</v>
          </cell>
          <cell r="C75">
            <v>13</v>
          </cell>
        </row>
        <row r="76">
          <cell r="A76" t="str">
            <v>常德柳叶大道证券营业部</v>
          </cell>
          <cell r="B76" t="str">
            <v>常德营业部</v>
          </cell>
          <cell r="C76">
            <v>18</v>
          </cell>
        </row>
        <row r="77">
          <cell r="A77" t="str">
            <v>娄底清泉街证券营业部</v>
          </cell>
          <cell r="B77" t="str">
            <v>娄底营业部</v>
          </cell>
          <cell r="C77">
            <v>16</v>
          </cell>
        </row>
        <row r="78">
          <cell r="A78" t="str">
            <v>益阳康富南路证券营业部</v>
          </cell>
          <cell r="B78" t="str">
            <v>益阳营业部</v>
          </cell>
          <cell r="C78">
            <v>11</v>
          </cell>
        </row>
        <row r="79">
          <cell r="A79" t="str">
            <v>岳阳花板桥路证券营业部</v>
          </cell>
          <cell r="B79" t="str">
            <v>岳阳营业部</v>
          </cell>
          <cell r="C79">
            <v>15</v>
          </cell>
        </row>
        <row r="80">
          <cell r="A80" t="str">
            <v>永州湘永路证券营业部</v>
          </cell>
          <cell r="B80" t="str">
            <v>永州营业部</v>
          </cell>
          <cell r="C80">
            <v>17</v>
          </cell>
        </row>
        <row r="81">
          <cell r="A81" t="str">
            <v>杭州庆春路证券营业部</v>
          </cell>
          <cell r="B81" t="str">
            <v>杭州营业部</v>
          </cell>
          <cell r="C81">
            <v>17</v>
          </cell>
        </row>
        <row r="82">
          <cell r="A82" t="str">
            <v>上海大连路证券营业部</v>
          </cell>
          <cell r="B82" t="str">
            <v>上海营业部</v>
          </cell>
          <cell r="C82">
            <v>11</v>
          </cell>
        </row>
        <row r="83">
          <cell r="A83" t="str">
            <v>杭州西湖国贸中心证券营业部</v>
          </cell>
          <cell r="B83" t="str">
            <v>杭州西湖国贸中心营业部</v>
          </cell>
          <cell r="C83">
            <v>9</v>
          </cell>
        </row>
        <row r="84">
          <cell r="A84" t="str">
            <v>北京市朝阳东三环中路证券营业部</v>
          </cell>
          <cell r="B84" t="str">
            <v>北京东三环营业部</v>
          </cell>
          <cell r="C84">
            <v>4</v>
          </cell>
        </row>
        <row r="85">
          <cell r="A85" t="str">
            <v>武汉京汉大道证券营业部</v>
          </cell>
          <cell r="B85" t="str">
            <v>武汉营业部</v>
          </cell>
          <cell r="C85">
            <v>15</v>
          </cell>
        </row>
        <row r="86">
          <cell r="A86" t="str">
            <v>福州鳌峰路证券营业部</v>
          </cell>
          <cell r="B86" t="str">
            <v>福州营业部</v>
          </cell>
          <cell r="C86">
            <v>4</v>
          </cell>
        </row>
        <row r="87">
          <cell r="A87" t="str">
            <v>合肥金寨路证券营业部</v>
          </cell>
          <cell r="B87" t="str">
            <v>合肥营业部</v>
          </cell>
          <cell r="C87">
            <v>5</v>
          </cell>
        </row>
        <row r="88">
          <cell r="A88" t="str">
            <v>中山市中山三路证券营业部</v>
          </cell>
          <cell r="B88" t="str">
            <v>中山营业部</v>
          </cell>
          <cell r="C88">
            <v>4</v>
          </cell>
        </row>
        <row r="89">
          <cell r="A89" t="str">
            <v>青岛山东路证券营业部</v>
          </cell>
          <cell r="B89" t="str">
            <v>青岛营业部</v>
          </cell>
          <cell r="C89">
            <v>11</v>
          </cell>
        </row>
        <row r="90">
          <cell r="A90" t="str">
            <v>南昌凤凰中大道证券营业部</v>
          </cell>
          <cell r="B90" t="str">
            <v>南昌营业部</v>
          </cell>
          <cell r="C90">
            <v>6</v>
          </cell>
        </row>
        <row r="91">
          <cell r="A91" t="str">
            <v>南宁金湖路证券营业部</v>
          </cell>
          <cell r="B91" t="str">
            <v>南宁营业部</v>
          </cell>
          <cell r="C91">
            <v>8</v>
          </cell>
        </row>
        <row r="92">
          <cell r="A92" t="str">
            <v>西安大庆路证券营业部</v>
          </cell>
          <cell r="B92" t="str">
            <v>西安营业部</v>
          </cell>
          <cell r="C92">
            <v>4</v>
          </cell>
        </row>
        <row r="93">
          <cell r="A93" t="str">
            <v>沈阳北陵大街证券营业部</v>
          </cell>
          <cell r="B93" t="str">
            <v>沈阳营业部</v>
          </cell>
          <cell r="C93">
            <v>12</v>
          </cell>
        </row>
        <row r="94">
          <cell r="A94" t="str">
            <v>南京新模范马路证券营业部</v>
          </cell>
          <cell r="B94" t="str">
            <v>南京营业部</v>
          </cell>
          <cell r="C94">
            <v>4</v>
          </cell>
        </row>
        <row r="95">
          <cell r="A95" t="str">
            <v>昆明新兴路证券营业部</v>
          </cell>
          <cell r="B95" t="str">
            <v>昆明营业部</v>
          </cell>
          <cell r="C95">
            <v>9</v>
          </cell>
        </row>
        <row r="96">
          <cell r="A96" t="str">
            <v>成都吉庆三路证券营业部</v>
          </cell>
          <cell r="B96" t="str">
            <v>成都营业部</v>
          </cell>
          <cell r="C96">
            <v>10</v>
          </cell>
        </row>
        <row r="97">
          <cell r="A97" t="str">
            <v>贵阳花果园大街证券营业部</v>
          </cell>
          <cell r="B97" t="str">
            <v>贵阳营业部</v>
          </cell>
          <cell r="C97">
            <v>9</v>
          </cell>
        </row>
        <row r="98">
          <cell r="A98" t="str">
            <v>郑州金水路证券营业部</v>
          </cell>
          <cell r="B98" t="str">
            <v>郑州营业部</v>
          </cell>
          <cell r="C98">
            <v>8</v>
          </cell>
        </row>
        <row r="99">
          <cell r="A99" t="str">
            <v>深圳香林路证券营业部</v>
          </cell>
          <cell r="B99" t="str">
            <v>深圳香林路营业部</v>
          </cell>
          <cell r="C99">
            <v>10</v>
          </cell>
        </row>
        <row r="100">
          <cell r="A100" t="str">
            <v>台州市府大道证券营业部</v>
          </cell>
          <cell r="B100" t="str">
            <v>台州营业部</v>
          </cell>
          <cell r="C100">
            <v>8</v>
          </cell>
        </row>
        <row r="101">
          <cell r="A101" t="str">
            <v>嘉兴东升东路证券营业部</v>
          </cell>
          <cell r="B101" t="str">
            <v>嘉兴营业部</v>
          </cell>
          <cell r="C101">
            <v>10</v>
          </cell>
        </row>
        <row r="102">
          <cell r="A102" t="str">
            <v>台州三门上洋路证券营业部</v>
          </cell>
          <cell r="B102" t="str">
            <v>台州三门营业部</v>
          </cell>
          <cell r="C102">
            <v>7</v>
          </cell>
        </row>
        <row r="103">
          <cell r="A103" t="str">
            <v>长兴道园路证券营业部</v>
          </cell>
          <cell r="B103" t="str">
            <v>浙江长兴营业部</v>
          </cell>
          <cell r="C103">
            <v>8</v>
          </cell>
        </row>
        <row r="104">
          <cell r="A104" t="str">
            <v>哈尔滨爱建路证券营业部</v>
          </cell>
          <cell r="B104" t="str">
            <v>哈尔滨营业部</v>
          </cell>
          <cell r="C104">
            <v>15</v>
          </cell>
        </row>
        <row r="105">
          <cell r="A105" t="str">
            <v>石家庄槐安东路证券营业部</v>
          </cell>
          <cell r="B105" t="str">
            <v>石家庄营业部</v>
          </cell>
          <cell r="C105">
            <v>10</v>
          </cell>
        </row>
        <row r="106">
          <cell r="A106" t="str">
            <v>广州黄埔大道证券营业部</v>
          </cell>
          <cell r="B106" t="str">
            <v>广州营业部</v>
          </cell>
          <cell r="C106">
            <v>5</v>
          </cell>
        </row>
        <row r="107">
          <cell r="A107" t="str">
            <v>揭阳黄岐山大道证券营业部</v>
          </cell>
          <cell r="B107" t="str">
            <v>广东揭阳黄岐山大道营业部</v>
          </cell>
          <cell r="C107">
            <v>12</v>
          </cell>
        </row>
        <row r="108">
          <cell r="A108" t="str">
            <v>太原长风街证券营业部</v>
          </cell>
          <cell r="B108" t="str">
            <v>太原营业部</v>
          </cell>
          <cell r="C108">
            <v>12</v>
          </cell>
        </row>
        <row r="109">
          <cell r="A109" t="str">
            <v>兰州金昌南路证券营业部</v>
          </cell>
          <cell r="B109" t="str">
            <v>兰州营业部</v>
          </cell>
          <cell r="C109">
            <v>4</v>
          </cell>
        </row>
        <row r="110">
          <cell r="A110" t="str">
            <v>长春东南湖大路证券营业部</v>
          </cell>
          <cell r="B110" t="str">
            <v>长春营业部</v>
          </cell>
          <cell r="C110">
            <v>6</v>
          </cell>
        </row>
        <row r="111">
          <cell r="A111" t="str">
            <v>重庆新溉大道证券营业部</v>
          </cell>
          <cell r="B111" t="str">
            <v>重庆营业部</v>
          </cell>
          <cell r="C111">
            <v>9</v>
          </cell>
        </row>
        <row r="112">
          <cell r="A112" t="str">
            <v>东莞黄金路证券营业部</v>
          </cell>
          <cell r="B112" t="str">
            <v>东莞营业部</v>
          </cell>
          <cell r="C112">
            <v>8</v>
          </cell>
        </row>
        <row r="113">
          <cell r="A113" t="str">
            <v>大连黄河路证券营业部</v>
          </cell>
          <cell r="B113" t="str">
            <v>大连黄河路营业部</v>
          </cell>
          <cell r="C113">
            <v>10</v>
          </cell>
        </row>
        <row r="114">
          <cell r="A114" t="str">
            <v>深圳海德三道证券营业部</v>
          </cell>
          <cell r="B114" t="str">
            <v>深圳南山海德三道营业部</v>
          </cell>
          <cell r="C114">
            <v>7</v>
          </cell>
        </row>
        <row r="115">
          <cell r="A115" t="str">
            <v>北京宏泰东街证券营业部</v>
          </cell>
          <cell r="B115" t="str">
            <v>北京朝阳区营业部</v>
          </cell>
          <cell r="C115">
            <v>2</v>
          </cell>
        </row>
        <row r="116">
          <cell r="A116" t="str">
            <v>邵阳新宁解放路证券营业部</v>
          </cell>
          <cell r="B116" t="str">
            <v>邵阳新宁解放路营业部</v>
          </cell>
          <cell r="C116">
            <v>5</v>
          </cell>
        </row>
        <row r="117">
          <cell r="A117" t="str">
            <v>呼叫中心、经纪业务分支机构人员总计</v>
          </cell>
          <cell r="C117">
            <v>1128</v>
          </cell>
        </row>
        <row r="118">
          <cell r="A118" t="str">
            <v>总计数</v>
          </cell>
          <cell r="C118">
            <v>1717</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8"/>
  <sheetViews>
    <sheetView tabSelected="1" workbookViewId="0">
      <pane xSplit="1" ySplit="3" topLeftCell="G111" activePane="bottomRight" state="frozen"/>
      <selection pane="topRight"/>
      <selection pane="bottomLeft"/>
      <selection pane="bottomRight" activeCell="G128" activeCellId="1" sqref="G123 G128"/>
    </sheetView>
  </sheetViews>
  <sheetFormatPr defaultColWidth="9" defaultRowHeight="20.25" customHeight="1"/>
  <cols>
    <col min="1" max="1" width="28.875" style="160" customWidth="1"/>
    <col min="2" max="2" width="19.375" style="161" customWidth="1"/>
    <col min="3" max="3" width="18.375" style="161" customWidth="1"/>
    <col min="4" max="4" width="13.5" style="161" customWidth="1"/>
    <col min="5" max="6" width="18.375" style="161" bestFit="1" customWidth="1"/>
    <col min="7" max="7" width="13.5" style="161" customWidth="1"/>
    <col min="8" max="8" width="15" style="161" bestFit="1" customWidth="1"/>
    <col min="9" max="9" width="16.125" style="161" bestFit="1" customWidth="1"/>
    <col min="10" max="10" width="13.5" style="161" customWidth="1"/>
    <col min="11" max="11" width="16.125" style="161" customWidth="1"/>
    <col min="12" max="12" width="18.375" style="161" customWidth="1"/>
    <col min="13" max="14" width="13.5" style="161" customWidth="1"/>
    <col min="15" max="15" width="17.25" style="161" bestFit="1" customWidth="1"/>
    <col min="16" max="17" width="18.375" style="161" bestFit="1" customWidth="1"/>
    <col min="18" max="24" width="13.5" style="161" customWidth="1"/>
    <col min="25" max="16384" width="9" style="161"/>
  </cols>
  <sheetData>
    <row r="1" spans="1:24" s="152" customFormat="1" ht="15.75" customHeight="1">
      <c r="A1" s="162">
        <v>43677</v>
      </c>
      <c r="B1" s="164"/>
      <c r="C1" s="164"/>
    </row>
    <row r="2" spans="1:24" s="152" customFormat="1" ht="15.75" customHeight="1">
      <c r="A2" s="163" t="s">
        <v>0</v>
      </c>
      <c r="B2" s="164">
        <f>B58/0.0072</f>
        <v>0</v>
      </c>
      <c r="C2" s="164">
        <f>B2*0.015</f>
        <v>0</v>
      </c>
      <c r="E2" s="164">
        <f>[1]累计利润调整表!$B$91-F89</f>
        <v>10055112.49</v>
      </c>
      <c r="F2" s="164">
        <f>[1]累计利润调整表!$B$80-F78</f>
        <v>-47050963.840000153</v>
      </c>
    </row>
    <row r="3" spans="1:24" s="153" customFormat="1" ht="15.75" customHeight="1">
      <c r="A3" s="142" t="s">
        <v>1</v>
      </c>
      <c r="B3" s="142" t="s">
        <v>2</v>
      </c>
      <c r="C3" s="142" t="s">
        <v>3</v>
      </c>
      <c r="D3" s="142" t="s">
        <v>4</v>
      </c>
      <c r="E3" s="70" t="s">
        <v>5</v>
      </c>
      <c r="F3" s="142" t="s">
        <v>6</v>
      </c>
      <c r="G3" s="142" t="s">
        <v>7</v>
      </c>
      <c r="H3" s="142" t="s">
        <v>8</v>
      </c>
      <c r="I3" s="142" t="s">
        <v>9</v>
      </c>
      <c r="J3" s="142" t="s">
        <v>10</v>
      </c>
      <c r="K3" s="142" t="s">
        <v>11</v>
      </c>
      <c r="L3" s="142" t="s">
        <v>12</v>
      </c>
      <c r="M3" s="142" t="s">
        <v>13</v>
      </c>
      <c r="N3" s="142" t="s">
        <v>14</v>
      </c>
      <c r="O3" s="142" t="s">
        <v>15</v>
      </c>
      <c r="P3" s="142" t="s">
        <v>16</v>
      </c>
      <c r="Q3" s="142" t="s">
        <v>17</v>
      </c>
      <c r="R3" s="142" t="s">
        <v>18</v>
      </c>
      <c r="S3" s="142" t="s">
        <v>19</v>
      </c>
      <c r="T3" s="142" t="s">
        <v>20</v>
      </c>
      <c r="U3" s="142" t="s">
        <v>21</v>
      </c>
      <c r="V3" s="142" t="s">
        <v>22</v>
      </c>
      <c r="W3" s="142" t="s">
        <v>23</v>
      </c>
      <c r="X3" s="142" t="s">
        <v>24</v>
      </c>
    </row>
    <row r="4" spans="1:24" s="152" customFormat="1" ht="15.75" customHeight="1">
      <c r="A4" s="165" t="s">
        <v>25</v>
      </c>
      <c r="B4" s="166">
        <f>C4+D4+F4+G4+K4+N4+R4+E4</f>
        <v>800048490.01000011</v>
      </c>
      <c r="C4" s="167"/>
      <c r="D4" s="167">
        <f>'分部表-利润'!I2+'分部表-利润'!J2+'分部表-利润'!K2+'分部表-利润'!M2</f>
        <v>-142049236.28999999</v>
      </c>
      <c r="E4" s="167">
        <f>'分部表-利润'!N2</f>
        <v>1839.62</v>
      </c>
      <c r="F4" s="167">
        <f>'分部表-利润'!O2</f>
        <v>586697777.72000003</v>
      </c>
      <c r="G4" s="166">
        <f t="shared" ref="G4:G34" si="0">SUM(H4:J4)</f>
        <v>72987045.310000002</v>
      </c>
      <c r="H4" s="167">
        <f>'分部表-利润'!AE2</f>
        <v>31702928.48</v>
      </c>
      <c r="I4" s="167">
        <f>'分部表-利润'!AF2</f>
        <v>34370491.850000001</v>
      </c>
      <c r="J4" s="167">
        <f>'分部表-利润'!AD2</f>
        <v>6913624.9800000004</v>
      </c>
      <c r="K4" s="166">
        <f>L4+M4</f>
        <v>115970582.63999999</v>
      </c>
      <c r="L4" s="167">
        <f>'分部表-利润'!T2</f>
        <v>113373644.06999999</v>
      </c>
      <c r="M4" s="167">
        <f>'分部表-利润'!U2</f>
        <v>2596938.5699999998</v>
      </c>
      <c r="N4" s="166">
        <f>P4+O4</f>
        <v>67954151.75</v>
      </c>
      <c r="O4" s="167">
        <f>'分部表-利润'!V2</f>
        <v>63060989.229999997</v>
      </c>
      <c r="P4" s="167">
        <f>'分部表-利润'!W2</f>
        <v>4893162.5199999996</v>
      </c>
      <c r="Q4" s="167">
        <f>'分部表-利润'!S2</f>
        <v>3803.32</v>
      </c>
      <c r="R4" s="166">
        <f>S4+T4+U4+V4+W4+X4</f>
        <v>98486329.25999999</v>
      </c>
      <c r="S4" s="167">
        <f>'分部表-利润'!Z2</f>
        <v>81881698.709999993</v>
      </c>
      <c r="T4" s="167">
        <f>'分部表-利润'!AA2</f>
        <v>9306661.25</v>
      </c>
      <c r="U4" s="167">
        <f>'分部表-利润'!AB2</f>
        <v>4678301.8600000003</v>
      </c>
      <c r="V4" s="167">
        <f>'分部表-利润'!AC2</f>
        <v>2443853</v>
      </c>
      <c r="W4" s="167">
        <f>'分部表-利润'!Y2</f>
        <v>0</v>
      </c>
      <c r="X4" s="167">
        <f>'分部表-利润'!X2</f>
        <v>175814.44</v>
      </c>
    </row>
    <row r="5" spans="1:24" s="152" customFormat="1" ht="15.75" customHeight="1">
      <c r="A5" s="165" t="s">
        <v>26</v>
      </c>
      <c r="B5" s="166">
        <f t="shared" ref="B5:B34" si="1">C5+D5+F5+G5+K5+N5+R5+E5</f>
        <v>132358993.25000003</v>
      </c>
      <c r="C5" s="167"/>
      <c r="D5" s="167">
        <f>'分部表-利润'!I3+'分部表-利润'!J3+'分部表-利润'!K3+'分部表-利润'!M3</f>
        <v>-145312511.29999998</v>
      </c>
      <c r="E5" s="167">
        <f>'分部表-利润'!N3</f>
        <v>0</v>
      </c>
      <c r="F5" s="167">
        <f>'分部表-利润'!O3</f>
        <v>280220319.63999999</v>
      </c>
      <c r="G5" s="166">
        <f t="shared" si="0"/>
        <v>162312.07999999999</v>
      </c>
      <c r="H5" s="167">
        <f>'分部表-利润'!AE3</f>
        <v>326.61</v>
      </c>
      <c r="I5" s="167">
        <f>'分部表-利润'!AF3</f>
        <v>0</v>
      </c>
      <c r="J5" s="167">
        <f>'分部表-利润'!AD3</f>
        <v>161985.47</v>
      </c>
      <c r="K5" s="166">
        <f t="shared" ref="K5:K34" si="2">L5+M5</f>
        <v>-12274068.539999999</v>
      </c>
      <c r="L5" s="167">
        <f>'分部表-利润'!T3</f>
        <v>-12274068.539999999</v>
      </c>
      <c r="M5" s="167">
        <f>'分部表-利润'!U3</f>
        <v>0</v>
      </c>
      <c r="N5" s="166">
        <f t="shared" ref="N5:N34" si="3">P5+O5</f>
        <v>9562672.5800000001</v>
      </c>
      <c r="O5" s="167">
        <f>'分部表-利润'!V3</f>
        <v>9562672.5800000001</v>
      </c>
      <c r="P5" s="167">
        <f>'分部表-利润'!W3</f>
        <v>0</v>
      </c>
      <c r="Q5" s="167">
        <f>'分部表-利润'!S3</f>
        <v>4392.59</v>
      </c>
      <c r="R5" s="166">
        <f t="shared" ref="R5:R34" si="4">S5+T5+U5+V5+W5+X5</f>
        <v>268.78999999999996</v>
      </c>
      <c r="S5" s="167">
        <f>'分部表-利润'!Z3</f>
        <v>149.13</v>
      </c>
      <c r="T5" s="167">
        <f>'分部表-利润'!AA3</f>
        <v>0</v>
      </c>
      <c r="U5" s="167">
        <f>'分部表-利润'!AB3</f>
        <v>0</v>
      </c>
      <c r="V5" s="167">
        <f>'分部表-利润'!AC3</f>
        <v>0</v>
      </c>
      <c r="W5" s="167">
        <f>'分部表-利润'!Y3</f>
        <v>0</v>
      </c>
      <c r="X5" s="167">
        <f>'分部表-利润'!X3</f>
        <v>119.66</v>
      </c>
    </row>
    <row r="6" spans="1:24" s="152" customFormat="1" ht="15.75" customHeight="1">
      <c r="A6" s="165" t="s">
        <v>27</v>
      </c>
      <c r="B6" s="166">
        <f t="shared" si="1"/>
        <v>386337985.08000004</v>
      </c>
      <c r="C6" s="167"/>
      <c r="D6" s="167">
        <f>'分部表-利润'!I4+'分部表-利润'!J4+'分部表-利润'!K4+'分部表-利润'!M4</f>
        <v>12120107.43</v>
      </c>
      <c r="E6" s="167">
        <f>'分部表-利润'!N4</f>
        <v>0</v>
      </c>
      <c r="F6" s="167">
        <f>'分部表-利润'!O4</f>
        <v>297203987.70999998</v>
      </c>
      <c r="G6" s="166">
        <f t="shared" si="0"/>
        <v>179576.16999999998</v>
      </c>
      <c r="H6" s="167">
        <f>'分部表-利润'!AE4</f>
        <v>326.61</v>
      </c>
      <c r="I6" s="167">
        <f>'分部表-利润'!AF4</f>
        <v>0</v>
      </c>
      <c r="J6" s="167">
        <f>'分部表-利润'!AD4</f>
        <v>179249.56</v>
      </c>
      <c r="K6" s="166">
        <f t="shared" si="2"/>
        <v>67271372.400000006</v>
      </c>
      <c r="L6" s="167">
        <f>'分部表-利润'!T4</f>
        <v>67271372.400000006</v>
      </c>
      <c r="M6" s="167">
        <f>'分部表-利润'!U4</f>
        <v>0</v>
      </c>
      <c r="N6" s="166">
        <f t="shared" si="3"/>
        <v>9562672.5800000001</v>
      </c>
      <c r="O6" s="167">
        <f>'分部表-利润'!V4</f>
        <v>9562672.5800000001</v>
      </c>
      <c r="P6" s="167">
        <f>'分部表-利润'!W4</f>
        <v>0</v>
      </c>
      <c r="Q6" s="167">
        <f>'分部表-利润'!S4</f>
        <v>4392.59</v>
      </c>
      <c r="R6" s="166">
        <f t="shared" si="4"/>
        <v>268.78999999999996</v>
      </c>
      <c r="S6" s="167">
        <f>'分部表-利润'!Z4</f>
        <v>149.13</v>
      </c>
      <c r="T6" s="167">
        <f>'分部表-利润'!AA4</f>
        <v>0</v>
      </c>
      <c r="U6" s="167">
        <f>'分部表-利润'!AB4</f>
        <v>0</v>
      </c>
      <c r="V6" s="167">
        <f>'分部表-利润'!AC4</f>
        <v>0</v>
      </c>
      <c r="W6" s="167">
        <f>'分部表-利润'!Y4</f>
        <v>0</v>
      </c>
      <c r="X6" s="167">
        <f>'分部表-利润'!X4</f>
        <v>119.66</v>
      </c>
    </row>
    <row r="7" spans="1:24" s="152" customFormat="1" ht="15.75" customHeight="1">
      <c r="A7" s="165" t="s">
        <v>28</v>
      </c>
      <c r="B7" s="166">
        <f t="shared" si="1"/>
        <v>253978991.82999998</v>
      </c>
      <c r="C7" s="167"/>
      <c r="D7" s="167">
        <f>'分部表-利润'!I5+'分部表-利润'!J5+'分部表-利润'!K5+'分部表-利润'!M5</f>
        <v>157432618.72999999</v>
      </c>
      <c r="E7" s="167">
        <f>'分部表-利润'!N5</f>
        <v>0</v>
      </c>
      <c r="F7" s="167">
        <f>'分部表-利润'!O5</f>
        <v>16983668.07</v>
      </c>
      <c r="G7" s="166">
        <f t="shared" si="0"/>
        <v>17264.09</v>
      </c>
      <c r="H7" s="167">
        <f>'分部表-利润'!AE5</f>
        <v>0</v>
      </c>
      <c r="I7" s="167">
        <f>'分部表-利润'!AF5</f>
        <v>0</v>
      </c>
      <c r="J7" s="167">
        <f>'分部表-利润'!AD5</f>
        <v>17264.09</v>
      </c>
      <c r="K7" s="166">
        <f t="shared" si="2"/>
        <v>79545440.939999998</v>
      </c>
      <c r="L7" s="167">
        <f>'分部表-利润'!T5</f>
        <v>79545440.939999998</v>
      </c>
      <c r="M7" s="167">
        <f>'分部表-利润'!U5</f>
        <v>0</v>
      </c>
      <c r="N7" s="166">
        <f t="shared" si="3"/>
        <v>0</v>
      </c>
      <c r="O7" s="167">
        <f>'分部表-利润'!V5</f>
        <v>0</v>
      </c>
      <c r="P7" s="167">
        <f>'分部表-利润'!W5</f>
        <v>0</v>
      </c>
      <c r="Q7" s="167">
        <f>'分部表-利润'!S5</f>
        <v>0</v>
      </c>
      <c r="R7" s="166">
        <f t="shared" si="4"/>
        <v>0</v>
      </c>
      <c r="S7" s="167">
        <f>'分部表-利润'!Z5</f>
        <v>0</v>
      </c>
      <c r="T7" s="167">
        <f>'分部表-利润'!AA5</f>
        <v>0</v>
      </c>
      <c r="U7" s="167">
        <f>'分部表-利润'!AB5</f>
        <v>0</v>
      </c>
      <c r="V7" s="167">
        <f>'分部表-利润'!AC5</f>
        <v>0</v>
      </c>
      <c r="W7" s="167">
        <f>'分部表-利润'!Y5</f>
        <v>0</v>
      </c>
      <c r="X7" s="167">
        <f>'分部表-利润'!X5</f>
        <v>0</v>
      </c>
    </row>
    <row r="8" spans="1:24" s="152" customFormat="1" ht="15.75" customHeight="1">
      <c r="A8" s="165" t="s">
        <v>29</v>
      </c>
      <c r="B8" s="166">
        <f t="shared" si="1"/>
        <v>445469360.73000002</v>
      </c>
      <c r="C8" s="167"/>
      <c r="D8" s="167">
        <f>'分部表-利润'!I6+'分部表-利润'!J6+'分部表-利润'!K6+'分部表-利润'!M6</f>
        <v>-283531.49</v>
      </c>
      <c r="E8" s="167">
        <f>'分部表-利润'!N6</f>
        <v>1839.62</v>
      </c>
      <c r="F8" s="167">
        <f>'分部表-利润'!O6</f>
        <v>294846768.31</v>
      </c>
      <c r="G8" s="166">
        <f t="shared" si="0"/>
        <v>50426792.980000004</v>
      </c>
      <c r="H8" s="167">
        <f>'分部表-利润'!AE6</f>
        <v>10212791.220000001</v>
      </c>
      <c r="I8" s="167">
        <f>'分部表-利润'!AF6</f>
        <v>34370491.850000001</v>
      </c>
      <c r="J8" s="167">
        <f>'分部表-利润'!AD6</f>
        <v>5843509.9100000001</v>
      </c>
      <c r="K8" s="166">
        <f t="shared" si="2"/>
        <v>3378305.21</v>
      </c>
      <c r="L8" s="167">
        <f>'分部表-利润'!T6</f>
        <v>781366.64</v>
      </c>
      <c r="M8" s="167">
        <f>'分部表-利润'!U6</f>
        <v>2596938.5699999998</v>
      </c>
      <c r="N8" s="166">
        <f t="shared" si="3"/>
        <v>-477295</v>
      </c>
      <c r="O8" s="167">
        <f>'分部表-利润'!V6</f>
        <v>-477295</v>
      </c>
      <c r="P8" s="167">
        <f>'分部表-利润'!W6</f>
        <v>0</v>
      </c>
      <c r="Q8" s="167">
        <f>'分部表-利润'!S6</f>
        <v>-830</v>
      </c>
      <c r="R8" s="166">
        <f t="shared" si="4"/>
        <v>97576481.099999994</v>
      </c>
      <c r="S8" s="167">
        <f>'分部表-利润'!Z6</f>
        <v>81713493.579999998</v>
      </c>
      <c r="T8" s="167">
        <f>'分部表-利润'!AA6</f>
        <v>9235629.0600000005</v>
      </c>
      <c r="U8" s="167">
        <f>'分部表-利润'!AB6</f>
        <v>4673584.88</v>
      </c>
      <c r="V8" s="167">
        <f>'分部表-利润'!AC6</f>
        <v>1886792.45</v>
      </c>
      <c r="W8" s="167">
        <f>'分部表-利润'!Y6</f>
        <v>0</v>
      </c>
      <c r="X8" s="167">
        <f>'分部表-利润'!X6</f>
        <v>66981.13</v>
      </c>
    </row>
    <row r="9" spans="1:24" s="152" customFormat="1" ht="15.75" customHeight="1">
      <c r="A9" s="165" t="s">
        <v>30</v>
      </c>
      <c r="B9" s="166">
        <f t="shared" si="1"/>
        <v>293170152.87</v>
      </c>
      <c r="C9" s="167"/>
      <c r="D9" s="167">
        <f>'分部表-利润'!I7+'分部表-利润'!J7+'分部表-利润'!K7+'分部表-利润'!M7</f>
        <v>6.79</v>
      </c>
      <c r="E9" s="167">
        <f>'分部表-利润'!N7</f>
        <v>0</v>
      </c>
      <c r="F9" s="167">
        <f>'分部表-利润'!O7</f>
        <v>293482883.06999999</v>
      </c>
      <c r="G9" s="166">
        <f t="shared" si="0"/>
        <v>164558.01</v>
      </c>
      <c r="H9" s="167">
        <f>'分部表-利润'!AE7</f>
        <v>0</v>
      </c>
      <c r="I9" s="167">
        <f>'分部表-利润'!AF7</f>
        <v>0</v>
      </c>
      <c r="J9" s="167">
        <f>'分部表-利润'!AD7</f>
        <v>164558.01</v>
      </c>
      <c r="K9" s="166">
        <f t="shared" si="2"/>
        <v>0</v>
      </c>
      <c r="L9" s="167">
        <f>'分部表-利润'!T7</f>
        <v>0</v>
      </c>
      <c r="M9" s="167">
        <f>'分部表-利润'!U7</f>
        <v>0</v>
      </c>
      <c r="N9" s="166">
        <f t="shared" si="3"/>
        <v>-477295</v>
      </c>
      <c r="O9" s="167">
        <f>'分部表-利润'!V7</f>
        <v>-477295</v>
      </c>
      <c r="P9" s="167">
        <f>'分部表-利润'!W7</f>
        <v>0</v>
      </c>
      <c r="Q9" s="167">
        <f>'分部表-利润'!S7</f>
        <v>0</v>
      </c>
      <c r="R9" s="166">
        <f t="shared" si="4"/>
        <v>0</v>
      </c>
      <c r="S9" s="167">
        <f>'分部表-利润'!Z7</f>
        <v>0</v>
      </c>
      <c r="T9" s="167">
        <f>'分部表-利润'!AA7</f>
        <v>0</v>
      </c>
      <c r="U9" s="167">
        <f>'分部表-利润'!AB7</f>
        <v>0</v>
      </c>
      <c r="V9" s="167">
        <f>'分部表-利润'!AC7</f>
        <v>0</v>
      </c>
      <c r="W9" s="167">
        <f>'分部表-利润'!Y7</f>
        <v>0</v>
      </c>
      <c r="X9" s="167">
        <f>'分部表-利润'!X7</f>
        <v>0</v>
      </c>
    </row>
    <row r="10" spans="1:24" s="152" customFormat="1" ht="15.75" customHeight="1">
      <c r="A10" s="165" t="s">
        <v>31</v>
      </c>
      <c r="B10" s="166">
        <f t="shared" si="1"/>
        <v>97576701.099999994</v>
      </c>
      <c r="C10" s="167"/>
      <c r="D10" s="167">
        <f>'分部表-利润'!I8+'分部表-利润'!J8+'分部表-利润'!K8+'分部表-利润'!M8+'分部表-利润'!S8</f>
        <v>0</v>
      </c>
      <c r="E10" s="167">
        <f>'分部表-利润'!N8</f>
        <v>0</v>
      </c>
      <c r="F10" s="167">
        <f>'分部表-利润'!O8</f>
        <v>0</v>
      </c>
      <c r="G10" s="166">
        <f t="shared" si="0"/>
        <v>0</v>
      </c>
      <c r="H10" s="167">
        <f>'分部表-利润'!AE8</f>
        <v>0</v>
      </c>
      <c r="I10" s="167">
        <f>'分部表-利润'!AF8</f>
        <v>0</v>
      </c>
      <c r="J10" s="167">
        <f>'分部表-利润'!AD8</f>
        <v>0</v>
      </c>
      <c r="K10" s="166">
        <f t="shared" si="2"/>
        <v>0</v>
      </c>
      <c r="L10" s="167">
        <f>'分部表-利润'!T8</f>
        <v>0</v>
      </c>
      <c r="M10" s="167">
        <f>'分部表-利润'!U8</f>
        <v>0</v>
      </c>
      <c r="N10" s="166">
        <f t="shared" si="3"/>
        <v>0</v>
      </c>
      <c r="O10" s="167">
        <f>'分部表-利润'!V8</f>
        <v>0</v>
      </c>
      <c r="P10" s="167">
        <f>'分部表-利润'!W8</f>
        <v>0</v>
      </c>
      <c r="Q10" s="167">
        <f>'分部表-利润'!S8</f>
        <v>0</v>
      </c>
      <c r="R10" s="166">
        <f t="shared" si="4"/>
        <v>97576701.099999994</v>
      </c>
      <c r="S10" s="167">
        <f>'分部表-利润'!Z8</f>
        <v>81713493.579999998</v>
      </c>
      <c r="T10" s="167">
        <f>'分部表-利润'!AA8</f>
        <v>9235849.0600000005</v>
      </c>
      <c r="U10" s="167">
        <f>'分部表-利润'!AB8</f>
        <v>4673584.88</v>
      </c>
      <c r="V10" s="167">
        <f>'分部表-利润'!AC8</f>
        <v>1886792.45</v>
      </c>
      <c r="W10" s="167">
        <f>'分部表-利润'!Y8</f>
        <v>0</v>
      </c>
      <c r="X10" s="167">
        <f>'分部表-利润'!X8</f>
        <v>66981.13</v>
      </c>
    </row>
    <row r="11" spans="1:24" s="152" customFormat="1" ht="15.75" customHeight="1">
      <c r="A11" s="165" t="s">
        <v>32</v>
      </c>
      <c r="B11" s="166">
        <f t="shared" si="1"/>
        <v>50262234.969999999</v>
      </c>
      <c r="C11" s="167"/>
      <c r="D11" s="167">
        <f>'分部表-利润'!I9+'分部表-利润'!J9+'分部表-利润'!K9+'分部表-利润'!M9+'分部表-利润'!S9</f>
        <v>0</v>
      </c>
      <c r="E11" s="167">
        <f>'分部表-利润'!N9</f>
        <v>0</v>
      </c>
      <c r="F11" s="167">
        <f>'分部表-利润'!O9</f>
        <v>0</v>
      </c>
      <c r="G11" s="166">
        <f t="shared" si="0"/>
        <v>50262234.969999999</v>
      </c>
      <c r="H11" s="167">
        <f>'分部表-利润'!AE9</f>
        <v>10212791.220000001</v>
      </c>
      <c r="I11" s="167">
        <f>'分部表-利润'!AF9</f>
        <v>34370491.850000001</v>
      </c>
      <c r="J11" s="167">
        <f>'分部表-利润'!AD9</f>
        <v>5678951.9000000004</v>
      </c>
      <c r="K11" s="166">
        <f t="shared" si="2"/>
        <v>0</v>
      </c>
      <c r="L11" s="167">
        <f>'分部表-利润'!T9</f>
        <v>0</v>
      </c>
      <c r="M11" s="167">
        <f>'分部表-利润'!U9</f>
        <v>0</v>
      </c>
      <c r="N11" s="166">
        <f t="shared" si="3"/>
        <v>0</v>
      </c>
      <c r="O11" s="167">
        <f>'分部表-利润'!V9</f>
        <v>0</v>
      </c>
      <c r="P11" s="167">
        <f>'分部表-利润'!W9</f>
        <v>0</v>
      </c>
      <c r="Q11" s="167">
        <f>'分部表-利润'!S9</f>
        <v>0</v>
      </c>
      <c r="R11" s="166">
        <f t="shared" si="4"/>
        <v>0</v>
      </c>
      <c r="S11" s="167">
        <f>'分部表-利润'!Z9</f>
        <v>0</v>
      </c>
      <c r="T11" s="167">
        <f>'分部表-利润'!AA9</f>
        <v>0</v>
      </c>
      <c r="U11" s="167">
        <f>'分部表-利润'!AB9</f>
        <v>0</v>
      </c>
      <c r="V11" s="167">
        <f>'分部表-利润'!AC9</f>
        <v>0</v>
      </c>
      <c r="W11" s="167">
        <f>'分部表-利润'!Y9</f>
        <v>0</v>
      </c>
      <c r="X11" s="167">
        <f>'分部表-利润'!X9</f>
        <v>0</v>
      </c>
    </row>
    <row r="12" spans="1:24" s="152" customFormat="1" ht="15.75" customHeight="1">
      <c r="A12" s="165" t="s">
        <v>33</v>
      </c>
      <c r="B12" s="166">
        <f t="shared" si="1"/>
        <v>161717028.93000001</v>
      </c>
      <c r="C12" s="167"/>
      <c r="D12" s="167">
        <f>'分部表-利润'!I10+'分部表-利润'!J10+'分部表-利润'!K10+'分部表-利润'!M10+'分部表-利润'!S10</f>
        <v>3540037.73</v>
      </c>
      <c r="E12" s="167">
        <f>'分部表-利润'!N10</f>
        <v>0</v>
      </c>
      <c r="F12" s="167">
        <f>'分部表-利润'!O10</f>
        <v>141600</v>
      </c>
      <c r="G12" s="166">
        <f t="shared" si="0"/>
        <v>9636482.6600000001</v>
      </c>
      <c r="H12" s="167">
        <f>'分部表-利润'!AE10</f>
        <v>8678737.9700000007</v>
      </c>
      <c r="I12" s="167">
        <f>'分部表-利润'!AF10</f>
        <v>0</v>
      </c>
      <c r="J12" s="167">
        <f>'分部表-利润'!AD10</f>
        <v>957744.69</v>
      </c>
      <c r="K12" s="166">
        <f t="shared" si="2"/>
        <v>130717550.09</v>
      </c>
      <c r="L12" s="167">
        <f>'分部表-利润'!T10</f>
        <v>130717550.09</v>
      </c>
      <c r="M12" s="167">
        <f>'分部表-利润'!U10</f>
        <v>0</v>
      </c>
      <c r="N12" s="166">
        <f t="shared" si="3"/>
        <v>17681358.450000003</v>
      </c>
      <c r="O12" s="167">
        <f>'分部表-利润'!V10</f>
        <v>27987080.32</v>
      </c>
      <c r="P12" s="167">
        <f>'分部表-利润'!W10</f>
        <v>-10305721.869999999</v>
      </c>
      <c r="Q12" s="167">
        <f>'分部表-利润'!S10</f>
        <v>0</v>
      </c>
      <c r="R12" s="166">
        <f t="shared" si="4"/>
        <v>0</v>
      </c>
      <c r="S12" s="167">
        <f>'分部表-利润'!Z10</f>
        <v>0</v>
      </c>
      <c r="T12" s="167">
        <f>'分部表-利润'!AA10</f>
        <v>0</v>
      </c>
      <c r="U12" s="167">
        <f>'分部表-利润'!AB10</f>
        <v>0</v>
      </c>
      <c r="V12" s="167">
        <f>'分部表-利润'!AC10</f>
        <v>0</v>
      </c>
      <c r="W12" s="167">
        <f>'分部表-利润'!Y10</f>
        <v>0</v>
      </c>
      <c r="X12" s="167">
        <f>'分部表-利润'!X10</f>
        <v>0</v>
      </c>
    </row>
    <row r="13" spans="1:24" s="152" customFormat="1" ht="15.75" customHeight="1">
      <c r="A13" s="165" t="s">
        <v>34</v>
      </c>
      <c r="B13" s="166">
        <f t="shared" si="1"/>
        <v>0</v>
      </c>
      <c r="C13" s="167"/>
      <c r="D13" s="167">
        <f>'分部表-利润'!I11+'分部表-利润'!J11+'分部表-利润'!K11+'分部表-利润'!M11+'分部表-利润'!S11</f>
        <v>0</v>
      </c>
      <c r="E13" s="167">
        <f>'分部表-利润'!N11</f>
        <v>0</v>
      </c>
      <c r="F13" s="167">
        <f>'分部表-利润'!O11</f>
        <v>0</v>
      </c>
      <c r="G13" s="166"/>
      <c r="H13" s="167">
        <f>'分部表-利润'!AE11</f>
        <v>0</v>
      </c>
      <c r="I13" s="167">
        <f>'分部表-利润'!AF11</f>
        <v>0</v>
      </c>
      <c r="J13" s="167">
        <f>'分部表-利润'!AD11</f>
        <v>0</v>
      </c>
      <c r="K13" s="166"/>
      <c r="L13" s="167">
        <f>'分部表-利润'!T11</f>
        <v>0</v>
      </c>
      <c r="M13" s="167">
        <f>'分部表-利润'!U11</f>
        <v>0</v>
      </c>
      <c r="N13" s="166"/>
      <c r="O13" s="167">
        <f>'分部表-利润'!V11</f>
        <v>0</v>
      </c>
      <c r="P13" s="167">
        <f>'分部表-利润'!W11</f>
        <v>0</v>
      </c>
      <c r="Q13" s="167">
        <f>'分部表-利润'!S11</f>
        <v>0</v>
      </c>
      <c r="R13" s="166">
        <f t="shared" si="4"/>
        <v>0</v>
      </c>
      <c r="S13" s="167">
        <f>'分部表-利润'!Z11</f>
        <v>0</v>
      </c>
      <c r="T13" s="167">
        <f>'分部表-利润'!AA11</f>
        <v>0</v>
      </c>
      <c r="U13" s="167">
        <f>'分部表-利润'!AB11</f>
        <v>0</v>
      </c>
      <c r="V13" s="167">
        <f>'分部表-利润'!AC11</f>
        <v>0</v>
      </c>
      <c r="W13" s="167">
        <f>'分部表-利润'!Y11</f>
        <v>0</v>
      </c>
      <c r="X13" s="167">
        <f>'分部表-利润'!X11</f>
        <v>0</v>
      </c>
    </row>
    <row r="14" spans="1:24" s="152" customFormat="1" ht="15.75" customHeight="1">
      <c r="A14" s="165" t="s">
        <v>35</v>
      </c>
      <c r="B14" s="166">
        <f t="shared" si="1"/>
        <v>0</v>
      </c>
      <c r="C14" s="167"/>
      <c r="D14" s="167">
        <f>'分部表-利润'!I12+'分部表-利润'!J12+'分部表-利润'!K12+'分部表-利润'!M12+'分部表-利润'!S12</f>
        <v>0</v>
      </c>
      <c r="E14" s="167">
        <f>'分部表-利润'!N12</f>
        <v>0</v>
      </c>
      <c r="F14" s="167">
        <f>'分部表-利润'!O12</f>
        <v>0</v>
      </c>
      <c r="G14" s="166">
        <f t="shared" si="0"/>
        <v>0</v>
      </c>
      <c r="H14" s="167">
        <f>'分部表-利润'!AE12</f>
        <v>0</v>
      </c>
      <c r="I14" s="167">
        <f>'分部表-利润'!AF12</f>
        <v>0</v>
      </c>
      <c r="J14" s="167">
        <f>'分部表-利润'!AD12</f>
        <v>0</v>
      </c>
      <c r="K14" s="166">
        <f t="shared" si="2"/>
        <v>0</v>
      </c>
      <c r="L14" s="167">
        <f>'分部表-利润'!T12</f>
        <v>0</v>
      </c>
      <c r="M14" s="167">
        <f>'分部表-利润'!U12</f>
        <v>0</v>
      </c>
      <c r="N14" s="166">
        <f t="shared" si="3"/>
        <v>0</v>
      </c>
      <c r="O14" s="167">
        <f>'分部表-利润'!V12</f>
        <v>0</v>
      </c>
      <c r="P14" s="167">
        <f>'分部表-利润'!W12</f>
        <v>0</v>
      </c>
      <c r="Q14" s="167">
        <f>'分部表-利润'!S12</f>
        <v>0</v>
      </c>
      <c r="R14" s="166">
        <f t="shared" si="4"/>
        <v>0</v>
      </c>
      <c r="S14" s="167">
        <f>'分部表-利润'!Z12</f>
        <v>0</v>
      </c>
      <c r="T14" s="167">
        <f>'分部表-利润'!AA12</f>
        <v>0</v>
      </c>
      <c r="U14" s="167">
        <f>'分部表-利润'!AB12</f>
        <v>0</v>
      </c>
      <c r="V14" s="167">
        <f>'分部表-利润'!AC12</f>
        <v>0</v>
      </c>
      <c r="W14" s="167">
        <f>'分部表-利润'!Y12</f>
        <v>0</v>
      </c>
      <c r="X14" s="167">
        <f>'分部表-利润'!X12</f>
        <v>0</v>
      </c>
    </row>
    <row r="15" spans="1:24" s="152" customFormat="1" ht="15.75" customHeight="1">
      <c r="A15" s="165" t="s">
        <v>36</v>
      </c>
      <c r="B15" s="166">
        <f t="shared" si="1"/>
        <v>0</v>
      </c>
      <c r="C15" s="167"/>
      <c r="D15" s="167">
        <f>'分部表-利润'!I13+'分部表-利润'!J13+'分部表-利润'!K13+'分部表-利润'!M13+'分部表-利润'!S13</f>
        <v>0</v>
      </c>
      <c r="E15" s="167">
        <f>'分部表-利润'!N13</f>
        <v>0</v>
      </c>
      <c r="F15" s="167">
        <f>'分部表-利润'!O13</f>
        <v>0</v>
      </c>
      <c r="G15" s="166">
        <f t="shared" si="0"/>
        <v>0</v>
      </c>
      <c r="H15" s="167">
        <f>'分部表-利润'!AE13</f>
        <v>0</v>
      </c>
      <c r="I15" s="167">
        <f>'分部表-利润'!AF13</f>
        <v>0</v>
      </c>
      <c r="J15" s="167">
        <f>'分部表-利润'!AD13</f>
        <v>0</v>
      </c>
      <c r="K15" s="166">
        <f t="shared" si="2"/>
        <v>0</v>
      </c>
      <c r="L15" s="167">
        <f>'分部表-利润'!T13</f>
        <v>0</v>
      </c>
      <c r="M15" s="167">
        <f>'分部表-利润'!U13</f>
        <v>0</v>
      </c>
      <c r="N15" s="166">
        <f t="shared" si="3"/>
        <v>0</v>
      </c>
      <c r="O15" s="167">
        <f>'分部表-利润'!V13</f>
        <v>0</v>
      </c>
      <c r="P15" s="167">
        <f>'分部表-利润'!W13</f>
        <v>0</v>
      </c>
      <c r="Q15" s="167">
        <f>'分部表-利润'!S13</f>
        <v>0</v>
      </c>
      <c r="R15" s="166">
        <f t="shared" si="4"/>
        <v>0</v>
      </c>
      <c r="S15" s="167">
        <f>'分部表-利润'!Z13</f>
        <v>0</v>
      </c>
      <c r="T15" s="167">
        <f>'分部表-利润'!AA13</f>
        <v>0</v>
      </c>
      <c r="U15" s="167">
        <f>'分部表-利润'!AB13</f>
        <v>0</v>
      </c>
      <c r="V15" s="167">
        <f>'分部表-利润'!AC13</f>
        <v>0</v>
      </c>
      <c r="W15" s="167">
        <f>'分部表-利润'!Y13</f>
        <v>0</v>
      </c>
      <c r="X15" s="167">
        <f>'分部表-利润'!X13</f>
        <v>0</v>
      </c>
    </row>
    <row r="16" spans="1:24" s="152" customFormat="1" ht="15.75" customHeight="1">
      <c r="A16" s="165" t="s">
        <v>37</v>
      </c>
      <c r="B16" s="166">
        <f t="shared" si="1"/>
        <v>1629</v>
      </c>
      <c r="C16" s="167"/>
      <c r="D16" s="167">
        <f>'分部表-利润'!I14+'分部表-利润'!J14+'分部表-利润'!K14+'分部表-利润'!M14+'分部表-利润'!S14</f>
        <v>0</v>
      </c>
      <c r="E16" s="167">
        <f>'分部表-利润'!N14</f>
        <v>0</v>
      </c>
      <c r="F16" s="167">
        <f>'分部表-利润'!O14</f>
        <v>1629</v>
      </c>
      <c r="G16" s="166">
        <f t="shared" si="0"/>
        <v>0</v>
      </c>
      <c r="H16" s="167">
        <f>'分部表-利润'!AE14</f>
        <v>0</v>
      </c>
      <c r="I16" s="167">
        <f>'分部表-利润'!AF14</f>
        <v>0</v>
      </c>
      <c r="J16" s="167">
        <f>'分部表-利润'!AD14</f>
        <v>0</v>
      </c>
      <c r="K16" s="166">
        <f t="shared" si="2"/>
        <v>0</v>
      </c>
      <c r="L16" s="167">
        <f>'分部表-利润'!T14</f>
        <v>0</v>
      </c>
      <c r="M16" s="167">
        <f>'分部表-利润'!U14</f>
        <v>0</v>
      </c>
      <c r="N16" s="166">
        <f t="shared" si="3"/>
        <v>0</v>
      </c>
      <c r="O16" s="167">
        <f>'分部表-利润'!V14</f>
        <v>0</v>
      </c>
      <c r="P16" s="167">
        <f>'分部表-利润'!W14</f>
        <v>0</v>
      </c>
      <c r="Q16" s="167">
        <f>'分部表-利润'!S14</f>
        <v>0</v>
      </c>
      <c r="R16" s="166">
        <f t="shared" si="4"/>
        <v>0</v>
      </c>
      <c r="S16" s="167">
        <f>'分部表-利润'!Z14</f>
        <v>0</v>
      </c>
      <c r="T16" s="167">
        <f>'分部表-利润'!AA14</f>
        <v>0</v>
      </c>
      <c r="U16" s="167">
        <f>'分部表-利润'!AB14</f>
        <v>0</v>
      </c>
      <c r="V16" s="167">
        <f>'分部表-利润'!AC14</f>
        <v>0</v>
      </c>
      <c r="W16" s="167">
        <f>'分部表-利润'!Y14</f>
        <v>0</v>
      </c>
      <c r="X16" s="167">
        <f>'分部表-利润'!X14</f>
        <v>0</v>
      </c>
    </row>
    <row r="17" spans="1:24" s="152" customFormat="1" ht="15.75" customHeight="1">
      <c r="A17" s="165" t="s">
        <v>38</v>
      </c>
      <c r="B17" s="166">
        <f t="shared" si="1"/>
        <v>50106469.189999998</v>
      </c>
      <c r="C17" s="167"/>
      <c r="D17" s="167">
        <f>'分部表-利润'!I15+'分部表-利润'!J15+'分部表-利润'!K15+'分部表-利润'!M15+'分部表-利润'!S15</f>
        <v>0</v>
      </c>
      <c r="E17" s="167">
        <f>'分部表-利润'!N15</f>
        <v>0</v>
      </c>
      <c r="F17" s="167">
        <f>'分部表-利润'!O15</f>
        <v>2008800</v>
      </c>
      <c r="G17" s="166">
        <f t="shared" si="0"/>
        <v>12761457.59</v>
      </c>
      <c r="H17" s="167">
        <f>'分部表-利润'!AE15</f>
        <v>12811072.68</v>
      </c>
      <c r="I17" s="167">
        <f>'分部表-利润'!AF15</f>
        <v>0</v>
      </c>
      <c r="J17" s="167">
        <f>'分部表-利润'!AD15</f>
        <v>-49615.09</v>
      </c>
      <c r="K17" s="166">
        <f t="shared" si="2"/>
        <v>-5851204.1200000001</v>
      </c>
      <c r="L17" s="167">
        <f>'分部表-利润'!T15</f>
        <v>-5851204.1200000001</v>
      </c>
      <c r="M17" s="167">
        <f>'分部表-利润'!U15</f>
        <v>0</v>
      </c>
      <c r="N17" s="166">
        <f t="shared" si="3"/>
        <v>41187415.719999999</v>
      </c>
      <c r="O17" s="167">
        <f>'分部表-利润'!V15</f>
        <v>25988531.329999998</v>
      </c>
      <c r="P17" s="167">
        <f>'分部表-利润'!W15</f>
        <v>15198884.390000001</v>
      </c>
      <c r="Q17" s="167">
        <f>'分部表-利润'!S15</f>
        <v>0</v>
      </c>
      <c r="R17" s="166">
        <f t="shared" si="4"/>
        <v>0</v>
      </c>
      <c r="S17" s="167">
        <f>'分部表-利润'!Z15</f>
        <v>0</v>
      </c>
      <c r="T17" s="167">
        <f>'分部表-利润'!AA15</f>
        <v>0</v>
      </c>
      <c r="U17" s="167">
        <f>'分部表-利润'!AB15</f>
        <v>0</v>
      </c>
      <c r="V17" s="167">
        <f>'分部表-利润'!AC15</f>
        <v>0</v>
      </c>
      <c r="W17" s="167">
        <f>'分部表-利润'!Y15</f>
        <v>0</v>
      </c>
      <c r="X17" s="167">
        <f>'分部表-利润'!X15</f>
        <v>0</v>
      </c>
    </row>
    <row r="18" spans="1:24" s="152" customFormat="1" ht="15.75" customHeight="1">
      <c r="A18" s="165" t="s">
        <v>39</v>
      </c>
      <c r="B18" s="166">
        <f t="shared" si="1"/>
        <v>53539.259999999995</v>
      </c>
      <c r="C18" s="167"/>
      <c r="D18" s="167">
        <f>'分部表-利润'!I16+'分部表-利润'!J16+'分部表-利润'!K16+'分部表-利润'!M16+'分部表-利润'!S16</f>
        <v>-5975.87</v>
      </c>
      <c r="E18" s="167">
        <f>'分部表-利润'!N16</f>
        <v>0</v>
      </c>
      <c r="F18" s="167">
        <f>'分部表-利润'!O16</f>
        <v>59515.13</v>
      </c>
      <c r="G18" s="166">
        <f t="shared" si="0"/>
        <v>0</v>
      </c>
      <c r="H18" s="167">
        <f>'分部表-利润'!AE16</f>
        <v>0</v>
      </c>
      <c r="I18" s="167">
        <f>'分部表-利润'!AF16</f>
        <v>0</v>
      </c>
      <c r="J18" s="167">
        <f>'分部表-利润'!AD16</f>
        <v>0</v>
      </c>
      <c r="K18" s="166">
        <f t="shared" si="2"/>
        <v>0</v>
      </c>
      <c r="L18" s="167">
        <f>'分部表-利润'!T16</f>
        <v>0</v>
      </c>
      <c r="M18" s="167">
        <f>'分部表-利润'!U16</f>
        <v>0</v>
      </c>
      <c r="N18" s="166">
        <f t="shared" si="3"/>
        <v>0</v>
      </c>
      <c r="O18" s="167">
        <f>'分部表-利润'!V16</f>
        <v>0</v>
      </c>
      <c r="P18" s="167">
        <f>'分部表-利润'!W16</f>
        <v>0</v>
      </c>
      <c r="Q18" s="167">
        <f>'分部表-利润'!S16</f>
        <v>0</v>
      </c>
      <c r="R18" s="166">
        <f t="shared" si="4"/>
        <v>0</v>
      </c>
      <c r="S18" s="167">
        <f>'分部表-利润'!Z16</f>
        <v>0</v>
      </c>
      <c r="T18" s="167">
        <f>'分部表-利润'!AA16</f>
        <v>0</v>
      </c>
      <c r="U18" s="167">
        <f>'分部表-利润'!AB16</f>
        <v>0</v>
      </c>
      <c r="V18" s="167">
        <f>'分部表-利润'!AC16</f>
        <v>0</v>
      </c>
      <c r="W18" s="167">
        <f>'分部表-利润'!Y16</f>
        <v>0</v>
      </c>
      <c r="X18" s="167">
        <f>'分部表-利润'!X16</f>
        <v>0</v>
      </c>
    </row>
    <row r="19" spans="1:24" s="152" customFormat="1" ht="15.75" customHeight="1">
      <c r="A19" s="165" t="s">
        <v>40</v>
      </c>
      <c r="B19" s="166">
        <f t="shared" si="1"/>
        <v>10173385.890000001</v>
      </c>
      <c r="C19" s="167"/>
      <c r="D19" s="167">
        <f>'分部表-利润'!I17+'分部表-利润'!J17+'分部表-利润'!K17+'分部表-利润'!M17+'分部表-利润'!S17</f>
        <v>0</v>
      </c>
      <c r="E19" s="167">
        <f>'分部表-利润'!N17</f>
        <v>0</v>
      </c>
      <c r="F19" s="167">
        <f>'分部表-利润'!O17</f>
        <v>9263806.5199999996</v>
      </c>
      <c r="G19" s="166">
        <f t="shared" si="0"/>
        <v>0</v>
      </c>
      <c r="H19" s="167">
        <f>'分部表-利润'!AE17</f>
        <v>0</v>
      </c>
      <c r="I19" s="167">
        <f>'分部表-利润'!AF17</f>
        <v>0</v>
      </c>
      <c r="J19" s="167">
        <f>'分部表-利润'!AD17</f>
        <v>0</v>
      </c>
      <c r="K19" s="166">
        <f t="shared" si="2"/>
        <v>0</v>
      </c>
      <c r="L19" s="167">
        <f>'分部表-利润'!T17</f>
        <v>0</v>
      </c>
      <c r="M19" s="167">
        <f>'分部表-利润'!U17</f>
        <v>0</v>
      </c>
      <c r="N19" s="166">
        <f t="shared" si="3"/>
        <v>0</v>
      </c>
      <c r="O19" s="167">
        <f>'分部表-利润'!V17</f>
        <v>0</v>
      </c>
      <c r="P19" s="167">
        <f>'分部表-利润'!W17</f>
        <v>0</v>
      </c>
      <c r="Q19" s="167">
        <f>'分部表-利润'!S17</f>
        <v>0</v>
      </c>
      <c r="R19" s="166">
        <f t="shared" si="4"/>
        <v>909579.37000000011</v>
      </c>
      <c r="S19" s="167">
        <f>'分部表-利润'!Z17</f>
        <v>168056</v>
      </c>
      <c r="T19" s="167">
        <f>'分部表-利润'!AA17</f>
        <v>71032.19</v>
      </c>
      <c r="U19" s="167">
        <f>'分部表-利润'!AB17</f>
        <v>4716.9799999999996</v>
      </c>
      <c r="V19" s="167">
        <f>'分部表-利润'!AC17</f>
        <v>557060.55000000005</v>
      </c>
      <c r="W19" s="167">
        <f>'分部表-利润'!Y17</f>
        <v>0</v>
      </c>
      <c r="X19" s="167">
        <f>'分部表-利润'!X17</f>
        <v>108713.65</v>
      </c>
    </row>
    <row r="20" spans="1:24" s="152" customFormat="1" ht="15.75" customHeight="1">
      <c r="A20" s="165" t="s">
        <v>41</v>
      </c>
      <c r="B20" s="166">
        <f t="shared" si="1"/>
        <v>168324.49</v>
      </c>
      <c r="C20" s="167"/>
      <c r="D20" s="167">
        <f>'分部表-利润'!I18+'分部表-利润'!J18+'分部表-利润'!K18+'分部表-利润'!M18+'分部表-利润'!S18</f>
        <v>12985.369999999999</v>
      </c>
      <c r="E20" s="167">
        <f>'分部表-利润'!N18</f>
        <v>0</v>
      </c>
      <c r="F20" s="167">
        <f>'分部表-利润'!O18</f>
        <v>155339.12</v>
      </c>
      <c r="G20" s="166">
        <f t="shared" si="0"/>
        <v>0</v>
      </c>
      <c r="H20" s="167">
        <f>'分部表-利润'!AE18</f>
        <v>0</v>
      </c>
      <c r="I20" s="167">
        <f>'分部表-利润'!AF18</f>
        <v>0</v>
      </c>
      <c r="J20" s="167">
        <f>'分部表-利润'!AD18</f>
        <v>0</v>
      </c>
      <c r="K20" s="166">
        <f t="shared" si="2"/>
        <v>0</v>
      </c>
      <c r="L20" s="167">
        <f>'分部表-利润'!T18</f>
        <v>0</v>
      </c>
      <c r="M20" s="167">
        <f>'分部表-利润'!U18</f>
        <v>0</v>
      </c>
      <c r="N20" s="166">
        <f t="shared" si="3"/>
        <v>0</v>
      </c>
      <c r="O20" s="167">
        <f>'分部表-利润'!V18</f>
        <v>0</v>
      </c>
      <c r="P20" s="167">
        <f>'分部表-利润'!W18</f>
        <v>0</v>
      </c>
      <c r="Q20" s="167">
        <f>'分部表-利润'!S18</f>
        <v>240.73</v>
      </c>
      <c r="R20" s="166">
        <f t="shared" si="4"/>
        <v>0</v>
      </c>
      <c r="S20" s="167">
        <f>'分部表-利润'!Z18</f>
        <v>0</v>
      </c>
      <c r="T20" s="167">
        <f>'分部表-利润'!AA18</f>
        <v>0</v>
      </c>
      <c r="U20" s="167">
        <f>'分部表-利润'!AB18</f>
        <v>0</v>
      </c>
      <c r="V20" s="167">
        <f>'分部表-利润'!AC18</f>
        <v>0</v>
      </c>
      <c r="W20" s="167">
        <f>'分部表-利润'!Y18</f>
        <v>0</v>
      </c>
      <c r="X20" s="167">
        <f>'分部表-利润'!X18</f>
        <v>0</v>
      </c>
    </row>
    <row r="21" spans="1:24" s="152" customFormat="1" ht="15.75" customHeight="1">
      <c r="A21" s="165" t="s">
        <v>42</v>
      </c>
      <c r="B21" s="166">
        <f t="shared" si="1"/>
        <v>492836247.9199999</v>
      </c>
      <c r="C21" s="167"/>
      <c r="D21" s="167">
        <f>'分部表-利润'!I19+'分部表-利润'!J19+'分部表-利润'!K19+'分部表-利润'!M19+'分部表-利润'!S19</f>
        <v>153339595.70999998</v>
      </c>
      <c r="E21" s="167">
        <f>'分部表-利润'!N19</f>
        <v>1783315.06</v>
      </c>
      <c r="F21" s="167">
        <f>'分部表-利润'!O19</f>
        <v>251560454.71000001</v>
      </c>
      <c r="G21" s="166">
        <f t="shared" si="0"/>
        <v>10471499.899999999</v>
      </c>
      <c r="H21" s="167">
        <f>'分部表-利润'!AE19</f>
        <v>3951524.38</v>
      </c>
      <c r="I21" s="167">
        <f>'分部表-利润'!AF19</f>
        <v>3195546.22</v>
      </c>
      <c r="J21" s="167">
        <f>'分部表-利润'!AD19</f>
        <v>3324429.3</v>
      </c>
      <c r="K21" s="166">
        <f t="shared" si="2"/>
        <v>9751740.9399999995</v>
      </c>
      <c r="L21" s="167">
        <f>'分部表-利润'!T19</f>
        <v>7986738.0199999996</v>
      </c>
      <c r="M21" s="167">
        <f>'分部表-利润'!U19</f>
        <v>1765002.92</v>
      </c>
      <c r="N21" s="166">
        <f t="shared" si="3"/>
        <v>10043348.82</v>
      </c>
      <c r="O21" s="167">
        <f>'分部表-利润'!V19</f>
        <v>7654919.25</v>
      </c>
      <c r="P21" s="167">
        <f>'分部表-利润'!W19</f>
        <v>2388429.5699999998</v>
      </c>
      <c r="Q21" s="167">
        <f>'分部表-利润'!S19</f>
        <v>8794175.9199999999</v>
      </c>
      <c r="R21" s="166">
        <f t="shared" si="4"/>
        <v>55886292.780000001</v>
      </c>
      <c r="S21" s="167">
        <f>'分部表-利润'!Z19</f>
        <v>29777769.600000001</v>
      </c>
      <c r="T21" s="167">
        <f>'分部表-利润'!AA19</f>
        <v>11896799.75</v>
      </c>
      <c r="U21" s="167">
        <f>'分部表-利润'!AB19</f>
        <v>3551048.44</v>
      </c>
      <c r="V21" s="167">
        <f>'分部表-利润'!AC19</f>
        <v>5462856.4000000004</v>
      </c>
      <c r="W21" s="167">
        <f>'分部表-利润'!Y19</f>
        <v>1293195.67</v>
      </c>
      <c r="X21" s="167">
        <f>'分部表-利润'!X19</f>
        <v>3904622.92</v>
      </c>
    </row>
    <row r="22" spans="1:24" s="152" customFormat="1" ht="15.75" customHeight="1">
      <c r="A22" s="165" t="s">
        <v>43</v>
      </c>
      <c r="B22" s="166">
        <f t="shared" si="1"/>
        <v>5771621.4100000001</v>
      </c>
      <c r="C22" s="167"/>
      <c r="D22" s="167">
        <f>'分部表-利润'!I20+'分部表-利润'!J20+'分部表-利润'!K20+'分部表-利润'!M20+'分部表-利润'!S20</f>
        <v>-843251.21</v>
      </c>
      <c r="E22" s="167">
        <f>'分部表-利润'!N20</f>
        <v>-160.88999999999999</v>
      </c>
      <c r="F22" s="167">
        <f>'分部表-利润'!O20</f>
        <v>4204383.93</v>
      </c>
      <c r="G22" s="166">
        <f t="shared" si="0"/>
        <v>411392.7</v>
      </c>
      <c r="H22" s="167">
        <f>'分部表-利润'!AE20</f>
        <v>73037.09</v>
      </c>
      <c r="I22" s="167">
        <f>'分部表-利润'!AF20</f>
        <v>296968.57</v>
      </c>
      <c r="J22" s="167">
        <f>'分部表-利润'!AD20</f>
        <v>41387.040000000001</v>
      </c>
      <c r="K22" s="166">
        <f t="shared" si="2"/>
        <v>1236527.57</v>
      </c>
      <c r="L22" s="167">
        <f>'分部表-利润'!T20</f>
        <v>1218070.2</v>
      </c>
      <c r="M22" s="167">
        <f>'分部表-利润'!U20</f>
        <v>18457.37</v>
      </c>
      <c r="N22" s="166">
        <f t="shared" si="3"/>
        <v>80049.84</v>
      </c>
      <c r="O22" s="167">
        <f>'分部表-利润'!V20</f>
        <v>179566.4</v>
      </c>
      <c r="P22" s="167">
        <f>'分部表-利润'!W20</f>
        <v>-99516.56</v>
      </c>
      <c r="Q22" s="167">
        <f>'分部表-利润'!S20</f>
        <v>-44132.04</v>
      </c>
      <c r="R22" s="166">
        <f t="shared" si="4"/>
        <v>682679.47</v>
      </c>
      <c r="S22" s="167">
        <f>'分部表-利润'!Z20</f>
        <v>582633.14</v>
      </c>
      <c r="T22" s="167">
        <f>'分部表-利润'!AA20</f>
        <v>64778.12</v>
      </c>
      <c r="U22" s="167">
        <f>'分部表-利润'!AB20</f>
        <v>32025.71</v>
      </c>
      <c r="V22" s="167">
        <f>'分部表-利润'!AC20</f>
        <v>13079.84</v>
      </c>
      <c r="W22" s="167">
        <f>'分部表-利润'!Y20</f>
        <v>1537.4</v>
      </c>
      <c r="X22" s="167">
        <f>'分部表-利润'!X20</f>
        <v>-11374.74</v>
      </c>
    </row>
    <row r="23" spans="1:24" s="152" customFormat="1" ht="15.75" customHeight="1">
      <c r="A23" s="165" t="s">
        <v>44</v>
      </c>
      <c r="B23" s="166">
        <f t="shared" si="1"/>
        <v>459536061.22000003</v>
      </c>
      <c r="C23" s="167"/>
      <c r="D23" s="167">
        <f>'分部表-利润'!I21+'分部表-利润'!J21+'分部表-利润'!K21+'分部表-利润'!M21+'分部表-利润'!S21</f>
        <v>154182846.92000002</v>
      </c>
      <c r="E23" s="167">
        <f>'分部表-利润'!N21</f>
        <v>1783475.95</v>
      </c>
      <c r="F23" s="167">
        <f>'分部表-利润'!O21</f>
        <v>220600303.81999999</v>
      </c>
      <c r="G23" s="166">
        <f t="shared" si="0"/>
        <v>10060107.199999999</v>
      </c>
      <c r="H23" s="167">
        <f>'分部表-利润'!AE21</f>
        <v>3878487.29</v>
      </c>
      <c r="I23" s="167">
        <f>'分部表-利润'!AF21</f>
        <v>2898577.65</v>
      </c>
      <c r="J23" s="167">
        <f>'分部表-利润'!AD21</f>
        <v>3283042.26</v>
      </c>
      <c r="K23" s="166">
        <f t="shared" si="2"/>
        <v>7742415.04</v>
      </c>
      <c r="L23" s="167">
        <f>'分部表-利润'!T21</f>
        <v>5995869.4900000002</v>
      </c>
      <c r="M23" s="167">
        <f>'分部表-利润'!U21</f>
        <v>1746545.55</v>
      </c>
      <c r="N23" s="166">
        <f t="shared" si="3"/>
        <v>9963298.9800000004</v>
      </c>
      <c r="O23" s="167">
        <f>'分部表-利润'!V21</f>
        <v>7475352.8499999996</v>
      </c>
      <c r="P23" s="167">
        <f>'分部表-利润'!W21</f>
        <v>2487946.13</v>
      </c>
      <c r="Q23" s="167">
        <f>'分部表-利润'!S21</f>
        <v>8838307.9600000009</v>
      </c>
      <c r="R23" s="166">
        <f t="shared" si="4"/>
        <v>55203613.310000002</v>
      </c>
      <c r="S23" s="167">
        <f>'分部表-利润'!Z21</f>
        <v>29195136.460000001</v>
      </c>
      <c r="T23" s="167">
        <f>'分部表-利润'!AA21</f>
        <v>11832021.630000001</v>
      </c>
      <c r="U23" s="167">
        <f>'分部表-利润'!AB21</f>
        <v>3519022.73</v>
      </c>
      <c r="V23" s="167">
        <f>'分部表-利润'!AC21</f>
        <v>5449776.5599999996</v>
      </c>
      <c r="W23" s="167">
        <f>'分部表-利润'!Y21</f>
        <v>1291658.27</v>
      </c>
      <c r="X23" s="167">
        <f>'分部表-利润'!X21</f>
        <v>3915997.66</v>
      </c>
    </row>
    <row r="24" spans="1:24" s="152" customFormat="1" ht="15.75" customHeight="1">
      <c r="A24" s="165" t="s">
        <v>45</v>
      </c>
      <c r="B24" s="166">
        <f t="shared" si="1"/>
        <v>25236964.449999999</v>
      </c>
      <c r="C24" s="167"/>
      <c r="D24" s="167">
        <f>'分部表-利润'!I22+'分部表-利润'!J22+'分部表-利润'!K22+'分部表-利润'!M22+'分部表-利润'!S22</f>
        <v>0</v>
      </c>
      <c r="E24" s="167">
        <f>'分部表-利润'!N22</f>
        <v>0</v>
      </c>
      <c r="F24" s="167">
        <f>'分部表-利润'!O22</f>
        <v>24464166.120000001</v>
      </c>
      <c r="G24" s="166">
        <f t="shared" si="0"/>
        <v>0</v>
      </c>
      <c r="H24" s="167">
        <f>'分部表-利润'!AE22</f>
        <v>0</v>
      </c>
      <c r="I24" s="167">
        <f>'分部表-利润'!AF22</f>
        <v>0</v>
      </c>
      <c r="J24" s="167">
        <f>'分部表-利润'!AD22</f>
        <v>0</v>
      </c>
      <c r="K24" s="166">
        <f t="shared" si="2"/>
        <v>772798.33</v>
      </c>
      <c r="L24" s="167">
        <f>'分部表-利润'!T22</f>
        <v>772798.33</v>
      </c>
      <c r="M24" s="167">
        <f>'分部表-利润'!U22</f>
        <v>0</v>
      </c>
      <c r="N24" s="166">
        <f t="shared" si="3"/>
        <v>0</v>
      </c>
      <c r="O24" s="167">
        <f>'分部表-利润'!V22</f>
        <v>0</v>
      </c>
      <c r="P24" s="167">
        <f>'分部表-利润'!W22</f>
        <v>0</v>
      </c>
      <c r="Q24" s="167">
        <f>'分部表-利润'!S22</f>
        <v>0</v>
      </c>
      <c r="R24" s="166">
        <f t="shared" si="4"/>
        <v>0</v>
      </c>
      <c r="S24" s="167">
        <f>'分部表-利润'!Z22</f>
        <v>0</v>
      </c>
      <c r="T24" s="167">
        <f>'分部表-利润'!AA22</f>
        <v>0</v>
      </c>
      <c r="U24" s="167">
        <f>'分部表-利润'!AB22</f>
        <v>0</v>
      </c>
      <c r="V24" s="167">
        <f>'分部表-利润'!AC22</f>
        <v>0</v>
      </c>
      <c r="W24" s="167">
        <f>'分部表-利润'!Y22</f>
        <v>0</v>
      </c>
      <c r="X24" s="167">
        <f>'分部表-利润'!X22</f>
        <v>0</v>
      </c>
    </row>
    <row r="25" spans="1:24" s="152" customFormat="1" ht="15.75" customHeight="1">
      <c r="A25" s="165" t="s">
        <v>46</v>
      </c>
      <c r="B25" s="166">
        <f t="shared" si="1"/>
        <v>0</v>
      </c>
      <c r="C25" s="167"/>
      <c r="D25" s="167">
        <f>'分部表-利润'!I23+'分部表-利润'!J23+'分部表-利润'!K23+'分部表-利润'!M23+'分部表-利润'!S23</f>
        <v>0</v>
      </c>
      <c r="E25" s="167">
        <f>'分部表-利润'!N23</f>
        <v>0</v>
      </c>
      <c r="F25" s="167">
        <f>'分部表-利润'!O23</f>
        <v>0</v>
      </c>
      <c r="G25" s="166">
        <f t="shared" si="0"/>
        <v>0</v>
      </c>
      <c r="H25" s="167">
        <f>'分部表-利润'!AE23</f>
        <v>0</v>
      </c>
      <c r="I25" s="167">
        <f>'分部表-利润'!AF23</f>
        <v>0</v>
      </c>
      <c r="J25" s="167">
        <f>'分部表-利润'!AD23</f>
        <v>0</v>
      </c>
      <c r="K25" s="166">
        <f t="shared" si="2"/>
        <v>0</v>
      </c>
      <c r="L25" s="167">
        <f>'分部表-利润'!T23</f>
        <v>0</v>
      </c>
      <c r="M25" s="167">
        <f>'分部表-利润'!U23</f>
        <v>0</v>
      </c>
      <c r="N25" s="166">
        <f t="shared" si="3"/>
        <v>0</v>
      </c>
      <c r="O25" s="167">
        <f>'分部表-利润'!V23</f>
        <v>0</v>
      </c>
      <c r="P25" s="167">
        <f>'分部表-利润'!W23</f>
        <v>0</v>
      </c>
      <c r="Q25" s="167">
        <f>'分部表-利润'!S23</f>
        <v>0</v>
      </c>
      <c r="R25" s="166">
        <f t="shared" si="4"/>
        <v>0</v>
      </c>
      <c r="S25" s="167">
        <f>'分部表-利润'!Z23</f>
        <v>0</v>
      </c>
      <c r="T25" s="167">
        <f>'分部表-利润'!AA23</f>
        <v>0</v>
      </c>
      <c r="U25" s="167">
        <f>'分部表-利润'!AB23</f>
        <v>0</v>
      </c>
      <c r="V25" s="167">
        <f>'分部表-利润'!AC23</f>
        <v>0</v>
      </c>
      <c r="W25" s="167">
        <f>'分部表-利润'!Y23</f>
        <v>0</v>
      </c>
      <c r="X25" s="167">
        <f>'分部表-利润'!X23</f>
        <v>0</v>
      </c>
    </row>
    <row r="26" spans="1:24" s="152" customFormat="1" ht="15.75" customHeight="1">
      <c r="A26" s="165" t="s">
        <v>47</v>
      </c>
      <c r="B26" s="166">
        <f t="shared" si="1"/>
        <v>2291600.84</v>
      </c>
      <c r="C26" s="167"/>
      <c r="D26" s="167">
        <f>'分部表-利润'!I24+'分部表-利润'!J24+'分部表-利润'!K24+'分部表-利润'!M24+'分部表-利润'!S24</f>
        <v>0</v>
      </c>
      <c r="E26" s="167">
        <f>'分部表-利润'!N24</f>
        <v>0</v>
      </c>
      <c r="F26" s="167">
        <f>'分部表-利润'!O24</f>
        <v>2291600.84</v>
      </c>
      <c r="G26" s="166">
        <f t="shared" si="0"/>
        <v>0</v>
      </c>
      <c r="H26" s="167">
        <f>'分部表-利润'!AE24</f>
        <v>0</v>
      </c>
      <c r="I26" s="167">
        <f>'分部表-利润'!AF24</f>
        <v>0</v>
      </c>
      <c r="J26" s="167">
        <f>'分部表-利润'!AD24</f>
        <v>0</v>
      </c>
      <c r="K26" s="166">
        <f t="shared" si="2"/>
        <v>0</v>
      </c>
      <c r="L26" s="167">
        <f>'分部表-利润'!T24</f>
        <v>0</v>
      </c>
      <c r="M26" s="167">
        <f>'分部表-利润'!U24</f>
        <v>0</v>
      </c>
      <c r="N26" s="166">
        <f t="shared" si="3"/>
        <v>0</v>
      </c>
      <c r="O26" s="167">
        <f>'分部表-利润'!V24</f>
        <v>0</v>
      </c>
      <c r="P26" s="167">
        <f>'分部表-利润'!W24</f>
        <v>0</v>
      </c>
      <c r="Q26" s="167">
        <f>'分部表-利润'!S24</f>
        <v>0</v>
      </c>
      <c r="R26" s="166">
        <f t="shared" si="4"/>
        <v>0</v>
      </c>
      <c r="S26" s="167">
        <f>'分部表-利润'!Z24</f>
        <v>0</v>
      </c>
      <c r="T26" s="167">
        <f>'分部表-利润'!AA24</f>
        <v>0</v>
      </c>
      <c r="U26" s="167">
        <f>'分部表-利润'!AB24</f>
        <v>0</v>
      </c>
      <c r="V26" s="167">
        <f>'分部表-利润'!AC24</f>
        <v>0</v>
      </c>
      <c r="W26" s="167">
        <f>'分部表-利润'!Y24</f>
        <v>0</v>
      </c>
      <c r="X26" s="167">
        <f>'分部表-利润'!X24</f>
        <v>0</v>
      </c>
    </row>
    <row r="27" spans="1:24" s="152" customFormat="1" ht="15.75" customHeight="1">
      <c r="A27" s="165" t="s">
        <v>48</v>
      </c>
      <c r="B27" s="166">
        <f t="shared" si="1"/>
        <v>307216045.41000003</v>
      </c>
      <c r="C27" s="167"/>
      <c r="D27" s="167">
        <f>'分部表-利润'!I25+'分部表-利润'!J25+'分部表-利润'!K25+'分部表-利润'!M25+'分部表-利润'!S25</f>
        <v>-295385028.68000001</v>
      </c>
      <c r="E27" s="167">
        <f>'分部表-利润'!N25</f>
        <v>-1781475.44</v>
      </c>
      <c r="F27" s="167">
        <f>'分部表-利润'!O25</f>
        <v>335137323.00999999</v>
      </c>
      <c r="G27" s="166">
        <f t="shared" si="0"/>
        <v>62515545.410000004</v>
      </c>
      <c r="H27" s="167">
        <f>'分部表-利润'!AE25</f>
        <v>27751404.100000001</v>
      </c>
      <c r="I27" s="167">
        <f>'分部表-利润'!AF25</f>
        <v>31174945.629999999</v>
      </c>
      <c r="J27" s="167">
        <f>'分部表-利润'!AD25</f>
        <v>3589195.68</v>
      </c>
      <c r="K27" s="166">
        <f t="shared" si="2"/>
        <v>106218841.7</v>
      </c>
      <c r="L27" s="167">
        <f>'分部表-利润'!T25</f>
        <v>105386906.05</v>
      </c>
      <c r="M27" s="167">
        <f>'分部表-利润'!U25</f>
        <v>831935.65</v>
      </c>
      <c r="N27" s="166">
        <f t="shared" si="3"/>
        <v>57910802.93</v>
      </c>
      <c r="O27" s="167">
        <f>'分部表-利润'!V25</f>
        <v>55406069.979999997</v>
      </c>
      <c r="P27" s="167">
        <f>'分部表-利润'!W25</f>
        <v>2504732.9500000002</v>
      </c>
      <c r="Q27" s="167">
        <f>'分部表-利润'!S25</f>
        <v>-8790372.5999999996</v>
      </c>
      <c r="R27" s="166">
        <f t="shared" si="4"/>
        <v>42600036.480000004</v>
      </c>
      <c r="S27" s="167">
        <f>'分部表-利润'!Z25</f>
        <v>52103929.109999999</v>
      </c>
      <c r="T27" s="167">
        <f>'分部表-利润'!AA25</f>
        <v>-2590138.5</v>
      </c>
      <c r="U27" s="167">
        <f>'分部表-利润'!AB25</f>
        <v>1127253.42</v>
      </c>
      <c r="V27" s="167">
        <f>'分部表-利润'!AC25</f>
        <v>-3019003.4</v>
      </c>
      <c r="W27" s="167">
        <f>'分部表-利润'!Y25</f>
        <v>-1293195.67</v>
      </c>
      <c r="X27" s="167">
        <f>'分部表-利润'!X25</f>
        <v>-3728808.48</v>
      </c>
    </row>
    <row r="28" spans="1:24" s="152" customFormat="1" ht="15.75" customHeight="1">
      <c r="A28" s="165" t="s">
        <v>49</v>
      </c>
      <c r="B28" s="166">
        <f t="shared" si="1"/>
        <v>507672.22</v>
      </c>
      <c r="C28" s="167"/>
      <c r="D28" s="167">
        <f>'分部表-利润'!I26+'分部表-利润'!J26+'分部表-利润'!K26+'分部表-利润'!M26+'分部表-利润'!S26</f>
        <v>408877.73</v>
      </c>
      <c r="E28" s="167">
        <f>'分部表-利润'!N26</f>
        <v>0</v>
      </c>
      <c r="F28" s="167">
        <f>'分部表-利润'!O26</f>
        <v>24344.6</v>
      </c>
      <c r="G28" s="166">
        <f t="shared" si="0"/>
        <v>0</v>
      </c>
      <c r="H28" s="167">
        <f>'分部表-利润'!AE26</f>
        <v>0</v>
      </c>
      <c r="I28" s="167">
        <f>'分部表-利润'!AF26</f>
        <v>0</v>
      </c>
      <c r="J28" s="167">
        <f>'分部表-利润'!AD26</f>
        <v>0</v>
      </c>
      <c r="K28" s="166">
        <f t="shared" si="2"/>
        <v>0</v>
      </c>
      <c r="L28" s="167">
        <f>'分部表-利润'!T26</f>
        <v>0</v>
      </c>
      <c r="M28" s="167">
        <f>'分部表-利润'!U26</f>
        <v>0</v>
      </c>
      <c r="N28" s="166">
        <f t="shared" si="3"/>
        <v>74449.89</v>
      </c>
      <c r="O28" s="167">
        <f>'分部表-利润'!V26</f>
        <v>0</v>
      </c>
      <c r="P28" s="167">
        <f>'分部表-利润'!W26</f>
        <v>74449.89</v>
      </c>
      <c r="Q28" s="167">
        <f>'分部表-利润'!S26</f>
        <v>0</v>
      </c>
      <c r="R28" s="166">
        <f t="shared" si="4"/>
        <v>0</v>
      </c>
      <c r="S28" s="167">
        <f>'分部表-利润'!Z26</f>
        <v>0</v>
      </c>
      <c r="T28" s="167">
        <f>'分部表-利润'!AA26</f>
        <v>0</v>
      </c>
      <c r="U28" s="167">
        <f>'分部表-利润'!AB26</f>
        <v>0</v>
      </c>
      <c r="V28" s="167">
        <f>'分部表-利润'!AC26</f>
        <v>0</v>
      </c>
      <c r="W28" s="167">
        <f>'分部表-利润'!Y26</f>
        <v>0</v>
      </c>
      <c r="X28" s="167">
        <f>'分部表-利润'!X26</f>
        <v>0</v>
      </c>
    </row>
    <row r="29" spans="1:24" s="152" customFormat="1" ht="15.75" customHeight="1">
      <c r="A29" s="165" t="s">
        <v>50</v>
      </c>
      <c r="B29" s="166">
        <f t="shared" si="1"/>
        <v>94321.99</v>
      </c>
      <c r="C29" s="167"/>
      <c r="D29" s="167">
        <f>'分部表-利润'!I27+'分部表-利润'!J27+'分部表-利润'!K27+'分部表-利润'!M27+'分部表-利润'!S27</f>
        <v>20000</v>
      </c>
      <c r="E29" s="167">
        <f>'分部表-利润'!N27</f>
        <v>0</v>
      </c>
      <c r="F29" s="167">
        <f>'分部表-利润'!O27</f>
        <v>74321.990000000005</v>
      </c>
      <c r="G29" s="166">
        <f t="shared" si="0"/>
        <v>0</v>
      </c>
      <c r="H29" s="167">
        <f>'分部表-利润'!AE27</f>
        <v>0</v>
      </c>
      <c r="I29" s="167">
        <f>'分部表-利润'!AF27</f>
        <v>0</v>
      </c>
      <c r="J29" s="167">
        <f>'分部表-利润'!AD27</f>
        <v>0</v>
      </c>
      <c r="K29" s="166">
        <f t="shared" si="2"/>
        <v>0</v>
      </c>
      <c r="L29" s="167">
        <f>'分部表-利润'!T27</f>
        <v>0</v>
      </c>
      <c r="M29" s="167">
        <f>'分部表-利润'!U27</f>
        <v>0</v>
      </c>
      <c r="N29" s="166">
        <f t="shared" si="3"/>
        <v>0</v>
      </c>
      <c r="O29" s="167">
        <f>'分部表-利润'!V27</f>
        <v>0</v>
      </c>
      <c r="P29" s="167">
        <f>'分部表-利润'!W27</f>
        <v>0</v>
      </c>
      <c r="Q29" s="167">
        <f>'分部表-利润'!S27</f>
        <v>0</v>
      </c>
      <c r="R29" s="166">
        <f t="shared" si="4"/>
        <v>0</v>
      </c>
      <c r="S29" s="167">
        <f>'分部表-利润'!Z27</f>
        <v>0</v>
      </c>
      <c r="T29" s="167">
        <f>'分部表-利润'!AA27</f>
        <v>0</v>
      </c>
      <c r="U29" s="167">
        <f>'分部表-利润'!AB27</f>
        <v>0</v>
      </c>
      <c r="V29" s="167">
        <f>'分部表-利润'!AC27</f>
        <v>0</v>
      </c>
      <c r="W29" s="167">
        <f>'分部表-利润'!Y27</f>
        <v>0</v>
      </c>
      <c r="X29" s="167">
        <f>'分部表-利润'!X27</f>
        <v>0</v>
      </c>
    </row>
    <row r="30" spans="1:24" s="152" customFormat="1" ht="15.75" customHeight="1">
      <c r="A30" s="165" t="s">
        <v>51</v>
      </c>
      <c r="B30" s="166">
        <f t="shared" si="1"/>
        <v>307629395.64000005</v>
      </c>
      <c r="C30" s="167"/>
      <c r="D30" s="167">
        <f>'分部表-利润'!I28+'分部表-利润'!J28+'分部表-利润'!K28+'分部表-利润'!M28+'分部表-利润'!S28</f>
        <v>-294996150.94999999</v>
      </c>
      <c r="E30" s="167">
        <f>'分部表-利润'!N28</f>
        <v>-1781475.44</v>
      </c>
      <c r="F30" s="167">
        <f>'分部表-利润'!O28</f>
        <v>335087345.62</v>
      </c>
      <c r="G30" s="166">
        <f t="shared" si="0"/>
        <v>62515545.410000004</v>
      </c>
      <c r="H30" s="167">
        <f>'分部表-利润'!AE28</f>
        <v>27751404.100000001</v>
      </c>
      <c r="I30" s="167">
        <f>'分部表-利润'!AF28</f>
        <v>31174945.629999999</v>
      </c>
      <c r="J30" s="167">
        <f>'分部表-利润'!AD28</f>
        <v>3589195.68</v>
      </c>
      <c r="K30" s="166">
        <f t="shared" si="2"/>
        <v>106218841.7</v>
      </c>
      <c r="L30" s="167">
        <f>'分部表-利润'!T28</f>
        <v>105386906.05</v>
      </c>
      <c r="M30" s="167">
        <f>'分部表-利润'!U28</f>
        <v>831935.65</v>
      </c>
      <c r="N30" s="166">
        <f t="shared" si="3"/>
        <v>57985252.819999993</v>
      </c>
      <c r="O30" s="167">
        <f>'分部表-利润'!V28</f>
        <v>55406069.979999997</v>
      </c>
      <c r="P30" s="167">
        <f>'分部表-利润'!W28</f>
        <v>2579182.84</v>
      </c>
      <c r="Q30" s="167">
        <f>'分部表-利润'!S28</f>
        <v>-8790372.5999999996</v>
      </c>
      <c r="R30" s="166">
        <f t="shared" si="4"/>
        <v>42600036.480000004</v>
      </c>
      <c r="S30" s="167">
        <f>'分部表-利润'!Z28</f>
        <v>52103929.109999999</v>
      </c>
      <c r="T30" s="167">
        <f>'分部表-利润'!AA28</f>
        <v>-2590138.5</v>
      </c>
      <c r="U30" s="167">
        <f>'分部表-利润'!AB28</f>
        <v>1127253.42</v>
      </c>
      <c r="V30" s="167">
        <f>'分部表-利润'!AC28</f>
        <v>-3019003.4</v>
      </c>
      <c r="W30" s="167">
        <f>'分部表-利润'!Y28</f>
        <v>-1293195.67</v>
      </c>
      <c r="X30" s="167">
        <f>'分部表-利润'!X28</f>
        <v>-3728808.48</v>
      </c>
    </row>
    <row r="31" spans="1:24" s="152" customFormat="1" ht="15.75" customHeight="1">
      <c r="A31" s="165" t="s">
        <v>52</v>
      </c>
      <c r="B31" s="166">
        <f t="shared" si="1"/>
        <v>75474872.719999999</v>
      </c>
      <c r="C31" s="167"/>
      <c r="D31" s="167">
        <f>'分部表-利润'!I29+'分部表-利润'!J29+'分部表-利润'!K29+'分部表-利润'!M29+'分部表-利润'!S29</f>
        <v>75474872.719999999</v>
      </c>
      <c r="E31" s="167">
        <f>'分部表-利润'!N29</f>
        <v>0</v>
      </c>
      <c r="F31" s="167">
        <f>'分部表-利润'!O29</f>
        <v>0</v>
      </c>
      <c r="G31" s="166">
        <f t="shared" si="0"/>
        <v>0</v>
      </c>
      <c r="H31" s="167">
        <f>'分部表-利润'!AE29</f>
        <v>0</v>
      </c>
      <c r="I31" s="167">
        <f>'分部表-利润'!AF29</f>
        <v>0</v>
      </c>
      <c r="J31" s="167">
        <f>'分部表-利润'!AD29</f>
        <v>0</v>
      </c>
      <c r="K31" s="166">
        <f t="shared" si="2"/>
        <v>0</v>
      </c>
      <c r="L31" s="167">
        <f>'分部表-利润'!T29</f>
        <v>0</v>
      </c>
      <c r="M31" s="167">
        <f>'分部表-利润'!U29</f>
        <v>0</v>
      </c>
      <c r="N31" s="166">
        <f t="shared" si="3"/>
        <v>0</v>
      </c>
      <c r="O31" s="167">
        <f>'分部表-利润'!V29</f>
        <v>0</v>
      </c>
      <c r="P31" s="167">
        <f>'分部表-利润'!W29</f>
        <v>0</v>
      </c>
      <c r="Q31" s="167">
        <f>'分部表-利润'!S29</f>
        <v>0</v>
      </c>
      <c r="R31" s="166">
        <f t="shared" si="4"/>
        <v>0</v>
      </c>
      <c r="S31" s="167">
        <f>'分部表-利润'!Z29</f>
        <v>0</v>
      </c>
      <c r="T31" s="167">
        <f>'分部表-利润'!AA29</f>
        <v>0</v>
      </c>
      <c r="U31" s="167">
        <f>'分部表-利润'!AB29</f>
        <v>0</v>
      </c>
      <c r="V31" s="167">
        <f>'分部表-利润'!AC29</f>
        <v>0</v>
      </c>
      <c r="W31" s="167">
        <f>'分部表-利润'!Y29</f>
        <v>0</v>
      </c>
      <c r="X31" s="167">
        <f>'分部表-利润'!X29</f>
        <v>0</v>
      </c>
    </row>
    <row r="32" spans="1:24" s="152" customFormat="1" ht="15.75" customHeight="1">
      <c r="A32" s="165" t="s">
        <v>53</v>
      </c>
      <c r="B32" s="166">
        <f t="shared" si="1"/>
        <v>232154522.92000002</v>
      </c>
      <c r="C32" s="167"/>
      <c r="D32" s="167">
        <f>'分部表-利润'!I30+'分部表-利润'!J30+'分部表-利润'!K30+'分部表-利润'!M30+'分部表-利润'!S30</f>
        <v>-370471023.67000002</v>
      </c>
      <c r="E32" s="167">
        <f>'分部表-利润'!N30</f>
        <v>-1781475.44</v>
      </c>
      <c r="F32" s="167">
        <f>'分部表-利润'!O30</f>
        <v>335087345.62</v>
      </c>
      <c r="G32" s="166">
        <f t="shared" si="0"/>
        <v>62515545.410000004</v>
      </c>
      <c r="H32" s="167">
        <f>'分部表-利润'!AE30</f>
        <v>27751404.100000001</v>
      </c>
      <c r="I32" s="167">
        <f>'分部表-利润'!AF30</f>
        <v>31174945.629999999</v>
      </c>
      <c r="J32" s="167">
        <f>'分部表-利润'!AD30</f>
        <v>3589195.68</v>
      </c>
      <c r="K32" s="166">
        <f t="shared" si="2"/>
        <v>106218841.7</v>
      </c>
      <c r="L32" s="167">
        <f>'分部表-利润'!T30</f>
        <v>105386906.05</v>
      </c>
      <c r="M32" s="167">
        <f>'分部表-利润'!U30</f>
        <v>831935.65</v>
      </c>
      <c r="N32" s="166">
        <f t="shared" si="3"/>
        <v>57985252.819999993</v>
      </c>
      <c r="O32" s="167">
        <f>'分部表-利润'!V30</f>
        <v>55406069.979999997</v>
      </c>
      <c r="P32" s="167">
        <f>'分部表-利润'!W30</f>
        <v>2579182.84</v>
      </c>
      <c r="Q32" s="167">
        <f>'分部表-利润'!S30</f>
        <v>-8790372.5999999996</v>
      </c>
      <c r="R32" s="166">
        <f t="shared" si="4"/>
        <v>42600036.480000004</v>
      </c>
      <c r="S32" s="167">
        <f>'分部表-利润'!Z30</f>
        <v>52103929.109999999</v>
      </c>
      <c r="T32" s="167">
        <f>'分部表-利润'!AA30</f>
        <v>-2590138.5</v>
      </c>
      <c r="U32" s="167">
        <f>'分部表-利润'!AB30</f>
        <v>1127253.42</v>
      </c>
      <c r="V32" s="167">
        <f>'分部表-利润'!AC30</f>
        <v>-3019003.4</v>
      </c>
      <c r="W32" s="167">
        <f>'分部表-利润'!Y30</f>
        <v>-1293195.67</v>
      </c>
      <c r="X32" s="167">
        <f>'分部表-利润'!X30</f>
        <v>-3728808.48</v>
      </c>
    </row>
    <row r="33" spans="1:24" s="152" customFormat="1" ht="15.75" customHeight="1">
      <c r="A33" s="165" t="s">
        <v>54</v>
      </c>
      <c r="B33" s="166">
        <f t="shared" si="1"/>
        <v>-35629174.850000001</v>
      </c>
      <c r="C33" s="167"/>
      <c r="D33" s="167">
        <f>'分部表-利润'!I37+'分部表-利润'!J37+'分部表-利润'!K37+'分部表-利润'!M37+'分部表-利润'!S37</f>
        <v>0</v>
      </c>
      <c r="E33" s="167">
        <f>'分部表-利润'!N37</f>
        <v>0</v>
      </c>
      <c r="F33" s="167">
        <f>'分部表-利润'!O37</f>
        <v>0</v>
      </c>
      <c r="G33" s="166">
        <f t="shared" si="0"/>
        <v>0</v>
      </c>
      <c r="H33" s="167">
        <f>'分部表-利润'!AE37</f>
        <v>0</v>
      </c>
      <c r="I33" s="167">
        <f>'分部表-利润'!AF37</f>
        <v>0</v>
      </c>
      <c r="J33" s="167">
        <f>'分部表-利润'!AD37</f>
        <v>0</v>
      </c>
      <c r="K33" s="166">
        <f t="shared" si="2"/>
        <v>-5839572.7300000023</v>
      </c>
      <c r="L33" s="167">
        <f>'分部表-利润'!T37</f>
        <v>-5839572.7300000023</v>
      </c>
      <c r="M33" s="167">
        <f>'分部表-利润'!U37</f>
        <v>0</v>
      </c>
      <c r="N33" s="166">
        <f t="shared" si="3"/>
        <v>-29789602.120000001</v>
      </c>
      <c r="O33" s="167">
        <f>'分部表-利润'!V37</f>
        <v>0</v>
      </c>
      <c r="P33" s="167">
        <f>'分部表-利润'!W37</f>
        <v>-29789602.120000001</v>
      </c>
      <c r="Q33" s="167">
        <f>'分部表-利润'!S37</f>
        <v>0</v>
      </c>
      <c r="R33" s="166">
        <f t="shared" si="4"/>
        <v>0</v>
      </c>
      <c r="S33" s="167">
        <f>'分部表-利润'!Z37</f>
        <v>0</v>
      </c>
      <c r="T33" s="167">
        <f>'分部表-利润'!AA37</f>
        <v>0</v>
      </c>
      <c r="U33" s="167">
        <f>'分部表-利润'!AB37</f>
        <v>0</v>
      </c>
      <c r="V33" s="167">
        <f>'分部表-利润'!AC37</f>
        <v>0</v>
      </c>
      <c r="W33" s="167">
        <f>'分部表-利润'!Y37</f>
        <v>0</v>
      </c>
      <c r="X33" s="167">
        <f>'分部表-利润'!X37</f>
        <v>0</v>
      </c>
    </row>
    <row r="34" spans="1:24" s="152" customFormat="1" ht="15.75" customHeight="1">
      <c r="A34" s="165" t="s">
        <v>55</v>
      </c>
      <c r="B34" s="166">
        <f t="shared" si="1"/>
        <v>196525348.06999999</v>
      </c>
      <c r="C34" s="167"/>
      <c r="D34" s="167">
        <f>'分部表-利润'!I52+'分部表-利润'!J52+'分部表-利润'!K52+'分部表-利润'!M52+'分部表-利润'!S52</f>
        <v>-370471023.67000002</v>
      </c>
      <c r="E34" s="167">
        <f>'分部表-利润'!N52</f>
        <v>-1781475.44</v>
      </c>
      <c r="F34" s="167">
        <f>'分部表-利润'!O52</f>
        <v>335087345.62</v>
      </c>
      <c r="G34" s="166">
        <f t="shared" si="0"/>
        <v>62515545.410000004</v>
      </c>
      <c r="H34" s="167">
        <f>'分部表-利润'!AE52</f>
        <v>27751404.100000001</v>
      </c>
      <c r="I34" s="167">
        <f>'分部表-利润'!AF52</f>
        <v>31174945.629999999</v>
      </c>
      <c r="J34" s="167">
        <f>'分部表-利润'!AD52</f>
        <v>3589195.68</v>
      </c>
      <c r="K34" s="166">
        <f t="shared" si="2"/>
        <v>100379268.97</v>
      </c>
      <c r="L34" s="167">
        <f>'分部表-利润'!T52</f>
        <v>99547333.319999993</v>
      </c>
      <c r="M34" s="167">
        <f>'分部表-利润'!U52</f>
        <v>831935.65</v>
      </c>
      <c r="N34" s="166">
        <f t="shared" si="3"/>
        <v>28195650.699999996</v>
      </c>
      <c r="O34" s="167">
        <f>'分部表-利润'!V52</f>
        <v>55406069.979999997</v>
      </c>
      <c r="P34" s="167">
        <f>'分部表-利润'!W52</f>
        <v>-27210419.280000001</v>
      </c>
      <c r="Q34" s="167">
        <f>'分部表-利润'!S52</f>
        <v>-8790372.5999999996</v>
      </c>
      <c r="R34" s="166">
        <f t="shared" si="4"/>
        <v>42600036.480000004</v>
      </c>
      <c r="S34" s="167">
        <f>'分部表-利润'!Z52</f>
        <v>52103929.109999999</v>
      </c>
      <c r="T34" s="167">
        <f>'分部表-利润'!AA52</f>
        <v>-2590138.5</v>
      </c>
      <c r="U34" s="167">
        <f>'分部表-利润'!AB52</f>
        <v>1127253.42</v>
      </c>
      <c r="V34" s="167">
        <f>'分部表-利润'!AC52</f>
        <v>-3019003.4</v>
      </c>
      <c r="W34" s="167">
        <f>'分部表-利润'!Y52</f>
        <v>-1293195.67</v>
      </c>
      <c r="X34" s="167">
        <f>'分部表-利润'!X52</f>
        <v>-3728808.48</v>
      </c>
    </row>
    <row r="35" spans="1:24" s="152" customFormat="1" ht="15.75" customHeight="1">
      <c r="A35" s="153"/>
      <c r="B35" s="164"/>
    </row>
    <row r="36" spans="1:24" s="152" customFormat="1" ht="15.75" customHeight="1">
      <c r="A36" s="168" t="s">
        <v>56</v>
      </c>
      <c r="B36" s="164">
        <f>B34-'分部表-利润'!C53</f>
        <v>0</v>
      </c>
      <c r="C36" s="164"/>
    </row>
    <row r="37" spans="1:24" s="152" customFormat="1" ht="15.75" customHeight="1">
      <c r="A37" s="153"/>
      <c r="C37" s="164"/>
      <c r="L37" s="164"/>
    </row>
    <row r="38" spans="1:24" s="152" customFormat="1" ht="15.75" customHeight="1">
      <c r="A38" s="163" t="s">
        <v>57</v>
      </c>
      <c r="B38" s="164">
        <f>B59/0.015</f>
        <v>-2.6193447411060333E-8</v>
      </c>
      <c r="C38" s="164"/>
      <c r="H38" s="164">
        <f>[2]累计利润调整表!$C$39-H40</f>
        <v>0</v>
      </c>
      <c r="I38" s="164">
        <f>I40-[2]累计利润调整表!$D$39</f>
        <v>6.9999992847442627E-3</v>
      </c>
      <c r="J38" s="164">
        <f>J40-[2]累计利润调整表!$B$39</f>
        <v>1.7471692990511656E-3</v>
      </c>
      <c r="L38" s="164">
        <f>[3]累计利润调整表!$B$39-L40</f>
        <v>3.3333301544189453E-3</v>
      </c>
      <c r="M38" s="164">
        <f>M40-[3]累计利润调整表!$C$39</f>
        <v>0</v>
      </c>
    </row>
    <row r="39" spans="1:24" s="152" customFormat="1" ht="15.75" customHeight="1">
      <c r="A39" s="142" t="s">
        <v>1</v>
      </c>
      <c r="B39" s="169" t="s">
        <v>2</v>
      </c>
      <c r="C39" s="169" t="s">
        <v>3</v>
      </c>
      <c r="D39" s="169" t="s">
        <v>4</v>
      </c>
      <c r="E39" s="169" t="s">
        <v>5</v>
      </c>
      <c r="F39" s="169" t="s">
        <v>6</v>
      </c>
      <c r="G39" s="169" t="s">
        <v>7</v>
      </c>
      <c r="H39" s="169" t="s">
        <v>8</v>
      </c>
      <c r="I39" s="169" t="s">
        <v>9</v>
      </c>
      <c r="J39" s="169" t="s">
        <v>10</v>
      </c>
      <c r="K39" s="169" t="s">
        <v>11</v>
      </c>
      <c r="L39" s="169" t="s">
        <v>12</v>
      </c>
      <c r="M39" s="169" t="s">
        <v>13</v>
      </c>
      <c r="N39" s="169" t="s">
        <v>14</v>
      </c>
      <c r="O39" s="169" t="s">
        <v>15</v>
      </c>
      <c r="P39" s="169" t="s">
        <v>16</v>
      </c>
      <c r="Q39" s="169" t="s">
        <v>17</v>
      </c>
      <c r="R39" s="169" t="s">
        <v>18</v>
      </c>
      <c r="S39" s="169" t="s">
        <v>19</v>
      </c>
      <c r="T39" s="169" t="s">
        <v>20</v>
      </c>
      <c r="U39" s="169" t="s">
        <v>21</v>
      </c>
      <c r="V39" s="169" t="s">
        <v>22</v>
      </c>
      <c r="W39" s="169" t="s">
        <v>23</v>
      </c>
      <c r="X39" s="169" t="s">
        <v>24</v>
      </c>
    </row>
    <row r="40" spans="1:24" s="154" customFormat="1" ht="15.75" customHeight="1">
      <c r="A40" s="170" t="s">
        <v>58</v>
      </c>
      <c r="B40" s="171">
        <f>SUM(C40:F40)+G40+K40+N40+R40</f>
        <v>1.257285475730896E-8</v>
      </c>
      <c r="C40" s="171">
        <f>C41+C44+C48+C50+C51+C52+C53+C54+C55+C56</f>
        <v>43788381.206666671</v>
      </c>
      <c r="D40" s="171">
        <f>D41+D44+D48+D50+D51+D52+D53+D54+D55+D56</f>
        <v>6600740.1600000001</v>
      </c>
      <c r="E40" s="171">
        <f t="shared" ref="E40:X40" si="5">E41+E44+E48+E50+E51+E52+E53+E54+E55+E56</f>
        <v>0</v>
      </c>
      <c r="F40" s="171">
        <f t="shared" si="5"/>
        <v>8868896.620000001</v>
      </c>
      <c r="G40" s="171">
        <f t="shared" si="5"/>
        <v>-6610937.6099999994</v>
      </c>
      <c r="H40" s="171">
        <f t="shared" si="5"/>
        <v>-650893.37</v>
      </c>
      <c r="I40" s="171">
        <f t="shared" si="5"/>
        <v>-4877206.3899999997</v>
      </c>
      <c r="J40" s="171">
        <f t="shared" si="5"/>
        <v>-1082837.8500000001</v>
      </c>
      <c r="K40" s="171">
        <f t="shared" si="5"/>
        <v>-11839119.063333336</v>
      </c>
      <c r="L40" s="171">
        <f t="shared" si="5"/>
        <v>-14965664.743333336</v>
      </c>
      <c r="M40" s="171">
        <f t="shared" si="5"/>
        <v>3126545.6799999997</v>
      </c>
      <c r="N40" s="171">
        <f t="shared" si="5"/>
        <v>-42301796.373333335</v>
      </c>
      <c r="O40" s="171">
        <f t="shared" si="5"/>
        <v>-23512826.059999999</v>
      </c>
      <c r="P40" s="171">
        <f t="shared" si="5"/>
        <v>-18788970.313333333</v>
      </c>
      <c r="Q40" s="171">
        <f t="shared" si="5"/>
        <v>0</v>
      </c>
      <c r="R40" s="171">
        <f t="shared" si="5"/>
        <v>1493835.06</v>
      </c>
      <c r="S40" s="171">
        <f t="shared" si="5"/>
        <v>2044064.77</v>
      </c>
      <c r="T40" s="171">
        <f t="shared" si="5"/>
        <v>43166.52</v>
      </c>
      <c r="U40" s="171">
        <f t="shared" si="5"/>
        <v>-593396.23</v>
      </c>
      <c r="V40" s="171">
        <f t="shared" si="5"/>
        <v>0</v>
      </c>
      <c r="W40" s="171">
        <f t="shared" si="5"/>
        <v>0</v>
      </c>
      <c r="X40" s="171">
        <f t="shared" si="5"/>
        <v>0</v>
      </c>
    </row>
    <row r="41" spans="1:24" s="154" customFormat="1" ht="15.75" customHeight="1">
      <c r="A41" s="170" t="s">
        <v>59</v>
      </c>
      <c r="B41" s="166">
        <f t="shared" ref="B41:B51" si="6">SUM(C41:F41)+G41+K41+N41+R41</f>
        <v>0</v>
      </c>
      <c r="C41" s="172">
        <v>-5377980.6600000001</v>
      </c>
      <c r="D41" s="172">
        <f>INDEX('用友-利润'!$A$1:$AK$189,MATCH(A41&amp;"调整额",'用友-利润'!$A$2:$A$189,0)+1,MATCH('分部表-利润'!$I$1,'用友-利润'!$B$1:$AK$1,0)+1)+INDEX('用友-利润'!$A$1:$AK$189,MATCH(A41&amp;"调整额",'用友-利润'!$A$2:$A$189,0)+1,MATCH('分部表-利润'!$J$1,'用友-利润'!$B$1:$AK$1,0)+1)+INDEX('用友-利润'!$A$1:$AK$189,MATCH(A41&amp;"调整额",'用友-利润'!$A$2:$A$189,0)+1,MATCH('分部表-利润'!$K$1,'用友-利润'!$B$1:$AK$1,0)+1)+INDEX('用友-利润'!$A$1:$AK$189,MATCH(A41&amp;"调整额",'用友-利润'!$A$2:$A$189,0)+1,MATCH('分部表-利润'!$M$1,'用友-利润'!$B$1:$AK$1,0)+1)</f>
        <v>2971189.44</v>
      </c>
      <c r="E41" s="172">
        <f>INDEX('用友-利润'!$A$1:$AK$189,MATCH(A41&amp;"调整额",'用友-利润'!$A$2:$A$189,0)+1,MATCH($E$39,'用友-利润'!$B$1:$AK$1,0)+1)</f>
        <v>0</v>
      </c>
      <c r="F41" s="172">
        <f>F42-F43</f>
        <v>3290749.37</v>
      </c>
      <c r="G41" s="173">
        <f t="shared" ref="G41:G48" si="7">SUM(H41:J41)</f>
        <v>0</v>
      </c>
      <c r="H41" s="172">
        <f>INDEX('用友-利润'!$A$1:$AK$189,MATCH(A41&amp;"调整额",'用友-利润'!$A$2:$A$189,0)+1,MATCH($H$39,'用友-利润'!$B$1:$AK$1,0)+1)</f>
        <v>0</v>
      </c>
      <c r="I41" s="172">
        <f>INDEX('用友-利润'!$A$1:$AK$189,MATCH(A41&amp;"调整额",'用友-利润'!$A$2:$A$189,0)+1,MATCH($I$39,'用友-利润'!$B$1:$AK$1,0)+1)</f>
        <v>0</v>
      </c>
      <c r="J41" s="172">
        <f>INDEX('用友-利润'!$A$1:$AK$189,MATCH(A41&amp;"调整额",'用友-利润'!$A$2:$A$189,0)+1,MATCH($J$39,'用友-利润'!$B$1:$AK$1,0)+1)</f>
        <v>0</v>
      </c>
      <c r="K41" s="173">
        <f t="shared" ref="K41:K48" si="8">SUM(L41:M41)</f>
        <v>0</v>
      </c>
      <c r="L41" s="172">
        <f>INDEX('用友-利润'!$A$1:$AK$189,MATCH(A41&amp;"调整额",'用友-利润'!$A$2:$A$189,0)+1,MATCH($L$39,'用友-利润'!$B$1:$AK$1,0)+1)</f>
        <v>0</v>
      </c>
      <c r="M41" s="172">
        <f>INDEX('用友-利润'!$A$1:$AK$189,MATCH(A41&amp;"调整额",'用友-利润'!$A$2:$A$189,0)+1,MATCH($M$39,'用友-利润'!$B$1:$AK$1,0)+1)</f>
        <v>0</v>
      </c>
      <c r="N41" s="173">
        <f t="shared" ref="N41:N48" si="9">SUM(O41:P41)</f>
        <v>-2971189.44</v>
      </c>
      <c r="O41" s="172">
        <f>INDEX('用友-利润'!$A$1:$AK$189,MATCH(A41&amp;"调整额",'用友-利润'!$A$2:$A$189,0)+1,MATCH($O$39,'用友-利润'!$B$1:$AK$1,0)+1)</f>
        <v>-2971189.44</v>
      </c>
      <c r="P41" s="172">
        <f>INDEX('用友-利润'!$A$1:$AK$189,MATCH(A41&amp;"调整额",'用友-利润'!$A$2:$A$189,0)+1,MATCH($P$39,'用友-利润'!$B$1:$AK$1,0)+1)</f>
        <v>0</v>
      </c>
      <c r="Q41" s="172">
        <f>INDEX('用友-利润'!$A$1:$AK$189,MATCH(A41&amp;"调整额",'用友-利润'!$A$2:$A$189,0)+1,MATCH($Q$39,'用友-利润'!$B$1:$AK$1,0)+1)</f>
        <v>0</v>
      </c>
      <c r="R41" s="173">
        <f t="shared" ref="R41:R69" si="10">SUM(S41:V41)</f>
        <v>2087231.29</v>
      </c>
      <c r="S41" s="172">
        <f>INDEX('用友-利润'!$A$1:$AK$189,MATCH(A41&amp;"调整额",'用友-利润'!$A$2:$A$189,0)+1,MATCH($S$39,'用友-利润'!$B$1:$AK$1,0)+1)</f>
        <v>2044064.77</v>
      </c>
      <c r="T41" s="172">
        <f>INDEX('用友-利润'!$A$1:$AK$189,MATCH(A41&amp;"调整额",'用友-利润'!$A$2:$A$189,0)+1,MATCH($T$39,'用友-利润'!$B$1:$AK$1,0)+1)</f>
        <v>43166.52</v>
      </c>
      <c r="U41" s="172">
        <f>INDEX('用友-利润'!$A$1:$AK$189,MATCH(A41&amp;"调整额",'用友-利润'!$A$2:$A$189,0)+1,MATCH($U$39,'用友-利润'!$B$1:$AK$1,0)+1)</f>
        <v>0</v>
      </c>
      <c r="V41" s="172">
        <f>INDEX('用友-利润'!$A$1:$AK$189,MATCH(A41&amp;"调整额",'用友-利润'!$A$2:$A$189,0)+1,MATCH($V$39,'用友-利润'!$B$1:$AK$1,0)+1)</f>
        <v>0</v>
      </c>
      <c r="W41" s="172"/>
      <c r="X41" s="172">
        <f>INDEX('用友-利润'!$A$1:$AK$189,MATCH(A41&amp;"调整额",'用友-利润'!$A$2:$A$189,0)+1,MATCH($X$39,'用友-利润'!$B$1:$AK$1,0)+1)</f>
        <v>0</v>
      </c>
    </row>
    <row r="42" spans="1:24" s="154" customFormat="1" ht="15.75" customHeight="1">
      <c r="A42" s="165" t="s">
        <v>60</v>
      </c>
      <c r="B42" s="166">
        <f t="shared" si="6"/>
        <v>0</v>
      </c>
      <c r="C42" s="172">
        <v>-2087231.29</v>
      </c>
      <c r="D42" s="172">
        <f>INDEX('用友-利润'!$A$1:$AK$189,MATCH(A42&amp;"调整额",'用友-利润'!$A$2:$A$189,0)+1,MATCH('分部表-利润'!$I$1,'用友-利润'!$B$1:$AK$1,0)+1)+INDEX('用友-利润'!$A$1:$AK$189,MATCH(A42&amp;"调整额",'用友-利润'!$A$2:$A$189,0)+1,MATCH('分部表-利润'!$J$1,'用友-利润'!$B$1:$AK$1,0)+1)+INDEX('用友-利润'!$A$1:$AK$189,MATCH(A42&amp;"调整额",'用友-利润'!$A$2:$A$189,0)+1,MATCH('分部表-利润'!$K$1,'用友-利润'!$B$1:$AK$1,0)+1)+INDEX('用友-利润'!$A$1:$AK$189,MATCH(A42&amp;"调整额",'用友-利润'!$A$2:$A$189,0)+1,MATCH('分部表-利润'!$M$1,'用友-利润'!$B$1:$AK$1,0)+1)</f>
        <v>2971189.44</v>
      </c>
      <c r="E42" s="172">
        <f>INDEX('用友-利润'!$A$1:$AK$189,MATCH(A42&amp;"调整额",'用友-利润'!$A$2:$A$189,0)+1,MATCH($E$39,'用友-利润'!$B$1:$AK$1,0)+1)</f>
        <v>0</v>
      </c>
      <c r="F42" s="172">
        <f>INDEX('用友-利润'!$A$1:$AK$189,MATCH(A42&amp;"调整额",'用友-利润'!$A$2:$A$189,0)+1,MATCH($F$39,'用友-利润'!$B$1:$AK$1,0)+1)</f>
        <v>0</v>
      </c>
      <c r="G42" s="173">
        <f t="shared" si="7"/>
        <v>0</v>
      </c>
      <c r="H42" s="174">
        <f>INDEX('用友-利润'!$A$1:$AK$189,MATCH(A42&amp;"调整额",'用友-利润'!$A$2:$A$189,0)+1,MATCH($H$39,'用友-利润'!$B$1:$AK$1,0)+1)</f>
        <v>0</v>
      </c>
      <c r="I42" s="172">
        <f>INDEX('用友-利润'!$A$1:$AK$189,MATCH(A42&amp;"调整额",'用友-利润'!$A$2:$A$189,0)+1,MATCH($I$39,'用友-利润'!$B$1:$AK$1,0)+1)</f>
        <v>0</v>
      </c>
      <c r="J42" s="172">
        <f>INDEX('用友-利润'!$A$1:$AK$189,MATCH(A42&amp;"调整额",'用友-利润'!$A$2:$A$189,0)+1,MATCH($J$39,'用友-利润'!$B$1:$AK$1,0)+1)</f>
        <v>0</v>
      </c>
      <c r="K42" s="173">
        <f t="shared" si="8"/>
        <v>0</v>
      </c>
      <c r="L42" s="172">
        <f>INDEX('用友-利润'!$A$1:$AK$189,MATCH(A42&amp;"调整额",'用友-利润'!$A$2:$A$189,0)+1,MATCH($L$39,'用友-利润'!$B$1:$AK$1,0)+1)</f>
        <v>0</v>
      </c>
      <c r="M42" s="172">
        <f>INDEX('用友-利润'!$A$1:$AK$189,MATCH(A42&amp;"调整额",'用友-利润'!$A$2:$A$189,0)+1,MATCH($M$39,'用友-利润'!$B$1:$AK$1,0)+1)</f>
        <v>0</v>
      </c>
      <c r="N42" s="173">
        <f t="shared" si="9"/>
        <v>-2971189.44</v>
      </c>
      <c r="O42" s="172">
        <f>INDEX('用友-利润'!$A$1:$AK$189,MATCH(A42&amp;"调整额",'用友-利润'!$A$2:$A$189,0)+1,MATCH($O$39,'用友-利润'!$B$1:$AK$1,0)+1)</f>
        <v>-2971189.44</v>
      </c>
      <c r="P42" s="172">
        <f>INDEX('用友-利润'!$A$1:$AK$189,MATCH(A42&amp;"调整额",'用友-利润'!$A$2:$A$189,0)+1,MATCH($P$39,'用友-利润'!$B$1:$AK$1,0)+1)</f>
        <v>0</v>
      </c>
      <c r="Q42" s="172">
        <f>INDEX('用友-利润'!$A$1:$AK$189,MATCH(A42&amp;"调整额",'用友-利润'!$A$2:$A$189,0)+1,MATCH($Q$39,'用友-利润'!$B$1:$AK$1,0)+1)</f>
        <v>0</v>
      </c>
      <c r="R42" s="173">
        <f t="shared" si="10"/>
        <v>2087231.29</v>
      </c>
      <c r="S42" s="172">
        <f>INDEX('用友-利润'!$A$1:$AK$189,MATCH(A42&amp;"调整额",'用友-利润'!$A$2:$A$189,0)+1,MATCH($S$39,'用友-利润'!$B$1:$AK$1,0)+1)</f>
        <v>2044064.77</v>
      </c>
      <c r="T42" s="172">
        <f>INDEX('用友-利润'!$A$1:$AK$189,MATCH(A42&amp;"调整额",'用友-利润'!$A$2:$A$189,0)+1,MATCH($T$39,'用友-利润'!$B$1:$AK$1,0)+1)</f>
        <v>43166.52</v>
      </c>
      <c r="U42" s="172">
        <f>INDEX('用友-利润'!$A$1:$AK$189,MATCH(A42&amp;"调整额",'用友-利润'!$A$2:$A$189,0)+1,MATCH($U$39,'用友-利润'!$B$1:$AK$1,0)+1)</f>
        <v>0</v>
      </c>
      <c r="V42" s="172">
        <f>INDEX('用友-利润'!$A$1:$AK$189,MATCH(A42&amp;"调整额",'用友-利润'!$A$2:$A$189,0)+1,MATCH($V$39,'用友-利润'!$B$1:$AK$1,0)+1)</f>
        <v>0</v>
      </c>
      <c r="W42" s="172"/>
      <c r="X42" s="172">
        <f>INDEX('用友-利润'!$A$1:$AK$189,MATCH(A42&amp;"调整额",'用友-利润'!$A$2:$A$189,0)+1,MATCH($X$39,'用友-利润'!$B$1:$AK$1,0)+1)</f>
        <v>0</v>
      </c>
    </row>
    <row r="43" spans="1:24" s="154" customFormat="1" ht="15.75" customHeight="1">
      <c r="A43" s="165" t="s">
        <v>61</v>
      </c>
      <c r="B43" s="166">
        <f t="shared" si="6"/>
        <v>0</v>
      </c>
      <c r="C43" s="172">
        <v>3290749.37</v>
      </c>
      <c r="D43" s="172">
        <f>INDEX('用友-利润'!$A$1:$AK$189,MATCH(A43&amp;"调整额",'用友-利润'!$A$2:$A$189,0)+1,MATCH('分部表-利润'!$I$1,'用友-利润'!$B$1:$AK$1,0)+1)+INDEX('用友-利润'!$A$1:$AK$189,MATCH(A43&amp;"调整额",'用友-利润'!$A$2:$A$189,0)+1,MATCH('分部表-利润'!$J$1,'用友-利润'!$B$1:$AK$1,0)+1)+INDEX('用友-利润'!$A$1:$AK$189,MATCH(A43&amp;"调整额",'用友-利润'!$A$2:$A$189,0)+1,MATCH('分部表-利润'!$K$1,'用友-利润'!$B$1:$AK$1,0)+1)+INDEX('用友-利润'!$A$1:$AK$189,MATCH(A43&amp;"调整额",'用友-利润'!$A$2:$A$189,0)+1,MATCH('分部表-利润'!$M$1,'用友-利润'!$B$1:$AK$1,0)+1)</f>
        <v>0</v>
      </c>
      <c r="E43" s="172">
        <f>INDEX('用友-利润'!$A$1:$AK$189,MATCH(A43&amp;"调整额",'用友-利润'!$A$2:$A$189,0)+1,MATCH($E$39,'用友-利润'!$B$1:$AK$1,0)+1)</f>
        <v>0</v>
      </c>
      <c r="F43" s="172">
        <f>INDEX('用友-利润'!$A$1:$AK$189,MATCH(A43&amp;"调整额",'用友-利润'!$A$2:$A$189,0)+1,MATCH($F$39,'用友-利润'!$B$1:$AK$1,0)+1)</f>
        <v>-3290749.37</v>
      </c>
      <c r="G43" s="173">
        <f t="shared" si="7"/>
        <v>0</v>
      </c>
      <c r="H43" s="174">
        <f>INDEX('用友-利润'!$A$1:$AK$189,MATCH(A43&amp;"调整额",'用友-利润'!$A$2:$A$189,0)+1,MATCH($H$39,'用友-利润'!$B$1:$AK$1,0)+1)</f>
        <v>0</v>
      </c>
      <c r="I43" s="172">
        <f>INDEX('用友-利润'!$A$1:$AK$189,MATCH(A43&amp;"调整额",'用友-利润'!$A$2:$A$189,0)+1,MATCH($I$39,'用友-利润'!$B$1:$AK$1,0)+1)</f>
        <v>0</v>
      </c>
      <c r="J43" s="172">
        <f>INDEX('用友-利润'!$A$1:$AK$189,MATCH(A43&amp;"调整额",'用友-利润'!$A$2:$A$189,0)+1,MATCH($J$39,'用友-利润'!$B$1:$AK$1,0)+1)</f>
        <v>0</v>
      </c>
      <c r="K43" s="173">
        <f t="shared" si="8"/>
        <v>0</v>
      </c>
      <c r="L43" s="172">
        <f>INDEX('用友-利润'!$A$1:$AK$189,MATCH(A43&amp;"调整额",'用友-利润'!$A$2:$A$189,0)+1,MATCH($L$39,'用友-利润'!$B$1:$AK$1,0)+1)</f>
        <v>0</v>
      </c>
      <c r="M43" s="172">
        <f>INDEX('用友-利润'!$A$1:$AK$189,MATCH(A43&amp;"调整额",'用友-利润'!$A$2:$A$189,0)+1,MATCH($M$39,'用友-利润'!$B$1:$AK$1,0)+1)</f>
        <v>0</v>
      </c>
      <c r="N43" s="173">
        <f t="shared" si="9"/>
        <v>0</v>
      </c>
      <c r="O43" s="172">
        <f>INDEX('用友-利润'!$A$1:$AK$189,MATCH(A43&amp;"调整额",'用友-利润'!$A$2:$A$189,0)+1,MATCH($O$39,'用友-利润'!$B$1:$AK$1,0)+1)</f>
        <v>0</v>
      </c>
      <c r="P43" s="172">
        <f>INDEX('用友-利润'!$A$1:$AK$189,MATCH(A43&amp;"调整额",'用友-利润'!$A$2:$A$189,0)+1,MATCH($P$39,'用友-利润'!$B$1:$AK$1,0)+1)</f>
        <v>0</v>
      </c>
      <c r="Q43" s="172">
        <f>INDEX('用友-利润'!$A$1:$AK$189,MATCH(A43&amp;"调整额",'用友-利润'!$A$2:$A$189,0)+1,MATCH($Q$39,'用友-利润'!$B$1:$AK$1,0)+1)</f>
        <v>0</v>
      </c>
      <c r="R43" s="173">
        <f t="shared" si="10"/>
        <v>0</v>
      </c>
      <c r="S43" s="172">
        <f>INDEX('用友-利润'!$A$1:$AK$189,MATCH(A43&amp;"调整额",'用友-利润'!$A$2:$A$189,0)+1,MATCH($S$39,'用友-利润'!$B$1:$AK$1,0)+1)</f>
        <v>0</v>
      </c>
      <c r="T43" s="172">
        <f>INDEX('用友-利润'!$A$1:$AK$189,MATCH(A43&amp;"调整额",'用友-利润'!$A$2:$A$189,0)+1,MATCH($T$39,'用友-利润'!$B$1:$AK$1,0)+1)</f>
        <v>0</v>
      </c>
      <c r="U43" s="172">
        <f>INDEX('用友-利润'!$A$1:$AK$189,MATCH(A43&amp;"调整额",'用友-利润'!$A$2:$A$189,0)+1,MATCH($U$39,'用友-利润'!$B$1:$AK$1,0)+1)</f>
        <v>0</v>
      </c>
      <c r="V43" s="172">
        <f>INDEX('用友-利润'!$A$1:$AK$189,MATCH(A43&amp;"调整额",'用友-利润'!$A$2:$A$189,0)+1,MATCH($V$39,'用友-利润'!$B$1:$AK$1,0)+1)</f>
        <v>0</v>
      </c>
      <c r="W43" s="172"/>
      <c r="X43" s="172">
        <f>INDEX('用友-利润'!$A$1:$AK$189,MATCH(A43&amp;"调整额",'用友-利润'!$A$2:$A$189,0)+1,MATCH($X$39,'用友-利润'!$B$1:$AK$1,0)+1)</f>
        <v>0</v>
      </c>
    </row>
    <row r="44" spans="1:24" s="154" customFormat="1" ht="15.75" customHeight="1">
      <c r="A44" s="170" t="s">
        <v>62</v>
      </c>
      <c r="B44" s="166">
        <f t="shared" si="6"/>
        <v>-3416128.6599999997</v>
      </c>
      <c r="C44" s="172">
        <v>593396.23</v>
      </c>
      <c r="D44" s="172">
        <f>INDEX('用友-利润'!$A$1:$AK$189,MATCH(A44&amp;"调整额",'用友-利润'!$A$2:$A$189,0)+1,MATCH('分部表-利润'!$I$1,'用友-利润'!$B$1:$AK$1,0)+1)+INDEX('用友-利润'!$A$1:$AK$189,MATCH(A44&amp;"调整额",'用友-利润'!$A$2:$A$189,0)+1,MATCH('分部表-利润'!$J$1,'用友-利润'!$B$1:$AK$1,0)+1)+INDEX('用友-利润'!$A$1:$AK$189,MATCH(A44&amp;"调整额",'用友-利润'!$A$2:$A$189,0)+1,MATCH('分部表-利润'!$K$1,'用友-利润'!$B$1:$AK$1,0)+1)+INDEX('用友-利润'!$A$1:$AK$189,MATCH(A44&amp;"调整额",'用友-利润'!$A$2:$A$189,0)+1,MATCH('分部表-利润'!$M$1,'用友-利润'!$B$1:$AK$1,0)+1)</f>
        <v>0</v>
      </c>
      <c r="E44" s="172">
        <f>INDEX('用友-利润'!$A$1:$AK$189,MATCH(A44&amp;"调整额",'用友-利润'!$A$2:$A$189,0)+1,MATCH($E$39,'用友-利润'!$B$1:$AK$1,0)+1)</f>
        <v>0</v>
      </c>
      <c r="F44" s="172">
        <f>INDEX('用友-利润'!$A$1:$AK$189,MATCH(A44&amp;"调整额",'用友-利润'!$A$2:$A$189,0)+1,MATCH($F$39,'用友-利润'!$B$1:$AK$1,0)+1)</f>
        <v>1572283.79</v>
      </c>
      <c r="G44" s="173">
        <f t="shared" si="7"/>
        <v>-6129115.6099999994</v>
      </c>
      <c r="H44" s="172">
        <f>INDEX('用友-利润'!$A$1:$AK$189,MATCH(A44&amp;"调整额",'用友-利润'!$A$2:$A$189,0)+1,MATCH($H$39,'用友-利润'!$B$1:$AK$1,0)+1)</f>
        <v>-169071.37</v>
      </c>
      <c r="I44" s="172">
        <f>INDEX('用友-利润'!$A$1:$AK$189,MATCH(A44&amp;"调整额",'用友-利润'!$A$2:$A$189,0)+1,MATCH($I$39,'用友-利润'!$B$1:$AK$1,0)+1)</f>
        <v>-4877206.3899999997</v>
      </c>
      <c r="J44" s="172">
        <f>INDEX('用友-利润'!$A$1:$AK$189,MATCH(A44&amp;"调整额",'用友-利润'!$A$2:$A$189,0)+1,MATCH($J$39,'用友-利润'!$B$1:$AK$1,0)+1)</f>
        <v>-1082837.8500000001</v>
      </c>
      <c r="K44" s="173">
        <f t="shared" si="8"/>
        <v>1140703.1599999999</v>
      </c>
      <c r="L44" s="172">
        <f>INDEX('用友-利润'!$A$1:$AK$189,MATCH(A44&amp;"调整额",'用友-利润'!$A$2:$A$189,0)+1,MATCH($L$39,'用友-利润'!$B$1:$AK$1,0)+1)</f>
        <v>0</v>
      </c>
      <c r="M44" s="172">
        <f>INDEX('用友-利润'!$A$1:$AK$189,MATCH(A44&amp;"调整额",'用友-利润'!$A$2:$A$189,0)+1,MATCH($M$39,'用友-利润'!$B$1:$AK$1,0)+1)</f>
        <v>1140703.1599999999</v>
      </c>
      <c r="N44" s="173">
        <f t="shared" si="9"/>
        <v>0</v>
      </c>
      <c r="O44" s="172">
        <f>INDEX('用友-利润'!$A$1:$AK$189,MATCH(A44&amp;"调整额",'用友-利润'!$A$2:$A$189,0)+1,MATCH($O$39,'用友-利润'!$B$1:$AK$1,0)+1)</f>
        <v>0</v>
      </c>
      <c r="P44" s="172">
        <f>INDEX('用友-利润'!$A$1:$AK$189,MATCH(A44&amp;"调整额",'用友-利润'!$A$2:$A$189,0)+1,MATCH($P$39,'用友-利润'!$B$1:$AK$1,0)+1)</f>
        <v>0</v>
      </c>
      <c r="Q44" s="172">
        <f>INDEX('用友-利润'!$A$1:$AK$189,MATCH(A44&amp;"调整额",'用友-利润'!$A$2:$A$189,0)+1,MATCH($Q$39,'用友-利润'!$B$1:$AK$1,0)+1)</f>
        <v>0</v>
      </c>
      <c r="R44" s="173">
        <f t="shared" si="10"/>
        <v>-593396.23</v>
      </c>
      <c r="S44" s="172">
        <f>INDEX('用友-利润'!$A$1:$AK$189,MATCH(A44&amp;"调整额",'用友-利润'!$A$2:$A$189,0)+1,MATCH($S$39,'用友-利润'!$B$1:$AK$1,0)+1)</f>
        <v>0</v>
      </c>
      <c r="T44" s="172">
        <f>INDEX('用友-利润'!$A$1:$AK$189,MATCH(A44&amp;"调整额",'用友-利润'!$A$2:$A$189,0)+1,MATCH($T$39,'用友-利润'!$B$1:$AK$1,0)+1)</f>
        <v>0</v>
      </c>
      <c r="U44" s="172">
        <f>INDEX('用友-利润'!$A$1:$AK$189,MATCH(A44&amp;"调整额",'用友-利润'!$A$2:$A$189,0)+1,MATCH($U$39,'用友-利润'!$B$1:$AK$1,0)+1)</f>
        <v>-593396.23</v>
      </c>
      <c r="V44" s="172">
        <f>INDEX('用友-利润'!$A$1:$AK$189,MATCH(A44&amp;"调整额",'用友-利润'!$A$2:$A$189,0)+1,MATCH($V$39,'用友-利润'!$B$1:$AK$1,0)+1)</f>
        <v>0</v>
      </c>
      <c r="W44" s="172"/>
      <c r="X44" s="172">
        <f>INDEX('用友-利润'!$A$1:$AK$189,MATCH(A44&amp;"调整额",'用友-利润'!$A$2:$A$189,0)+1,MATCH($X$39,'用友-利润'!$B$1:$AK$1,0)+1)</f>
        <v>0</v>
      </c>
    </row>
    <row r="45" spans="1:24" s="154" customFormat="1" ht="15.75" customHeight="1">
      <c r="A45" s="175" t="s">
        <v>63</v>
      </c>
      <c r="B45" s="166">
        <f t="shared" si="6"/>
        <v>0</v>
      </c>
      <c r="C45" s="172">
        <v>0</v>
      </c>
      <c r="D45" s="172">
        <f>INDEX('用友-利润'!$A$1:$AK$189,MATCH(A45&amp;"调整额",'用友-利润'!$A$2:$A$189,0)+1,MATCH('分部表-利润'!$I$1,'用友-利润'!$B$1:$AK$1,0)+1)+INDEX('用友-利润'!$A$1:$AK$189,MATCH(A45&amp;"调整额",'用友-利润'!$A$2:$A$189,0)+1,MATCH('分部表-利润'!$J$1,'用友-利润'!$B$1:$AK$1,0)+1)+INDEX('用友-利润'!$A$1:$AK$189,MATCH(A45&amp;"调整额",'用友-利润'!$A$2:$A$189,0)+1,MATCH('分部表-利润'!$K$1,'用友-利润'!$B$1:$AK$1,0)+1)+INDEX('用友-利润'!$A$1:$AK$189,MATCH(A45&amp;"调整额",'用友-利润'!$A$2:$A$189,0)+1,MATCH('分部表-利润'!$M$1,'用友-利润'!$B$1:$AK$1,0)+1)</f>
        <v>0</v>
      </c>
      <c r="E45" s="172">
        <f>INDEX('用友-利润'!$A$1:$AK$189,MATCH(A45&amp;"调整额",'用友-利润'!$A$2:$A$189,0)+1,MATCH($E$39,'用友-利润'!$B$1:$AK$1,0)+1)</f>
        <v>0</v>
      </c>
      <c r="F45" s="172">
        <f>INDEX('用友-利润'!$A$1:$AK$189,MATCH(A45&amp;"调整额",'用友-利润'!$A$2:$A$189,0)+1,MATCH($F$39,'用友-利润'!$B$1:$AK$1,0)+1)</f>
        <v>0</v>
      </c>
      <c r="G45" s="173">
        <f t="shared" si="7"/>
        <v>0</v>
      </c>
      <c r="H45" s="172">
        <f>INDEX('用友-利润'!$A$1:$AK$189,MATCH(A45&amp;"调整额",'用友-利润'!$A$2:$A$189,0)+1,MATCH($H$39,'用友-利润'!$B$1:$AK$1,0)+1)</f>
        <v>0</v>
      </c>
      <c r="I45" s="172">
        <f>INDEX('用友-利润'!$A$1:$AK$189,MATCH(A45&amp;"调整额",'用友-利润'!$A$2:$A$189,0)+1,MATCH($I$39,'用友-利润'!$B$1:$AK$1,0)+1)</f>
        <v>0</v>
      </c>
      <c r="J45" s="172">
        <f>INDEX('用友-利润'!$A$1:$AK$189,MATCH(A45&amp;"调整额",'用友-利润'!$A$2:$A$189,0)+1,MATCH($J$39,'用友-利润'!$B$1:$AK$1,0)+1)</f>
        <v>0</v>
      </c>
      <c r="K45" s="173">
        <f t="shared" si="8"/>
        <v>0</v>
      </c>
      <c r="L45" s="172">
        <f>INDEX('用友-利润'!$A$1:$AK$189,MATCH(A45&amp;"调整额",'用友-利润'!$A$2:$A$189,0)+1,MATCH($L$39,'用友-利润'!$B$1:$AK$1,0)+1)</f>
        <v>0</v>
      </c>
      <c r="M45" s="172">
        <f>INDEX('用友-利润'!$A$1:$AK$189,MATCH(A45&amp;"调整额",'用友-利润'!$A$2:$A$189,0)+1,MATCH($M$39,'用友-利润'!$B$1:$AK$1,0)+1)</f>
        <v>0</v>
      </c>
      <c r="N45" s="173">
        <f t="shared" si="9"/>
        <v>0</v>
      </c>
      <c r="O45" s="172">
        <f>INDEX('用友-利润'!$A$1:$AK$189,MATCH(A45&amp;"调整额",'用友-利润'!$A$2:$A$189,0)+1,MATCH($O$39,'用友-利润'!$B$1:$AK$1,0)+1)</f>
        <v>0</v>
      </c>
      <c r="P45" s="172">
        <f>INDEX('用友-利润'!$A$1:$AK$189,MATCH(A45&amp;"调整额",'用友-利润'!$A$2:$A$189,0)+1,MATCH($P$39,'用友-利润'!$B$1:$AK$1,0)+1)</f>
        <v>0</v>
      </c>
      <c r="Q45" s="172">
        <f>INDEX('用友-利润'!$A$1:$AK$189,MATCH(A45&amp;"调整额",'用友-利润'!$A$2:$A$189,0)+1,MATCH($Q$39,'用友-利润'!$B$1:$AK$1,0)+1)</f>
        <v>0</v>
      </c>
      <c r="R45" s="173">
        <f t="shared" si="10"/>
        <v>0</v>
      </c>
      <c r="S45" s="172">
        <f>INDEX('用友-利润'!$A$1:$AK$189,MATCH(A45&amp;"调整额",'用友-利润'!$A$2:$A$189,0)+1,MATCH($S$39,'用友-利润'!$B$1:$AK$1,0)+1)</f>
        <v>0</v>
      </c>
      <c r="T45" s="172">
        <f>INDEX('用友-利润'!$A$1:$AK$189,MATCH(A45&amp;"调整额",'用友-利润'!$A$2:$A$189,0)+1,MATCH($T$39,'用友-利润'!$B$1:$AK$1,0)+1)</f>
        <v>0</v>
      </c>
      <c r="U45" s="172">
        <f>INDEX('用友-利润'!$A$1:$AK$189,MATCH(A45&amp;"调整额",'用友-利润'!$A$2:$A$189,0)+1,MATCH($U$39,'用友-利润'!$B$1:$AK$1,0)+1)</f>
        <v>0</v>
      </c>
      <c r="V45" s="172">
        <f>INDEX('用友-利润'!$A$1:$AK$189,MATCH(A45&amp;"调整额",'用友-利润'!$A$2:$A$189,0)+1,MATCH($V$39,'用友-利润'!$B$1:$AK$1,0)+1)</f>
        <v>0</v>
      </c>
      <c r="W45" s="172"/>
      <c r="X45" s="172">
        <f>INDEX('用友-利润'!$A$1:$AK$189,MATCH(A45&amp;"调整额",'用友-利润'!$A$2:$A$189,0)+1,MATCH($X$39,'用友-利润'!$B$1:$AK$1,0)+1)</f>
        <v>0</v>
      </c>
    </row>
    <row r="46" spans="1:24" s="154" customFormat="1" ht="15.75" customHeight="1">
      <c r="A46" s="175" t="s">
        <v>64</v>
      </c>
      <c r="B46" s="166">
        <f t="shared" si="6"/>
        <v>0</v>
      </c>
      <c r="C46" s="172">
        <v>593396.23</v>
      </c>
      <c r="D46" s="172">
        <f>INDEX('用友-利润'!$A$1:$AK$189,MATCH(A46&amp;"调整额",'用友-利润'!$A$2:$A$189,0)+1,MATCH('分部表-利润'!$I$1,'用友-利润'!$B$1:$AK$1,0)+1)+INDEX('用友-利润'!$A$1:$AK$189,MATCH(A46&amp;"调整额",'用友-利润'!$A$2:$A$189,0)+1,MATCH('分部表-利润'!$J$1,'用友-利润'!$B$1:$AK$1,0)+1)+INDEX('用友-利润'!$A$1:$AK$189,MATCH(A46&amp;"调整额",'用友-利润'!$A$2:$A$189,0)+1,MATCH('分部表-利润'!$K$1,'用友-利润'!$B$1:$AK$1,0)+1)+INDEX('用友-利润'!$A$1:$AK$189,MATCH(A46&amp;"调整额",'用友-利润'!$A$2:$A$189,0)+1,MATCH('分部表-利润'!$M$1,'用友-利润'!$B$1:$AK$1,0)+1)</f>
        <v>0</v>
      </c>
      <c r="E46" s="172">
        <f>INDEX('用友-利润'!$A$1:$AK$189,MATCH(A46&amp;"调整额",'用友-利润'!$A$2:$A$189,0)+1,MATCH($E$39,'用友-利润'!$B$1:$AK$1,0)+1)</f>
        <v>0</v>
      </c>
      <c r="F46" s="172">
        <f>INDEX('用友-利润'!$A$1:$AK$189,MATCH(A46&amp;"调整额",'用友-利润'!$A$2:$A$189,0)+1,MATCH($F$39,'用友-利润'!$B$1:$AK$1,0)+1)</f>
        <v>0</v>
      </c>
      <c r="G46" s="173">
        <f t="shared" si="7"/>
        <v>0</v>
      </c>
      <c r="H46" s="172">
        <f>INDEX('用友-利润'!$A$1:$AK$189,MATCH(A46&amp;"调整额",'用友-利润'!$A$2:$A$189,0)+1,MATCH($H$39,'用友-利润'!$B$1:$AK$1,0)+1)</f>
        <v>0</v>
      </c>
      <c r="I46" s="172">
        <f>INDEX('用友-利润'!$A$1:$AK$189,MATCH(A46&amp;"调整额",'用友-利润'!$A$2:$A$189,0)+1,MATCH($I$39,'用友-利润'!$B$1:$AK$1,0)+1)</f>
        <v>0</v>
      </c>
      <c r="J46" s="172">
        <f>INDEX('用友-利润'!$A$1:$AK$189,MATCH(A46&amp;"调整额",'用友-利润'!$A$2:$A$189,0)+1,MATCH($J$39,'用友-利润'!$B$1:$AK$1,0)+1)</f>
        <v>0</v>
      </c>
      <c r="K46" s="173">
        <f t="shared" si="8"/>
        <v>0</v>
      </c>
      <c r="L46" s="172">
        <f>INDEX('用友-利润'!$A$1:$AK$189,MATCH(A46&amp;"调整额",'用友-利润'!$A$2:$A$189,0)+1,MATCH($L$39,'用友-利润'!$B$1:$AK$1,0)+1)</f>
        <v>0</v>
      </c>
      <c r="M46" s="172">
        <f>INDEX('用友-利润'!$A$1:$AK$189,MATCH(A46&amp;"调整额",'用友-利润'!$A$2:$A$189,0)+1,MATCH($M$39,'用友-利润'!$B$1:$AK$1,0)+1)</f>
        <v>0</v>
      </c>
      <c r="N46" s="173">
        <f t="shared" si="9"/>
        <v>0</v>
      </c>
      <c r="O46" s="172">
        <f>INDEX('用友-利润'!$A$1:$AK$189,MATCH(A46&amp;"调整额",'用友-利润'!$A$2:$A$189,0)+1,MATCH($O$39,'用友-利润'!$B$1:$AK$1,0)+1)</f>
        <v>0</v>
      </c>
      <c r="P46" s="172">
        <f>INDEX('用友-利润'!$A$1:$AK$189,MATCH(A46&amp;"调整额",'用友-利润'!$A$2:$A$189,0)+1,MATCH($P$39,'用友-利润'!$B$1:$AK$1,0)+1)</f>
        <v>0</v>
      </c>
      <c r="Q46" s="172">
        <f>INDEX('用友-利润'!$A$1:$AK$189,MATCH(A46&amp;"调整额",'用友-利润'!$A$2:$A$189,0)+1,MATCH($Q$39,'用友-利润'!$B$1:$AK$1,0)+1)</f>
        <v>0</v>
      </c>
      <c r="R46" s="173">
        <f t="shared" si="10"/>
        <v>-593396.23</v>
      </c>
      <c r="S46" s="172">
        <f>INDEX('用友-利润'!$A$1:$AK$189,MATCH(A46&amp;"调整额",'用友-利润'!$A$2:$A$189,0)+1,MATCH($S$39,'用友-利润'!$B$1:$AK$1,0)+1)</f>
        <v>0</v>
      </c>
      <c r="T46" s="172">
        <f>INDEX('用友-利润'!$A$1:$AK$189,MATCH(A46&amp;"调整额",'用友-利润'!$A$2:$A$189,0)+1,MATCH($T$39,'用友-利润'!$B$1:$AK$1,0)+1)</f>
        <v>0</v>
      </c>
      <c r="U46" s="172">
        <f>INDEX('用友-利润'!$A$1:$AK$189,MATCH(A46&amp;"调整额",'用友-利润'!$A$2:$A$189,0)+1,MATCH($U$39,'用友-利润'!$B$1:$AK$1,0)+1)</f>
        <v>-593396.23</v>
      </c>
      <c r="V46" s="172">
        <f>INDEX('用友-利润'!$A$1:$AK$189,MATCH(A46&amp;"调整额",'用友-利润'!$A$2:$A$189,0)+1,MATCH($V$39,'用友-利润'!$B$1:$AK$1,0)+1)</f>
        <v>0</v>
      </c>
      <c r="W46" s="172"/>
      <c r="X46" s="172">
        <f>INDEX('用友-利润'!$A$1:$AK$189,MATCH(A46&amp;"调整额",'用友-利润'!$A$2:$A$189,0)+1,MATCH($X$39,'用友-利润'!$B$1:$AK$1,0)+1)</f>
        <v>0</v>
      </c>
    </row>
    <row r="47" spans="1:24" s="154" customFormat="1" ht="15.75" customHeight="1">
      <c r="A47" s="175" t="s">
        <v>65</v>
      </c>
      <c r="B47" s="166">
        <f t="shared" si="6"/>
        <v>-3416128.6599999992</v>
      </c>
      <c r="C47" s="172"/>
      <c r="D47" s="172">
        <f>INDEX('用友-利润'!$A$1:$AK$189,MATCH(A47&amp;"调整额",'用友-利润'!$A$2:$A$189,0)+1,MATCH('分部表-利润'!$I$1,'用友-利润'!$B$1:$AK$1,0)+1)+INDEX('用友-利润'!$A$1:$AK$189,MATCH(A47&amp;"调整额",'用友-利润'!$A$2:$A$189,0)+1,MATCH('分部表-利润'!$J$1,'用友-利润'!$B$1:$AK$1,0)+1)+INDEX('用友-利润'!$A$1:$AK$189,MATCH(A47&amp;"调整额",'用友-利润'!$A$2:$A$189,0)+1,MATCH('分部表-利润'!$K$1,'用友-利润'!$B$1:$AK$1,0)+1)+INDEX('用友-利润'!$A$1:$AK$189,MATCH(A47&amp;"调整额",'用友-利润'!$A$2:$A$189,0)+1,MATCH('分部表-利润'!$M$1,'用友-利润'!$B$1:$AK$1,0)+1)</f>
        <v>0</v>
      </c>
      <c r="E47" s="172">
        <f>INDEX('用友-利润'!$A$1:$AK$189,MATCH(A47&amp;"调整额",'用友-利润'!$A$2:$A$189,0)+1,MATCH($E$39,'用友-利润'!$B$1:$AK$1,0)+1)</f>
        <v>0</v>
      </c>
      <c r="F47" s="172">
        <f>INDEX('用友-利润'!$A$1:$AK$189,MATCH(A47&amp;"调整额",'用友-利润'!$A$2:$A$189,0)+1,MATCH($F$39,'用友-利润'!$B$1:$AK$1,0)+1)</f>
        <v>1572283.79</v>
      </c>
      <c r="G47" s="173">
        <f t="shared" si="7"/>
        <v>-6129115.6099999994</v>
      </c>
      <c r="H47" s="172">
        <f>INDEX('用友-利润'!$A$1:$AK$189,MATCH(A47&amp;"调整额",'用友-利润'!$A$2:$A$189,0)+1,MATCH($H$39,'用友-利润'!$B$1:$AK$1,0)+1)</f>
        <v>-169071.37</v>
      </c>
      <c r="I47" s="172">
        <f>INDEX('用友-利润'!$A$1:$AK$189,MATCH(A47&amp;"调整额",'用友-利润'!$A$2:$A$189,0)+1,MATCH($I$39,'用友-利润'!$B$1:$AK$1,0)+1)</f>
        <v>-4877206.3899999997</v>
      </c>
      <c r="J47" s="172">
        <f>INDEX('用友-利润'!$A$1:$AK$189,MATCH(A47&amp;"调整额",'用友-利润'!$A$2:$A$189,0)+1,MATCH($J$39,'用友-利润'!$B$1:$AK$1,0)+1)</f>
        <v>-1082837.8500000001</v>
      </c>
      <c r="K47" s="173">
        <f t="shared" si="8"/>
        <v>1140703.1599999999</v>
      </c>
      <c r="L47" s="172">
        <f>INDEX('用友-利润'!$A$1:$AK$189,MATCH(A47&amp;"调整额",'用友-利润'!$A$2:$A$189,0)+1,MATCH($L$39,'用友-利润'!$B$1:$AK$1,0)+1)</f>
        <v>0</v>
      </c>
      <c r="M47" s="172">
        <f>INDEX('用友-利润'!$A$1:$AK$189,MATCH(A47&amp;"调整额",'用友-利润'!$A$2:$A$189,0)+1,MATCH($M$39,'用友-利润'!$B$1:$AK$1,0)+1)</f>
        <v>1140703.1599999999</v>
      </c>
      <c r="N47" s="173">
        <f t="shared" si="9"/>
        <v>0</v>
      </c>
      <c r="O47" s="172">
        <f>INDEX('用友-利润'!$A$1:$AK$189,MATCH(A47&amp;"调整额",'用友-利润'!$A$2:$A$189,0)+1,MATCH($O$39,'用友-利润'!$B$1:$AK$1,0)+1)</f>
        <v>0</v>
      </c>
      <c r="P47" s="172">
        <f>INDEX('用友-利润'!$A$1:$AK$189,MATCH(A47&amp;"调整额",'用友-利润'!$A$2:$A$189,0)+1,MATCH($P$39,'用友-利润'!$B$1:$AK$1,0)+1)</f>
        <v>0</v>
      </c>
      <c r="Q47" s="172">
        <f>INDEX('用友-利润'!$A$1:$AK$189,MATCH(A47&amp;"调整额",'用友-利润'!$A$2:$A$189,0)+1,MATCH($Q$39,'用友-利润'!$B$1:$AK$1,0)+1)</f>
        <v>0</v>
      </c>
      <c r="R47" s="173">
        <f t="shared" si="10"/>
        <v>0</v>
      </c>
      <c r="S47" s="172">
        <f>INDEX('用友-利润'!$A$1:$AK$189,MATCH(A47&amp;"调整额",'用友-利润'!$A$2:$A$189,0)+1,MATCH($S$39,'用友-利润'!$B$1:$AK$1,0)+1)</f>
        <v>0</v>
      </c>
      <c r="T47" s="172">
        <f>INDEX('用友-利润'!$A$1:$AK$189,MATCH(A47&amp;"调整额",'用友-利润'!$A$2:$A$189,0)+1,MATCH($T$39,'用友-利润'!$B$1:$AK$1,0)+1)</f>
        <v>0</v>
      </c>
      <c r="U47" s="172">
        <f>INDEX('用友-利润'!$A$1:$AK$189,MATCH(A47&amp;"调整额",'用友-利润'!$A$2:$A$189,0)+1,MATCH($U$39,'用友-利润'!$B$1:$AK$1,0)+1)</f>
        <v>0</v>
      </c>
      <c r="V47" s="172">
        <f>INDEX('用友-利润'!$A$1:$AK$189,MATCH(A47&amp;"调整额",'用友-利润'!$A$2:$A$189,0)+1,MATCH($V$39,'用友-利润'!$B$1:$AK$1,0)+1)</f>
        <v>0</v>
      </c>
      <c r="W47" s="172"/>
      <c r="X47" s="172">
        <f>INDEX('用友-利润'!$A$1:$AK$189,MATCH(A47&amp;"调整额",'用友-利润'!$A$2:$A$189,0)+1,MATCH($X$39,'用友-利润'!$B$1:$AK$1,0)+1)</f>
        <v>0</v>
      </c>
    </row>
    <row r="48" spans="1:24" s="154" customFormat="1" ht="15.75" customHeight="1">
      <c r="A48" s="170" t="s">
        <v>66</v>
      </c>
      <c r="B48" s="166">
        <f t="shared" si="6"/>
        <v>1.1641532182693481E-10</v>
      </c>
      <c r="C48" s="172">
        <v>12851.86</v>
      </c>
      <c r="D48" s="172">
        <f>INDEX('用友-利润'!$A$1:$AK$189,MATCH(A48&amp;"调整额",'用友-利润'!$A$2:$A$189,0)+1,MATCH('分部表-利润'!$I$1,'用友-利润'!$B$1:$AK$1,0)+1)+INDEX('用友-利润'!$A$1:$AK$189,MATCH(A48&amp;"调整额",'用友-利润'!$A$2:$A$189,0)+1,MATCH('分部表-利润'!$J$1,'用友-利润'!$B$1:$AK$1,0)+1)+INDEX('用友-利润'!$A$1:$AK$189,MATCH(A48&amp;"调整额",'用友-利润'!$A$2:$A$189,0)+1,MATCH('分部表-利润'!$K$1,'用友-利润'!$B$1:$AK$1,0)+1)+INDEX('用友-利润'!$A$1:$AK$189,MATCH(A48&amp;"调整额",'用友-利润'!$A$2:$A$189,0)+1,MATCH('分部表-利润'!$M$1,'用友-利润'!$B$1:$AK$1,0)+1)</f>
        <v>4750770.72</v>
      </c>
      <c r="E48" s="172">
        <f>INDEX('用友-利润'!$A$1:$AK$189,MATCH(A48&amp;"调整额",'用友-利润'!$A$2:$A$189,0)+1,MATCH($E$39,'用友-利润'!$B$1:$AK$1,0)+1)</f>
        <v>0</v>
      </c>
      <c r="F48" s="172">
        <f>INDEX('用友-利润'!$A$1:$AK$189,MATCH(A48&amp;"调整额",'用友-利润'!$A$2:$A$189,0)+1,MATCH($F$39,'用友-利润'!$B$1:$AK$1,0)+1)</f>
        <v>0</v>
      </c>
      <c r="G48" s="173">
        <f t="shared" si="7"/>
        <v>0</v>
      </c>
      <c r="H48" s="172">
        <f>INDEX('用友-利润'!$A$1:$AK$189,MATCH(A48&amp;"调整额",'用友-利润'!$A$2:$A$189,0)+1,MATCH($H$39,'用友-利润'!$B$1:$AK$1,0)+1)</f>
        <v>0</v>
      </c>
      <c r="I48" s="172">
        <f>INDEX('用友-利润'!$A$1:$AK$189,MATCH(A48&amp;"调整额",'用友-利润'!$A$2:$A$189,0)+1,MATCH($I$39,'用友-利润'!$B$1:$AK$1,0)+1)</f>
        <v>0</v>
      </c>
      <c r="J48" s="172">
        <f>INDEX('用友-利润'!$A$1:$AK$189,MATCH(A48&amp;"调整额",'用友-利润'!$A$2:$A$189,0)+1,MATCH($J$39,'用友-利润'!$B$1:$AK$1,0)+1)</f>
        <v>0</v>
      </c>
      <c r="K48" s="173">
        <f t="shared" si="8"/>
        <v>-5677575.25</v>
      </c>
      <c r="L48" s="172">
        <f>INDEX('用友-利润'!$A$1:$AK$189,MATCH(A48&amp;"调整额",'用友-利润'!$A$2:$A$189,0)+1,MATCH($L$39,'用友-利润'!$B$1:$AK$1,0)+1)</f>
        <v>-5764425.25</v>
      </c>
      <c r="M48" s="172">
        <f>INDEX('用友-利润'!$A$1:$AK$189,MATCH(A48&amp;"调整额",'用友-利润'!$A$2:$A$189,0)+1,MATCH($M$39,'用友-利润'!$B$1:$AK$1,0)+1)</f>
        <v>86850</v>
      </c>
      <c r="N48" s="173">
        <f t="shared" si="9"/>
        <v>913952.67</v>
      </c>
      <c r="O48" s="172">
        <f>INDEX('用友-利润'!$A$1:$AK$189,MATCH(A48&amp;"调整额",'用友-利润'!$A$2:$A$189,0)+1,MATCH($O$39,'用友-利润'!$B$1:$AK$1,0)+1)</f>
        <v>346733.49</v>
      </c>
      <c r="P48" s="172">
        <f>INDEX('用友-利润'!$A$1:$AK$189,MATCH(A48&amp;"调整额",'用友-利润'!$A$2:$A$189,0)+1,MATCH($P$39,'用友-利润'!$B$1:$AK$1,0)+1)</f>
        <v>567219.18000000005</v>
      </c>
      <c r="Q48" s="172">
        <f>INDEX('用友-利润'!$A$1:$AK$189,MATCH(A48&amp;"调整额",'用友-利润'!$A$2:$A$189,0)+1,MATCH($Q$39,'用友-利润'!$B$1:$AK$1,0)+1)</f>
        <v>0</v>
      </c>
      <c r="R48" s="173">
        <f t="shared" si="10"/>
        <v>0</v>
      </c>
      <c r="S48" s="172">
        <f>INDEX('用友-利润'!$A$1:$AK$189,MATCH(A48&amp;"调整额",'用友-利润'!$A$2:$A$189,0)+1,MATCH($S$39,'用友-利润'!$B$1:$AK$1,0)+1)</f>
        <v>0</v>
      </c>
      <c r="T48" s="172">
        <f>INDEX('用友-利润'!$A$1:$AK$189,MATCH(A48&amp;"调整额",'用友-利润'!$A$2:$A$189,0)+1,MATCH($T$39,'用友-利润'!$B$1:$AK$1,0)+1)</f>
        <v>0</v>
      </c>
      <c r="U48" s="172">
        <f>INDEX('用友-利润'!$A$1:$AK$189,MATCH(A48&amp;"调整额",'用友-利润'!$A$2:$A$189,0)+1,MATCH($U$39,'用友-利润'!$B$1:$AK$1,0)+1)</f>
        <v>0</v>
      </c>
      <c r="V48" s="172">
        <f>INDEX('用友-利润'!$A$1:$AK$189,MATCH(A48&amp;"调整额",'用友-利润'!$A$2:$A$189,0)+1,MATCH($V$39,'用友-利润'!$B$1:$AK$1,0)+1)</f>
        <v>0</v>
      </c>
      <c r="W48" s="172"/>
      <c r="X48" s="172">
        <f>INDEX('用友-利润'!$A$1:$AK$189,MATCH(A48&amp;"调整额",'用友-利润'!$A$2:$A$189,0)+1,MATCH($X$39,'用友-利润'!$B$1:$AK$1,0)+1)</f>
        <v>0</v>
      </c>
    </row>
    <row r="49" spans="1:24" s="154" customFormat="1" ht="15.75" customHeight="1">
      <c r="A49" s="165" t="s">
        <v>67</v>
      </c>
      <c r="B49" s="166">
        <f t="shared" si="6"/>
        <v>0</v>
      </c>
      <c r="C49" s="172"/>
      <c r="D49" s="172"/>
      <c r="E49" s="172">
        <f>INDEX('用友-利润'!$A$1:$AK$189,MATCH(A49&amp;"调整额",'用友-利润'!$A$2:$A$189,0)+1,MATCH($E$39,'用友-利润'!$B$1:$AK$1,0)+1)</f>
        <v>0</v>
      </c>
      <c r="F49" s="172"/>
      <c r="G49" s="173"/>
      <c r="H49" s="172"/>
      <c r="I49" s="172"/>
      <c r="J49" s="172"/>
      <c r="K49" s="173"/>
      <c r="L49" s="172"/>
      <c r="M49" s="172"/>
      <c r="N49" s="173"/>
      <c r="O49" s="172"/>
      <c r="P49" s="172"/>
      <c r="Q49" s="172"/>
      <c r="R49" s="173"/>
      <c r="S49" s="172"/>
      <c r="T49" s="172"/>
      <c r="U49" s="172"/>
      <c r="V49" s="172"/>
      <c r="W49" s="172"/>
      <c r="X49" s="172"/>
    </row>
    <row r="50" spans="1:24" s="154" customFormat="1" ht="15.75" customHeight="1">
      <c r="A50" s="170" t="s">
        <v>35</v>
      </c>
      <c r="B50" s="166">
        <f t="shared" si="6"/>
        <v>0</v>
      </c>
      <c r="C50" s="172">
        <v>0</v>
      </c>
      <c r="D50" s="172">
        <f>INDEX('用友-利润'!$A$1:$AK$189,MATCH(A50&amp;"调整额",'用友-利润'!$A$2:$A$189,0)+1,MATCH('分部表-利润'!$I$1,'用友-利润'!$B$1:$AK$1,0)+1)+INDEX('用友-利润'!$A$1:$AK$189,MATCH(A50&amp;"调整额",'用友-利润'!$A$2:$A$189,0)+1,MATCH('分部表-利润'!$J$1,'用友-利润'!$B$1:$AK$1,0)+1)+INDEX('用友-利润'!$A$1:$AK$189,MATCH(A50&amp;"调整额",'用友-利润'!$A$2:$A$189,0)+1,MATCH('分部表-利润'!$K$1,'用友-利润'!$B$1:$AK$1,0)+1)+INDEX('用友-利润'!$A$1:$AK$189,MATCH(A50&amp;"调整额",'用友-利润'!$A$2:$A$189,0)+1,MATCH('分部表-利润'!$M$1,'用友-利润'!$B$1:$AK$1,0)+1)</f>
        <v>0</v>
      </c>
      <c r="E50" s="172">
        <f>INDEX('用友-利润'!$A$1:$AK$189,MATCH(A50&amp;"调整额",'用友-利润'!$A$2:$A$189,0)+1,MATCH($E$39,'用友-利润'!$B$1:$AK$1,0)+1)</f>
        <v>0</v>
      </c>
      <c r="F50" s="172">
        <f>INDEX('用友-利润'!$A$1:$AK$189,MATCH(A50&amp;"调整额",'用友-利润'!$A$2:$A$189,0)+1,MATCH($F$39,'用友-利润'!$B$1:$AK$1,0)+1)</f>
        <v>0</v>
      </c>
      <c r="G50" s="173"/>
      <c r="H50" s="172"/>
      <c r="I50" s="172">
        <f>INDEX('用友-利润'!$A$1:$AK$189,MATCH(A50&amp;"调整额",'用友-利润'!$A$2:$A$189,0)+1,MATCH($I$39,'用友-利润'!$B$1:$AK$1,0)+1)</f>
        <v>0</v>
      </c>
      <c r="J50" s="172">
        <f>INDEX('用友-利润'!$A$1:$AK$189,MATCH(A50&amp;"调整额",'用友-利润'!$A$2:$A$189,0)+1,MATCH($J$39,'用友-利润'!$B$1:$AK$1,0)+1)</f>
        <v>0</v>
      </c>
      <c r="K50" s="173"/>
      <c r="L50" s="172">
        <f>INDEX('用友-利润'!$A$1:$AK$189,MATCH(A50&amp;"调整额",'用友-利润'!$A$2:$A$189,0)+1,MATCH($L$39,'用友-利润'!$B$1:$AK$1,0)+1)</f>
        <v>0</v>
      </c>
      <c r="M50" s="172">
        <f>INDEX('用友-利润'!$A$1:$AK$189,MATCH(A50&amp;"调整额",'用友-利润'!$A$2:$A$189,0)+1,MATCH($M$39,'用友-利润'!$B$1:$AK$1,0)+1)</f>
        <v>0</v>
      </c>
      <c r="N50" s="173"/>
      <c r="O50" s="172">
        <f>INDEX('用友-利润'!$A$1:$AK$189,MATCH(A50&amp;"调整额",'用友-利润'!$A$2:$A$189,0)+1,MATCH($O$39,'用友-利润'!$B$1:$AK$1,0)+1)</f>
        <v>0</v>
      </c>
      <c r="P50" s="172">
        <f>INDEX('用友-利润'!$A$1:$AK$189,MATCH(A50&amp;"调整额",'用友-利润'!$A$2:$A$189,0)+1,MATCH($P$39,'用友-利润'!$B$1:$AK$1,0)+1)</f>
        <v>0</v>
      </c>
      <c r="Q50" s="172">
        <f>INDEX('用友-利润'!$A$1:$AK$189,MATCH(A50&amp;"调整额",'用友-利润'!$A$2:$A$189,0)+1,MATCH($Q$39,'用友-利润'!$B$1:$AK$1,0)+1)</f>
        <v>0</v>
      </c>
      <c r="R50" s="173">
        <f t="shared" si="10"/>
        <v>0</v>
      </c>
      <c r="S50" s="172">
        <f>INDEX('用友-利润'!$A$1:$AK$189,MATCH(A50&amp;"调整额",'用友-利润'!$A$2:$A$189,0)+1,MATCH($S$39,'用友-利润'!$B$1:$AK$1,0)+1)</f>
        <v>0</v>
      </c>
      <c r="T50" s="172">
        <f>INDEX('用友-利润'!$A$1:$AK$189,MATCH(A50&amp;"调整额",'用友-利润'!$A$2:$A$189,0)+1,MATCH($T$39,'用友-利润'!$B$1:$AK$1,0)+1)</f>
        <v>0</v>
      </c>
      <c r="U50" s="172">
        <f>INDEX('用友-利润'!$A$1:$AK$189,MATCH(A50&amp;"调整额",'用友-利润'!$A$2:$A$189,0)+1,MATCH($U$39,'用友-利润'!$B$1:$AK$1,0)+1)</f>
        <v>0</v>
      </c>
      <c r="V50" s="172">
        <f>INDEX('用友-利润'!$A$1:$AK$189,MATCH(A50&amp;"调整额",'用友-利润'!$A$2:$A$189,0)+1,MATCH($V$39,'用友-利润'!$B$1:$AK$1,0)+1)</f>
        <v>0</v>
      </c>
      <c r="W50" s="172"/>
      <c r="X50" s="172">
        <f>INDEX('用友-利润'!$A$1:$AK$189,MATCH(A50&amp;"调整额",'用友-利润'!$A$2:$A$189,0)+1,MATCH($X$39,'用友-利润'!$B$1:$AK$1,0)+1)</f>
        <v>0</v>
      </c>
    </row>
    <row r="51" spans="1:24" s="154" customFormat="1" ht="15.75" customHeight="1">
      <c r="A51" s="170" t="s">
        <v>68</v>
      </c>
      <c r="B51" s="166">
        <f t="shared" si="6"/>
        <v>0</v>
      </c>
      <c r="C51" s="172">
        <v>0</v>
      </c>
      <c r="D51" s="172">
        <f>INDEX('用友-利润'!$A$1:$AK$189,MATCH(A51&amp;"调整额",'用友-利润'!$A$2:$A$189,0)+1,MATCH('分部表-利润'!$I$1,'用友-利润'!$B$1:$AK$1,0)+1)+INDEX('用友-利润'!$A$1:$AK$189,MATCH(A51&amp;"调整额",'用友-利润'!$A$2:$A$189,0)+1,MATCH('分部表-利润'!$J$1,'用友-利润'!$B$1:$AK$1,0)+1)+INDEX('用友-利润'!$A$1:$AK$189,MATCH(A51&amp;"调整额",'用友-利润'!$A$2:$A$189,0)+1,MATCH('分部表-利润'!$K$1,'用友-利润'!$B$1:$AK$1,0)+1)+INDEX('用友-利润'!$A$1:$AK$189,MATCH(A51&amp;"调整额",'用友-利润'!$A$2:$A$189,0)+1,MATCH('分部表-利润'!$M$1,'用友-利润'!$B$1:$AK$1,0)+1)</f>
        <v>0</v>
      </c>
      <c r="E51" s="172">
        <f>INDEX('用友-利润'!$A$1:$AK$189,MATCH(A51&amp;"调整额",'用友-利润'!$A$2:$A$189,0)+1,MATCH($E$39,'用友-利润'!$B$1:$AK$1,0)+1)</f>
        <v>0</v>
      </c>
      <c r="F51" s="172">
        <f>INDEX('用友-利润'!$A$1:$AK$189,MATCH(A51&amp;"调整额",'用友-利润'!$A$2:$A$189,0)+1,MATCH($F$39,'用友-利润'!$B$1:$AK$1,0)+1)</f>
        <v>0</v>
      </c>
      <c r="G51" s="173"/>
      <c r="H51" s="172"/>
      <c r="I51" s="172">
        <f>INDEX('用友-利润'!$A$1:$AK$189,MATCH(A51&amp;"调整额",'用友-利润'!$A$2:$A$189,0)+1,MATCH($I$39,'用友-利润'!$B$1:$AK$1,0)+1)</f>
        <v>0</v>
      </c>
      <c r="J51" s="172">
        <f>INDEX('用友-利润'!$A$1:$AK$189,MATCH(A51&amp;"调整额",'用友-利润'!$A$2:$A$189,0)+1,MATCH($J$39,'用友-利润'!$B$1:$AK$1,0)+1)</f>
        <v>0</v>
      </c>
      <c r="K51" s="173"/>
      <c r="L51" s="172">
        <f>INDEX('用友-利润'!$A$1:$AK$189,MATCH(A51&amp;"调整额",'用友-利润'!$A$2:$A$189,0)+1,MATCH($L$39,'用友-利润'!$B$1:$AK$1,0)+1)</f>
        <v>0</v>
      </c>
      <c r="M51" s="172">
        <f>INDEX('用友-利润'!$A$1:$AK$189,MATCH(A51&amp;"调整额",'用友-利润'!$A$2:$A$189,0)+1,MATCH($M$39,'用友-利润'!$B$1:$AK$1,0)+1)</f>
        <v>0</v>
      </c>
      <c r="N51" s="173"/>
      <c r="O51" s="172">
        <f>INDEX('用友-利润'!$A$1:$AK$189,MATCH(A51&amp;"调整额",'用友-利润'!$A$2:$A$189,0)+1,MATCH($O$39,'用友-利润'!$B$1:$AK$1,0)+1)</f>
        <v>0</v>
      </c>
      <c r="P51" s="172">
        <f>INDEX('用友-利润'!$A$1:$AK$189,MATCH(A51&amp;"调整额",'用友-利润'!$A$2:$A$189,0)+1,MATCH($P$39,'用友-利润'!$B$1:$AK$1,0)+1)</f>
        <v>0</v>
      </c>
      <c r="Q51" s="172">
        <f>INDEX('用友-利润'!$A$1:$AK$189,MATCH(A51&amp;"调整额",'用友-利润'!$A$2:$A$189,0)+1,MATCH($Q$39,'用友-利润'!$B$1:$AK$1,0)+1)</f>
        <v>0</v>
      </c>
      <c r="R51" s="173">
        <f t="shared" si="10"/>
        <v>0</v>
      </c>
      <c r="S51" s="172">
        <f>INDEX('用友-利润'!$A$1:$AK$189,MATCH(A51&amp;"调整额",'用友-利润'!$A$2:$A$189,0)+1,MATCH($S$39,'用友-利润'!$B$1:$AK$1,0)+1)</f>
        <v>0</v>
      </c>
      <c r="T51" s="172">
        <f>INDEX('用友-利润'!$A$1:$AK$189,MATCH(A51&amp;"调整额",'用友-利润'!$A$2:$A$189,0)+1,MATCH($T$39,'用友-利润'!$B$1:$AK$1,0)+1)</f>
        <v>0</v>
      </c>
      <c r="U51" s="172">
        <f>INDEX('用友-利润'!$A$1:$AK$189,MATCH(A51&amp;"调整额",'用友-利润'!$A$2:$A$189,0)+1,MATCH($U$39,'用友-利润'!$B$1:$AK$1,0)+1)</f>
        <v>0</v>
      </c>
      <c r="V51" s="172">
        <f>INDEX('用友-利润'!$A$1:$AK$189,MATCH(A51&amp;"调整额",'用友-利润'!$A$2:$A$189,0)+1,MATCH($V$39,'用友-利润'!$B$1:$AK$1,0)+1)</f>
        <v>0</v>
      </c>
      <c r="W51" s="172"/>
      <c r="X51" s="172">
        <f>INDEX('用友-利润'!$A$1:$AK$189,MATCH(A51&amp;"调整额",'用友-利润'!$A$2:$A$189,0)+1,MATCH($X$39,'用友-利润'!$B$1:$AK$1,0)+1)</f>
        <v>0</v>
      </c>
    </row>
    <row r="52" spans="1:24" s="154" customFormat="1" ht="15.75" customHeight="1">
      <c r="A52" s="170" t="s">
        <v>69</v>
      </c>
      <c r="B52" s="166">
        <f t="shared" ref="B52:B67" si="11">SUM(C52:F52)+G52+K52+N52+R52</f>
        <v>0</v>
      </c>
      <c r="C52" s="172">
        <v>0</v>
      </c>
      <c r="D52" s="172">
        <f>INDEX('用友-利润'!$A$1:$AK$189,MATCH(A52&amp;"调整额",'用友-利润'!$A$2:$A$189,0)+1,MATCH('分部表-利润'!$I$1,'用友-利润'!$B$1:$AK$1,0)+1)+INDEX('用友-利润'!$A$1:$AK$189,MATCH(A52&amp;"调整额",'用友-利润'!$A$2:$A$189,0)+1,MATCH('分部表-利润'!$J$1,'用友-利润'!$B$1:$AK$1,0)+1)+INDEX('用友-利润'!$A$1:$AK$189,MATCH(A52&amp;"调整额",'用友-利润'!$A$2:$A$189,0)+1,MATCH('分部表-利润'!$K$1,'用友-利润'!$B$1:$AK$1,0)+1)+INDEX('用友-利润'!$A$1:$AK$189,MATCH(A52&amp;"调整额",'用友-利润'!$A$2:$A$189,0)+1,MATCH('分部表-利润'!$M$1,'用友-利润'!$B$1:$AK$1,0)+1)</f>
        <v>0</v>
      </c>
      <c r="E52" s="172">
        <f>INDEX('用友-利润'!$A$1:$AK$189,MATCH(A52&amp;"调整额",'用友-利润'!$A$2:$A$189,0)+1,MATCH($E$39,'用友-利润'!$B$1:$AK$1,0)+1)</f>
        <v>0</v>
      </c>
      <c r="F52" s="172">
        <f>INDEX('用友-利润'!$A$1:$AK$189,MATCH(A52&amp;"调整额",'用友-利润'!$A$2:$A$189,0)+1,MATCH($F$39,'用友-利润'!$B$1:$AK$1,0)+1)</f>
        <v>0</v>
      </c>
      <c r="G52" s="173">
        <f t="shared" ref="G52:G69" si="12">SUM(H52:J52)</f>
        <v>0</v>
      </c>
      <c r="H52" s="172">
        <f>INDEX('用友-利润'!$A$1:$AK$189,MATCH(A52&amp;"调整额",'用友-利润'!$A$2:$A$189,0)+1,MATCH($H$39,'用友-利润'!$B$1:$AK$1,0)+1)</f>
        <v>0</v>
      </c>
      <c r="I52" s="172">
        <f>INDEX('用友-利润'!$A$1:$AK$189,MATCH(A52&amp;"调整额",'用友-利润'!$A$2:$A$189,0)+1,MATCH($I$39,'用友-利润'!$B$1:$AK$1,0)+1)</f>
        <v>0</v>
      </c>
      <c r="J52" s="172">
        <f>INDEX('用友-利润'!$A$1:$AK$189,MATCH(A52&amp;"调整额",'用友-利润'!$A$2:$A$189,0)+1,MATCH($J$39,'用友-利润'!$B$1:$AK$1,0)+1)</f>
        <v>0</v>
      </c>
      <c r="K52" s="173">
        <f t="shared" ref="K52:K69" si="13">SUM(L52:M52)</f>
        <v>0</v>
      </c>
      <c r="L52" s="172">
        <f>INDEX('用友-利润'!$A$1:$AK$189,MATCH(A52&amp;"调整额",'用友-利润'!$A$2:$A$189,0)+1,MATCH($L$39,'用友-利润'!$B$1:$AK$1,0)+1)</f>
        <v>0</v>
      </c>
      <c r="M52" s="172">
        <f>INDEX('用友-利润'!$A$1:$AK$189,MATCH(A52&amp;"调整额",'用友-利润'!$A$2:$A$189,0)+1,MATCH($M$39,'用友-利润'!$B$1:$AK$1,0)+1)</f>
        <v>0</v>
      </c>
      <c r="N52" s="173">
        <f t="shared" ref="N52:N69" si="14">SUM(O52:P52)</f>
        <v>0</v>
      </c>
      <c r="O52" s="172">
        <f>INDEX('用友-利润'!$A$1:$AK$189,MATCH(A52&amp;"调整额",'用友-利润'!$A$2:$A$189,0)+1,MATCH($O$39,'用友-利润'!$B$1:$AK$1,0)+1)</f>
        <v>0</v>
      </c>
      <c r="P52" s="172">
        <f>INDEX('用友-利润'!$A$1:$AK$189,MATCH(A52&amp;"调整额",'用友-利润'!$A$2:$A$189,0)+1,MATCH($P$39,'用友-利润'!$B$1:$AK$1,0)+1)</f>
        <v>0</v>
      </c>
      <c r="Q52" s="172">
        <f>INDEX('用友-利润'!$A$1:$AK$189,MATCH(A52&amp;"调整额",'用友-利润'!$A$2:$A$189,0)+1,MATCH($Q$39,'用友-利润'!$B$1:$AK$1,0)+1)</f>
        <v>0</v>
      </c>
      <c r="R52" s="173">
        <f t="shared" si="10"/>
        <v>0</v>
      </c>
      <c r="S52" s="172">
        <f>INDEX('用友-利润'!$A$1:$AK$189,MATCH(A52&amp;"调整额",'用友-利润'!$A$2:$A$189,0)+1,MATCH($S$39,'用友-利润'!$B$1:$AK$1,0)+1)</f>
        <v>0</v>
      </c>
      <c r="T52" s="172">
        <f>INDEX('用友-利润'!$A$1:$AK$189,MATCH(A52&amp;"调整额",'用友-利润'!$A$2:$A$189,0)+1,MATCH($T$39,'用友-利润'!$B$1:$AK$1,0)+1)</f>
        <v>0</v>
      </c>
      <c r="U52" s="172">
        <f>INDEX('用友-利润'!$A$1:$AK$189,MATCH(A52&amp;"调整额",'用友-利润'!$A$2:$A$189,0)+1,MATCH($U$39,'用友-利润'!$B$1:$AK$1,0)+1)</f>
        <v>0</v>
      </c>
      <c r="V52" s="172">
        <f>INDEX('用友-利润'!$A$1:$AK$189,MATCH(A52&amp;"调整额",'用友-利润'!$A$2:$A$189,0)+1,MATCH($V$39,'用友-利润'!$B$1:$AK$1,0)+1)</f>
        <v>0</v>
      </c>
      <c r="W52" s="172"/>
      <c r="X52" s="172">
        <f>INDEX('用友-利润'!$A$1:$AK$189,MATCH(A52&amp;"调整额",'用友-利润'!$A$2:$A$189,0)+1,MATCH($X$39,'用友-利润'!$B$1:$AK$1,0)+1)</f>
        <v>0</v>
      </c>
    </row>
    <row r="53" spans="1:24" s="154" customFormat="1" ht="15.75" customHeight="1">
      <c r="A53" s="170" t="s">
        <v>70</v>
      </c>
      <c r="B53" s="166">
        <f>SUM(C53:F53)+G53+K53+N53+R53</f>
        <v>0</v>
      </c>
      <c r="C53" s="172">
        <f>637370-(B33)/0.75</f>
        <v>48142936.466666669</v>
      </c>
      <c r="D53" s="172">
        <f>INDEX('用友-利润'!$A$1:$AK$189,MATCH(A53&amp;"调整额",'用友-利润'!$A$2:$A$189,0)+1,MATCH('分部表-利润'!$I$1,'用友-利润'!$B$1:$AK$1,0)+1)+INDEX('用友-利润'!$A$1:$AK$189,MATCH(A53&amp;"调整额",'用友-利润'!$A$2:$A$189,0)+1,MATCH('分部表-利润'!$J$1,'用友-利润'!$B$1:$AK$1,0)+1)+INDEX('用友-利润'!$A$1:$AK$189,MATCH(A53&amp;"调整额",'用友-利润'!$A$2:$A$189,0)+1,MATCH('分部表-利润'!$K$1,'用友-利润'!$B$1:$AK$1,0)+1)+INDEX('用友-利润'!$A$1:$AK$189,MATCH(A53&amp;"调整额",'用友-利润'!$A$2:$A$189,0)+1,MATCH('分部表-利润'!$M$1,'用友-利润'!$B$1:$AK$1,0)+1)</f>
        <v>-1121220</v>
      </c>
      <c r="E53" s="172">
        <f>INDEX('用友-利润'!$A$1:$AK$189,MATCH(A53&amp;"调整额",'用友-利润'!$A$2:$A$189,0)+1,MATCH($E$39,'用友-利润'!$B$1:$AK$1,0)+1)</f>
        <v>0</v>
      </c>
      <c r="F53" s="172">
        <f>INDEX('用友-利润'!$A$1:$AK$189,MATCH(A53&amp;"调整额",'用友-利润'!$A$2:$A$189,0)+1,MATCH($F$39,'用友-利润'!$B$1:$AK$1,0)+1)</f>
        <v>1006912.11</v>
      </c>
      <c r="G53" s="173">
        <f t="shared" si="12"/>
        <v>-481822</v>
      </c>
      <c r="H53" s="172">
        <f>INDEX('用友-利润'!$A$1:$AK$189,MATCH(A53&amp;"调整额",'用友-利润'!$A$2:$A$189,0)+1,MATCH($H$39,'用友-利润'!$B$1:$AK$1,0)+1)</f>
        <v>-481822</v>
      </c>
      <c r="I53" s="172">
        <f>INDEX('用友-利润'!$A$1:$AK$189,MATCH(A53&amp;"调整额",'用友-利润'!$A$2:$A$189,0)+1,MATCH($I$39,'用友-利润'!$B$1:$AK$1,0)+1)</f>
        <v>0</v>
      </c>
      <c r="J53" s="172">
        <f>INDEX('用友-利润'!$A$1:$AK$189,MATCH(A53&amp;"调整额",'用友-利润'!$A$2:$A$189,0)+1,MATCH($J$39,'用友-利润'!$B$1:$AK$1,0)+1)</f>
        <v>0</v>
      </c>
      <c r="K53" s="173">
        <f t="shared" si="13"/>
        <v>-7302246.9733333364</v>
      </c>
      <c r="L53" s="172">
        <f>INDEX('用友-利润'!$A$1:$AK$189,MATCH(A53&amp;"调整额",'用友-利润'!$A$2:$A$189,0)+1,MATCH($L$39,'用友-利润'!$B$1:$AK$1,0)+1)+L33/0.75</f>
        <v>-9201239.493333336</v>
      </c>
      <c r="M53" s="172">
        <f>INDEX('用友-利润'!$A$1:$AK$189,MATCH(A53&amp;"调整额",'用友-利润'!$A$2:$A$189,0)+1,MATCH($M$39,'用友-利润'!$B$1:$AK$1,0)+1)</f>
        <v>1898992.52</v>
      </c>
      <c r="N53" s="173">
        <f t="shared" si="14"/>
        <v>-40244559.603333332</v>
      </c>
      <c r="O53" s="172">
        <f>INDEX('用友-利润'!$A$1:$AK$189,MATCH(A53&amp;"调整额",'用友-利润'!$A$2:$A$189,0)+1,MATCH($O$39,'用友-利润'!$B$1:$AK$1,0)+1)</f>
        <v>-20888370.109999999</v>
      </c>
      <c r="P53" s="172">
        <f>INDEX('用友-利润'!$A$1:$AK$189,MATCH(A53&amp;"调整额",'用友-利润'!$A$2:$A$189,0)+1,MATCH($P$39,'用友-利润'!$B$1:$AK$1,0)+1)+(P33)/0.75</f>
        <v>-19356189.493333332</v>
      </c>
      <c r="Q53" s="172">
        <f>INDEX('用友-利润'!$A$1:$AK$189,MATCH(A53&amp;"调整额",'用友-利润'!$A$2:$A$189,0)+1,MATCH($Q$39,'用友-利润'!$B$1:$AK$1,0)+1)</f>
        <v>0</v>
      </c>
      <c r="R53" s="173">
        <f t="shared" si="10"/>
        <v>0</v>
      </c>
      <c r="S53" s="172">
        <f>INDEX('用友-利润'!$A$1:$AK$189,MATCH(A53&amp;"调整额",'用友-利润'!$A$2:$A$189,0)+1,MATCH($S$39,'用友-利润'!$B$1:$AK$1,0)+1)</f>
        <v>0</v>
      </c>
      <c r="T53" s="172">
        <f>INDEX('用友-利润'!$A$1:$AK$189,MATCH(A53&amp;"调整额",'用友-利润'!$A$2:$A$189,0)+1,MATCH($T$39,'用友-利润'!$B$1:$AK$1,0)+1)</f>
        <v>0</v>
      </c>
      <c r="U53" s="172">
        <f>INDEX('用友-利润'!$A$1:$AK$189,MATCH(A53&amp;"调整额",'用友-利润'!$A$2:$A$189,0)+1,MATCH($U$39,'用友-利润'!$B$1:$AK$1,0)+1)</f>
        <v>0</v>
      </c>
      <c r="V53" s="172">
        <f>INDEX('用友-利润'!$A$1:$AK$189,MATCH(A53&amp;"调整额",'用友-利润'!$A$2:$A$189,0)+1,MATCH($V$39,'用友-利润'!$B$1:$AK$1,0)+1)</f>
        <v>0</v>
      </c>
      <c r="W53" s="172"/>
      <c r="X53" s="172">
        <f>INDEX('用友-利润'!$A$1:$AK$189,MATCH(A53&amp;"调整额",'用友-利润'!$A$2:$A$189,0)+1,MATCH($X$39,'用友-利润'!$B$1:$AK$1,0)+1)</f>
        <v>0</v>
      </c>
    </row>
    <row r="54" spans="1:24" s="154" customFormat="1" ht="15.75" customHeight="1">
      <c r="A54" s="170" t="s">
        <v>71</v>
      </c>
      <c r="B54" s="166">
        <f t="shared" si="11"/>
        <v>0</v>
      </c>
      <c r="C54" s="172">
        <v>0</v>
      </c>
      <c r="D54" s="172">
        <f>INDEX('用友-利润'!$A$1:$AK$189,MATCH(A54&amp;"调整额",'用友-利润'!$A$2:$A$189,0)+1,MATCH('分部表-利润'!$I$1,'用友-利润'!$B$1:$AK$1,0)+1)+INDEX('用友-利润'!$A$1:$AK$189,MATCH(A54&amp;"调整额",'用友-利润'!$A$2:$A$189,0)+1,MATCH('分部表-利润'!$J$1,'用友-利润'!$B$1:$AK$1,0)+1)+INDEX('用友-利润'!$A$1:$AK$189,MATCH(A54&amp;"调整额",'用友-利润'!$A$2:$A$189,0)+1,MATCH('分部表-利润'!$K$1,'用友-利润'!$B$1:$AK$1,0)+1)+INDEX('用友-利润'!$A$1:$AK$189,MATCH(A54&amp;"调整额",'用友-利润'!$A$2:$A$189,0)+1,MATCH('分部表-利润'!$M$1,'用友-利润'!$B$1:$AK$1,0)+1)</f>
        <v>0</v>
      </c>
      <c r="E54" s="172">
        <f>INDEX('用友-利润'!$A$1:$AK$189,MATCH(A54&amp;"调整额",'用友-利润'!$A$2:$A$189,0)+1,MATCH($E$39,'用友-利润'!$B$1:$AK$1,0)+1)</f>
        <v>0</v>
      </c>
      <c r="F54" s="172">
        <f>INDEX('用友-利润'!$A$1:$AK$189,MATCH(A54&amp;"调整额",'用友-利润'!$A$2:$A$189,0)+1,MATCH($F$39,'用友-利润'!$B$1:$AK$1,0)+1)</f>
        <v>0</v>
      </c>
      <c r="G54" s="173">
        <f t="shared" si="12"/>
        <v>0</v>
      </c>
      <c r="H54" s="172">
        <f>INDEX('用友-利润'!$A$1:$AK$189,MATCH(A54&amp;"调整额",'用友-利润'!$A$2:$A$189,0)+1,MATCH($H$39,'用友-利润'!$B$1:$AK$1,0)+1)</f>
        <v>0</v>
      </c>
      <c r="I54" s="172">
        <f>INDEX('用友-利润'!$A$1:$AK$189,MATCH(A54&amp;"调整额",'用友-利润'!$A$2:$A$189,0)+1,MATCH($I$39,'用友-利润'!$B$1:$AK$1,0)+1)</f>
        <v>0</v>
      </c>
      <c r="J54" s="172">
        <f>INDEX('用友-利润'!$A$1:$AK$189,MATCH(A54&amp;"调整额",'用友-利润'!$A$2:$A$189,0)+1,MATCH($J$39,'用友-利润'!$B$1:$AK$1,0)+1)</f>
        <v>0</v>
      </c>
      <c r="K54" s="173">
        <f t="shared" si="13"/>
        <v>0</v>
      </c>
      <c r="L54" s="172">
        <f>INDEX('用友-利润'!$A$1:$AK$189,MATCH(A54&amp;"调整额",'用友-利润'!$A$2:$A$189,0)+1,MATCH($L$39,'用友-利润'!$B$1:$AK$1,0)+1)</f>
        <v>0</v>
      </c>
      <c r="M54" s="172">
        <f>INDEX('用友-利润'!$A$1:$AK$189,MATCH(A54&amp;"调整额",'用友-利润'!$A$2:$A$189,0)+1,MATCH($M$39,'用友-利润'!$B$1:$AK$1,0)+1)</f>
        <v>0</v>
      </c>
      <c r="N54" s="173">
        <f t="shared" si="14"/>
        <v>0</v>
      </c>
      <c r="O54" s="172">
        <f>INDEX('用友-利润'!$A$1:$AK$189,MATCH(A54&amp;"调整额",'用友-利润'!$A$2:$A$189,0)+1,MATCH($O$39,'用友-利润'!$B$1:$AK$1,0)+1)</f>
        <v>0</v>
      </c>
      <c r="P54" s="172">
        <f>INDEX('用友-利润'!$A$1:$AK$189,MATCH(A54&amp;"调整额",'用友-利润'!$A$2:$A$189,0)+1,MATCH($P$39,'用友-利润'!$B$1:$AK$1,0)+1)</f>
        <v>0</v>
      </c>
      <c r="Q54" s="172">
        <f>INDEX('用友-利润'!$A$1:$AK$189,MATCH(A54&amp;"调整额",'用友-利润'!$A$2:$A$189,0)+1,MATCH($Q$39,'用友-利润'!$B$1:$AK$1,0)+1)</f>
        <v>0</v>
      </c>
      <c r="R54" s="173">
        <f t="shared" si="10"/>
        <v>0</v>
      </c>
      <c r="S54" s="172">
        <f>INDEX('用友-利润'!$A$1:$AK$189,MATCH(A54&amp;"调整额",'用友-利润'!$A$2:$A$189,0)+1,MATCH($S$39,'用友-利润'!$B$1:$AK$1,0)+1)</f>
        <v>0</v>
      </c>
      <c r="T54" s="172">
        <f>INDEX('用友-利润'!$A$1:$AK$189,MATCH(A54&amp;"调整额",'用友-利润'!$A$2:$A$189,0)+1,MATCH($T$39,'用友-利润'!$B$1:$AK$1,0)+1)</f>
        <v>0</v>
      </c>
      <c r="U54" s="172">
        <f>INDEX('用友-利润'!$A$1:$AK$189,MATCH(A54&amp;"调整额",'用友-利润'!$A$2:$A$189,0)+1,MATCH($U$39,'用友-利润'!$B$1:$AK$1,0)+1)</f>
        <v>0</v>
      </c>
      <c r="V54" s="172">
        <f>INDEX('用友-利润'!$A$1:$AK$189,MATCH(A54&amp;"调整额",'用友-利润'!$A$2:$A$189,0)+1,MATCH($V$39,'用友-利润'!$B$1:$AK$1,0)+1)</f>
        <v>0</v>
      </c>
      <c r="W54" s="172"/>
      <c r="X54" s="172">
        <f>INDEX('用友-利润'!$A$1:$AK$189,MATCH(A54&amp;"调整额",'用友-利润'!$A$2:$A$189,0)+1,MATCH($X$39,'用友-利润'!$B$1:$AK$1,0)+1)</f>
        <v>0</v>
      </c>
    </row>
    <row r="55" spans="1:24" s="154" customFormat="1" ht="15.75" customHeight="1">
      <c r="A55" s="170" t="s">
        <v>72</v>
      </c>
      <c r="B55" s="166">
        <f t="shared" si="11"/>
        <v>3416128.66</v>
      </c>
      <c r="C55" s="172">
        <v>417177.31</v>
      </c>
      <c r="D55" s="172">
        <f>INDEX('用友-利润'!$A$1:$AK$189,MATCH(A55&amp;"调整额",'用友-利润'!$A$2:$A$189,0)+1,MATCH('分部表-利润'!$I$1,'用友-利润'!$B$1:$AK$1,0)+1)+INDEX('用友-利润'!$A$1:$AK$189,MATCH(A55&amp;"调整额",'用友-利润'!$A$2:$A$189,0)+1,MATCH('分部表-利润'!$J$1,'用友-利润'!$B$1:$AK$1,0)+1)+INDEX('用友-利润'!$A$1:$AK$189,MATCH(A55&amp;"调整额",'用友-利润'!$A$2:$A$189,0)+1,MATCH('分部表-利润'!$K$1,'用友-利润'!$B$1:$AK$1,0)+1)+INDEX('用友-利润'!$A$1:$AK$189,MATCH(A55&amp;"调整额",'用友-利润'!$A$2:$A$189,0)+1,MATCH('分部表-利润'!$M$1,'用友-利润'!$B$1:$AK$1,0)+1)</f>
        <v>0</v>
      </c>
      <c r="E55" s="172">
        <f>INDEX('用友-利润'!$A$1:$AK$189,MATCH(A55&amp;"调整额",'用友-利润'!$A$2:$A$189,0)+1,MATCH($E$39,'用友-利润'!$B$1:$AK$1,0)+1)</f>
        <v>0</v>
      </c>
      <c r="F55" s="172">
        <f>INDEX('用友-利润'!$A$1:$AK$189,MATCH(A55&amp;"调整额",'用友-利润'!$A$2:$A$189,0)+1,MATCH($F$39,'用友-利润'!$B$1:$AK$1,0)+1)</f>
        <v>2998951.35</v>
      </c>
      <c r="G55" s="173">
        <f t="shared" si="12"/>
        <v>0</v>
      </c>
      <c r="H55" s="172">
        <f>INDEX('用友-利润'!$A$1:$AK$189,MATCH(A55&amp;"调整额",'用友-利润'!$A$2:$A$189,0)+1,MATCH($H$39,'用友-利润'!$B$1:$AK$1,0)+1)</f>
        <v>0</v>
      </c>
      <c r="I55" s="172">
        <f>INDEX('用友-利润'!$A$1:$AK$189,MATCH(A55&amp;"调整额",'用友-利润'!$A$2:$A$189,0)+1,MATCH($I$39,'用友-利润'!$B$1:$AK$1,0)+1)</f>
        <v>0</v>
      </c>
      <c r="J55" s="172">
        <f>INDEX('用友-利润'!$A$1:$AK$189,MATCH(A55&amp;"调整额",'用友-利润'!$A$2:$A$189,0)+1,MATCH($J$39,'用友-利润'!$B$1:$AK$1,0)+1)</f>
        <v>0</v>
      </c>
      <c r="K55" s="173">
        <f t="shared" si="13"/>
        <v>0</v>
      </c>
      <c r="L55" s="172">
        <f>INDEX('用友-利润'!$A$1:$AK$189,MATCH(A55&amp;"调整额",'用友-利润'!$A$2:$A$189,0)+1,MATCH($L$39,'用友-利润'!$B$1:$AK$1,0)+1)</f>
        <v>0</v>
      </c>
      <c r="M55" s="172">
        <f>INDEX('用友-利润'!$A$1:$AK$189,MATCH(A55&amp;"调整额",'用友-利润'!$A$2:$A$189,0)+1,MATCH($M$39,'用友-利润'!$B$1:$AK$1,0)+1)</f>
        <v>0</v>
      </c>
      <c r="N55" s="173">
        <f t="shared" si="14"/>
        <v>0</v>
      </c>
      <c r="O55" s="172">
        <f>INDEX('用友-利润'!$A$1:$AK$189,MATCH(A55&amp;"调整额",'用友-利润'!$A$2:$A$189,0)+1,MATCH($O$39,'用友-利润'!$B$1:$AK$1,0)+1)</f>
        <v>0</v>
      </c>
      <c r="P55" s="172">
        <f>INDEX('用友-利润'!$A$1:$AK$189,MATCH(A55&amp;"调整额",'用友-利润'!$A$2:$A$189,0)+1,MATCH($P$39,'用友-利润'!$B$1:$AK$1,0)+1)</f>
        <v>0</v>
      </c>
      <c r="Q55" s="172">
        <f>INDEX('用友-利润'!$A$1:$AK$189,MATCH(A55&amp;"调整额",'用友-利润'!$A$2:$A$189,0)+1,MATCH($Q$39,'用友-利润'!$B$1:$AK$1,0)+1)</f>
        <v>0</v>
      </c>
      <c r="R55" s="173">
        <f t="shared" si="10"/>
        <v>0</v>
      </c>
      <c r="S55" s="172">
        <f>INDEX('用友-利润'!$A$1:$AK$189,MATCH(A55&amp;"调整额",'用友-利润'!$A$2:$A$189,0)+1,MATCH($S$39,'用友-利润'!$B$1:$AK$1,0)+1)</f>
        <v>0</v>
      </c>
      <c r="T55" s="172">
        <f>INDEX('用友-利润'!$A$1:$AK$189,MATCH(A55&amp;"调整额",'用友-利润'!$A$2:$A$189,0)+1,MATCH($T$39,'用友-利润'!$B$1:$AK$1,0)+1)</f>
        <v>0</v>
      </c>
      <c r="U55" s="172">
        <f>INDEX('用友-利润'!$A$1:$AK$189,MATCH(A55&amp;"调整额",'用友-利润'!$A$2:$A$189,0)+1,MATCH($U$39,'用友-利润'!$B$1:$AK$1,0)+1)</f>
        <v>0</v>
      </c>
      <c r="V55" s="172">
        <f>INDEX('用友-利润'!$A$1:$AK$189,MATCH(A55&amp;"调整额",'用友-利润'!$A$2:$A$189,0)+1,MATCH($V$39,'用友-利润'!$B$1:$AK$1,0)+1)</f>
        <v>0</v>
      </c>
      <c r="W55" s="172"/>
      <c r="X55" s="172">
        <f>INDEX('用友-利润'!$A$1:$AK$189,MATCH(A55&amp;"调整额",'用友-利润'!$A$2:$A$189,0)+1,MATCH($X$39,'用友-利润'!$B$1:$AK$1,0)+1)</f>
        <v>0</v>
      </c>
    </row>
    <row r="56" spans="1:24" s="154" customFormat="1" ht="15.75" customHeight="1">
      <c r="A56" s="170" t="s">
        <v>73</v>
      </c>
      <c r="B56" s="166">
        <f t="shared" si="11"/>
        <v>0</v>
      </c>
      <c r="C56" s="172">
        <v>0</v>
      </c>
      <c r="D56" s="172">
        <f>INDEX('用友-利润'!$A$1:$AK$189,MATCH(A56&amp;"调整额",'用友-利润'!$A$2:$A$189,0)+1,MATCH('分部表-利润'!$I$1,'用友-利润'!$B$1:$AK$1,0)+1)+INDEX('用友-利润'!$A$1:$AK$189,MATCH(A56&amp;"调整额",'用友-利润'!$A$2:$A$189,0)+1,MATCH('分部表-利润'!$J$1,'用友-利润'!$B$1:$AK$1,0)+1)+INDEX('用友-利润'!$A$1:$AK$189,MATCH(A56&amp;"调整额",'用友-利润'!$A$2:$A$189,0)+1,MATCH('分部表-利润'!$K$1,'用友-利润'!$B$1:$AK$1,0)+1)+INDEX('用友-利润'!$A$1:$AK$189,MATCH(A56&amp;"调整额",'用友-利润'!$A$2:$A$189,0)+1,MATCH('分部表-利润'!$M$1,'用友-利润'!$B$1:$AK$1,0)+1)</f>
        <v>0</v>
      </c>
      <c r="E56" s="172">
        <f>INDEX('用友-利润'!$A$1:$AK$189,MATCH(A56&amp;"调整额",'用友-利润'!$A$2:$A$189,0)+1,MATCH($E$39,'用友-利润'!$B$1:$AK$1,0)+1)</f>
        <v>0</v>
      </c>
      <c r="F56" s="172">
        <f>INDEX('用友-利润'!$A$1:$AK$189,MATCH(A56&amp;"调整额",'用友-利润'!$A$2:$A$189,0)+1,MATCH($F$39,'用友-利润'!$B$1:$AK$1,0)+1)</f>
        <v>0</v>
      </c>
      <c r="G56" s="173">
        <f t="shared" si="12"/>
        <v>0</v>
      </c>
      <c r="H56" s="172">
        <f>INDEX('用友-利润'!$A$1:$AK$189,MATCH(A56&amp;"调整额",'用友-利润'!$A$2:$A$189,0)+1,MATCH($H$39,'用友-利润'!$B$1:$AK$1,0)+1)</f>
        <v>0</v>
      </c>
      <c r="I56" s="172">
        <f>INDEX('用友-利润'!$A$1:$AK$189,MATCH(A56&amp;"调整额",'用友-利润'!$A$2:$A$189,0)+1,MATCH($I$39,'用友-利润'!$B$1:$AK$1,0)+1)</f>
        <v>0</v>
      </c>
      <c r="J56" s="172">
        <f>INDEX('用友-利润'!$A$1:$AK$189,MATCH(A56&amp;"调整额",'用友-利润'!$A$2:$A$189,0)+1,MATCH($J$39,'用友-利润'!$B$1:$AK$1,0)+1)</f>
        <v>0</v>
      </c>
      <c r="K56" s="173">
        <f t="shared" si="13"/>
        <v>0</v>
      </c>
      <c r="L56" s="172">
        <f>INDEX('用友-利润'!$A$1:$AK$189,MATCH(A56&amp;"调整额",'用友-利润'!$A$2:$A$189,0)+1,MATCH($L$39,'用友-利润'!$B$1:$AK$1,0)+1)</f>
        <v>0</v>
      </c>
      <c r="M56" s="172">
        <f>INDEX('用友-利润'!$A$1:$AK$189,MATCH(A56&amp;"调整额",'用友-利润'!$A$2:$A$189,0)+1,MATCH($M$39,'用友-利润'!$B$1:$AK$1,0)+1)</f>
        <v>0</v>
      </c>
      <c r="N56" s="173">
        <f t="shared" si="14"/>
        <v>0</v>
      </c>
      <c r="O56" s="172">
        <f>INDEX('用友-利润'!$A$1:$AK$189,MATCH(A56&amp;"调整额",'用友-利润'!$A$2:$A$189,0)+1,MATCH($O$39,'用友-利润'!$B$1:$AK$1,0)+1)</f>
        <v>0</v>
      </c>
      <c r="P56" s="172">
        <f>INDEX('用友-利润'!$A$1:$AK$189,MATCH(A56&amp;"调整额",'用友-利润'!$A$2:$A$189,0)+1,MATCH($P$39,'用友-利润'!$B$1:$AK$1,0)+1)</f>
        <v>0</v>
      </c>
      <c r="Q56" s="172">
        <f>INDEX('用友-利润'!$A$1:$AK$189,MATCH(A56&amp;"调整额",'用友-利润'!$A$2:$A$189,0)+1,MATCH($Q$39,'用友-利润'!$B$1:$AK$1,0)+1)</f>
        <v>0</v>
      </c>
      <c r="R56" s="173">
        <f t="shared" si="10"/>
        <v>0</v>
      </c>
      <c r="S56" s="172">
        <f>INDEX('用友-利润'!$A$1:$AK$189,MATCH(A56&amp;"调整额",'用友-利润'!$A$2:$A$189,0)+1,MATCH($S$39,'用友-利润'!$B$1:$AK$1,0)+1)</f>
        <v>0</v>
      </c>
      <c r="T56" s="172">
        <f>INDEX('用友-利润'!$A$1:$AK$189,MATCH(A56&amp;"调整额",'用友-利润'!$A$2:$A$189,0)+1,MATCH($T$39,'用友-利润'!$B$1:$AK$1,0)+1)</f>
        <v>0</v>
      </c>
      <c r="U56" s="172">
        <f>INDEX('用友-利润'!$A$1:$AK$189,MATCH(A56&amp;"调整额",'用友-利润'!$A$2:$A$189,0)+1,MATCH($U$39,'用友-利润'!$B$1:$AK$1,0)+1)</f>
        <v>0</v>
      </c>
      <c r="V56" s="172">
        <f>INDEX('用友-利润'!$A$1:$AK$189,MATCH(A56&amp;"调整额",'用友-利润'!$A$2:$A$189,0)+1,MATCH($V$39,'用友-利润'!$B$1:$AK$1,0)+1)</f>
        <v>0</v>
      </c>
      <c r="W56" s="172"/>
      <c r="X56" s="172">
        <f>INDEX('用友-利润'!$A$1:$AK$189,MATCH(A56&amp;"调整额",'用友-利润'!$A$2:$A$189,0)+1,MATCH($X$39,'用友-利润'!$B$1:$AK$1,0)+1)</f>
        <v>0</v>
      </c>
    </row>
    <row r="57" spans="1:24" s="155" customFormat="1" ht="15.75" customHeight="1">
      <c r="A57" s="176" t="s">
        <v>74</v>
      </c>
      <c r="B57" s="166">
        <f t="shared" si="11"/>
        <v>-5.893525667488575E-10</v>
      </c>
      <c r="C57" s="166">
        <f>SUM(C58:C62)</f>
        <v>-5891282.9960200004</v>
      </c>
      <c r="D57" s="166">
        <f t="shared" ref="D57:X57" si="15">SUM(D58:D62)</f>
        <v>64659.951584000002</v>
      </c>
      <c r="E57" s="166">
        <f t="shared" si="15"/>
        <v>4040</v>
      </c>
      <c r="F57" s="166">
        <f t="shared" si="15"/>
        <v>5958163.8682939997</v>
      </c>
      <c r="G57" s="166">
        <f t="shared" si="15"/>
        <v>-55467.892528000004</v>
      </c>
      <c r="H57" s="166">
        <f t="shared" si="15"/>
        <v>52.67</v>
      </c>
      <c r="I57" s="166">
        <f t="shared" si="15"/>
        <v>-31481.562258000002</v>
      </c>
      <c r="J57" s="166">
        <f t="shared" si="15"/>
        <v>-24039.00027</v>
      </c>
      <c r="K57" s="166">
        <f t="shared" si="15"/>
        <v>-100718.560398</v>
      </c>
      <c r="L57" s="166">
        <f t="shared" si="15"/>
        <v>-156455.12835000001</v>
      </c>
      <c r="M57" s="166">
        <f t="shared" si="15"/>
        <v>55736.567951999998</v>
      </c>
      <c r="N57" s="166">
        <f t="shared" si="15"/>
        <v>-32154.443976000002</v>
      </c>
      <c r="O57" s="166">
        <f t="shared" si="15"/>
        <v>-44746.709772000002</v>
      </c>
      <c r="P57" s="166">
        <f t="shared" si="15"/>
        <v>12592.265796</v>
      </c>
      <c r="Q57" s="166">
        <f t="shared" si="15"/>
        <v>0</v>
      </c>
      <c r="R57" s="166">
        <f t="shared" si="15"/>
        <v>52760.073044000004</v>
      </c>
      <c r="S57" s="166">
        <f t="shared" si="15"/>
        <v>36755.971550000002</v>
      </c>
      <c r="T57" s="166">
        <f t="shared" si="15"/>
        <v>18677.497800000001</v>
      </c>
      <c r="U57" s="166">
        <f t="shared" si="15"/>
        <v>-4353.3963059999996</v>
      </c>
      <c r="V57" s="166">
        <f t="shared" si="15"/>
        <v>0</v>
      </c>
      <c r="W57" s="166">
        <f t="shared" si="15"/>
        <v>0</v>
      </c>
      <c r="X57" s="166">
        <f t="shared" si="15"/>
        <v>1680</v>
      </c>
    </row>
    <row r="58" spans="1:24" s="154" customFormat="1" ht="15.75" customHeight="1">
      <c r="A58" s="165" t="s">
        <v>75</v>
      </c>
      <c r="B58" s="166">
        <f>SUM(C58:F58)+G58+K58+N58+R58</f>
        <v>0</v>
      </c>
      <c r="C58" s="172">
        <v>7368.6628799999999</v>
      </c>
      <c r="D58" s="172">
        <f>INDEX('用友-利润'!$A$1:$AK$189,MATCH(A58&amp;"调整额",'用友-利润'!$A$2:$A$189,0)+1,MATCH('分部表-利润'!$I$1,'用友-利润'!$B$1:$AK$1,0)+1)+INDEX('用友-利润'!$A$1:$AK$189,MATCH(A58&amp;"调整额",'用友-利润'!$A$2:$A$189,0)+1,MATCH('分部表-利润'!$J$1,'用友-利润'!$B$1:$AK$1,0)+1)+INDEX('用友-利润'!$A$1:$AK$189,MATCH(A58&amp;"调整额",'用友-利润'!$A$2:$A$189,0)+1,MATCH('分部表-利润'!$K$1,'用友-利润'!$B$1:$AK$1,0)+1)+INDEX('用友-利润'!$A$1:$AK$189,MATCH(A58&amp;"调整额",'用友-利润'!$A$2:$A$189,0)+1,MATCH('分部表-利润'!$M$1,'用友-利润'!$B$1:$AK$1,0)+1)</f>
        <v>34205.549184000003</v>
      </c>
      <c r="E58" s="172">
        <f>INDEX('用友-利润'!$A$1:$AK$189,MATCH(A58&amp;"调整额",'用友-利润'!$A$2:$A$189,0)+1,MATCH($E$39,'用友-利润'!$B$1:$AK$1,0)+1)</f>
        <v>0</v>
      </c>
      <c r="F58" s="172">
        <f>INDEX('用友-利润'!$A$1:$AK$189,MATCH(A58&amp;"调整额",'用友-利润'!$A$2:$A$189,0)+1,MATCH($F$39,'用友-利润'!$B$1:$AK$1,0)+1)</f>
        <v>6789.9295439999996</v>
      </c>
      <c r="G58" s="173">
        <f t="shared" si="12"/>
        <v>-18006.668927999999</v>
      </c>
      <c r="H58" s="172">
        <f>INDEX('用友-利润'!$A$1:$AK$189,MATCH(A58&amp;"调整额",'用友-利润'!$A$2:$A$189,0)+1,MATCH($H$39,'用友-利润'!$B$1:$AK$1,0)+1)</f>
        <v>0</v>
      </c>
      <c r="I58" s="172">
        <f>INDEX('用友-利润'!$A$1:$AK$189,MATCH(A58&amp;"调整额",'用友-利润'!$A$2:$A$189,0)+1,MATCH($I$39,'用友-利润'!$B$1:$AK$1,0)+1)</f>
        <v>-10210.236408000001</v>
      </c>
      <c r="J58" s="172">
        <f>INDEX('用友-利润'!$A$1:$AK$189,MATCH(A58&amp;"调整额",'用友-利润'!$A$2:$A$189,0)+1,MATCH($J$39,'用友-利润'!$B$1:$AK$1,0)+1)</f>
        <v>-7796.4325200000003</v>
      </c>
      <c r="K58" s="173">
        <f t="shared" si="13"/>
        <v>-32665.479048000001</v>
      </c>
      <c r="L58" s="172">
        <f>INDEX('用友-利润'!$A$1:$AK$189,MATCH(A58&amp;"调整额",'用友-利润'!$A$2:$A$189,0)+1,MATCH($L$39,'用友-利润'!$B$1:$AK$1,0)+1)</f>
        <v>-41503.861799999999</v>
      </c>
      <c r="M58" s="172">
        <f>INDEX('用友-利润'!$A$1:$AK$189,MATCH(A58&amp;"调整额",'用友-利润'!$A$2:$A$189,0)+1,MATCH($M$39,'用友-利润'!$B$1:$AK$1,0)+1)</f>
        <v>8838.3827519999995</v>
      </c>
      <c r="N58" s="173">
        <f t="shared" si="14"/>
        <v>6580.4592240000002</v>
      </c>
      <c r="O58" s="172">
        <f>INDEX('用友-利润'!$A$1:$AK$189,MATCH(A58&amp;"调整额",'用友-利润'!$A$2:$A$189,0)+1,MATCH($O$39,'用友-利润'!$B$1:$AK$1,0)+1)</f>
        <v>2496.4811279999999</v>
      </c>
      <c r="P58" s="172">
        <f>INDEX('用友-利润'!$A$1:$AK$189,MATCH(A58&amp;"调整额",'用友-利润'!$A$2:$A$189,0)+1,MATCH($P$39,'用友-利润'!$B$1:$AK$1,0)+1)</f>
        <v>4083.9780959999998</v>
      </c>
      <c r="Q58" s="172">
        <f>INDEX('用友-利润'!$A$1:$AK$189,MATCH(A58&amp;"调整额",'用友-利润'!$A$2:$A$189,0)+1,MATCH($Q$39,'用友-利润'!$B$1:$AK$1,0)+1)</f>
        <v>0</v>
      </c>
      <c r="R58" s="173">
        <f t="shared" si="10"/>
        <v>-4272.4528559999999</v>
      </c>
      <c r="S58" s="172">
        <f>INDEX('用友-利润'!$A$1:$AK$189,MATCH(A58&amp;"调整额",'用友-利润'!$A$2:$A$189,0)+1,MATCH($S$39,'用友-利润'!$B$1:$AK$1,0)+1)</f>
        <v>0</v>
      </c>
      <c r="T58" s="172">
        <f>INDEX('用友-利润'!$A$1:$AK$189,MATCH(A58&amp;"调整额",'用友-利润'!$A$2:$A$189,0)+1,MATCH($T$39,'用友-利润'!$B$1:$AK$1,0)+1)</f>
        <v>0</v>
      </c>
      <c r="U58" s="172">
        <f>INDEX('用友-利润'!$A$1:$AK$189,MATCH(A58&amp;"调整额",'用友-利润'!$A$2:$A$189,0)+1,MATCH($U$39,'用友-利润'!$B$1:$AK$1,0)+1)</f>
        <v>-4272.4528559999999</v>
      </c>
      <c r="V58" s="172">
        <f>INDEX('用友-利润'!$A$1:$AK$189,MATCH(A58&amp;"调整额",'用友-利润'!$A$2:$A$189,0)+1,MATCH($V$39,'用友-利润'!$B$1:$AK$1,0)+1)</f>
        <v>0</v>
      </c>
      <c r="W58" s="172"/>
      <c r="X58" s="172">
        <f>INDEX('用友-利润'!$A$1:$AK$189,MATCH(A58&amp;"调整额",'用友-利润'!$A$2:$A$189,0)+1,MATCH($X$39,'用友-利润'!$B$1:$AK$1,0)+1)</f>
        <v>0</v>
      </c>
    </row>
    <row r="59" spans="1:24" s="154" customFormat="1" ht="15.75" customHeight="1">
      <c r="A59" s="165" t="s">
        <v>76</v>
      </c>
      <c r="B59" s="166">
        <f>SUM(C59:F59)+G59+K59+N59+R59</f>
        <v>-3.92901711165905E-10</v>
      </c>
      <c r="C59" s="172">
        <v>-5898651.6589000002</v>
      </c>
      <c r="D59" s="172">
        <f>INDEX('用友-利润'!$A$1:$AK$189,MATCH(A59&amp;"调整额",'用友-利润'!$A$2:$A$189,0)+1,MATCH('分部表-利润'!$I$1,'用友-利润'!$B$1:$AK$1,0)+1)+INDEX('用友-利润'!$A$1:$AK$189,MATCH(A59&amp;"调整额",'用友-利润'!$A$2:$A$189,0)+1,MATCH('分部表-利润'!$J$1,'用友-利润'!$B$1:$AK$1,0)+1)+INDEX('用友-利润'!$A$1:$AK$189,MATCH(A59&amp;"调整额",'用友-利润'!$A$2:$A$189,0)+1,MATCH('分部表-利润'!$K$1,'用友-利润'!$B$1:$AK$1,0)+1)+INDEX('用友-利润'!$A$1:$AK$189,MATCH(A59&amp;"调整额",'用友-利润'!$A$2:$A$189,0)+1,MATCH('分部表-利润'!$M$1,'用友-利润'!$B$1:$AK$1,0)+1)</f>
        <v>30454.402399999999</v>
      </c>
      <c r="E59" s="172">
        <f>INDEX('用友-利润'!$A$1:$AK$189,MATCH(A59&amp;"调整额",'用友-利润'!$A$2:$A$189,0)+1,MATCH($E$39,'用友-利润'!$B$1:$AK$1,0)+1)</f>
        <v>4040</v>
      </c>
      <c r="F59" s="172">
        <f>INDEX('用友-利润'!$A$1:$AK$189,MATCH(A59&amp;"调整额",'用友-利润'!$A$2:$A$189,0)+1,MATCH($F$39,'用友-利润'!$B$1:$AK$1,0)+1)</f>
        <v>5951373.9387499997</v>
      </c>
      <c r="G59" s="173">
        <f t="shared" si="12"/>
        <v>-37461.223600000005</v>
      </c>
      <c r="H59" s="172">
        <f>INDEX('用友-利润'!$A$1:$AK$189,MATCH(A59&amp;"调整额",'用友-利润'!$A$2:$A$189,0)+1,MATCH($H$39,'用友-利润'!$B$1:$AK$1,0)+1)</f>
        <v>52.67</v>
      </c>
      <c r="I59" s="172">
        <f>INDEX('用友-利润'!$A$1:$AK$189,MATCH(A59&amp;"调整额",'用友-利润'!$A$2:$A$189,0)+1,MATCH($I$39,'用友-利润'!$B$1:$AK$1,0)+1)</f>
        <v>-21271.325850000001</v>
      </c>
      <c r="J59" s="172">
        <f>INDEX('用友-利润'!$A$1:$AK$189,MATCH(A59&amp;"调整额",'用友-利润'!$A$2:$A$189,0)+1,MATCH($J$39,'用友-利润'!$B$1:$AK$1,0)+1)</f>
        <v>-16242.56775</v>
      </c>
      <c r="K59" s="173">
        <f t="shared" si="13"/>
        <v>-68053.081349999993</v>
      </c>
      <c r="L59" s="172">
        <f>INDEX('用友-利润'!$A$1:$AK$189,MATCH(A59&amp;"调整额",'用友-利润'!$A$2:$A$189,0)+1,MATCH($L$39,'用友-利润'!$B$1:$AK$1,0)+1)</f>
        <v>-114951.26655</v>
      </c>
      <c r="M59" s="172">
        <f>INDEX('用友-利润'!$A$1:$AK$189,MATCH(A59&amp;"调整额",'用友-利润'!$A$2:$A$189,0)+1,MATCH($M$39,'用友-利润'!$B$1:$AK$1,0)+1)</f>
        <v>46898.1852</v>
      </c>
      <c r="N59" s="173">
        <f t="shared" si="14"/>
        <v>-38734.903200000001</v>
      </c>
      <c r="O59" s="172">
        <f>INDEX('用友-利润'!$A$1:$AK$189,MATCH(A59&amp;"调整额",'用友-利润'!$A$2:$A$189,0)+1,MATCH($O$39,'用友-利润'!$B$1:$AK$1,0)+1)</f>
        <v>-47243.190900000001</v>
      </c>
      <c r="P59" s="172">
        <f>INDEX('用友-利润'!$A$1:$AK$189,MATCH(A59&amp;"调整额",'用友-利润'!$A$2:$A$189,0)+1,MATCH($P$39,'用友-利润'!$B$1:$AK$1,0)+1)</f>
        <v>8508.2877000000008</v>
      </c>
      <c r="Q59" s="172">
        <f>INDEX('用友-利润'!$A$1:$AK$189,MATCH(A59&amp;"调整额",'用友-利润'!$A$2:$A$189,0)+1,MATCH($Q$39,'用友-利润'!$B$1:$AK$1,0)+1)</f>
        <v>0</v>
      </c>
      <c r="R59" s="173">
        <f>SUM(S59:V59)+W59+X59</f>
        <v>57032.525900000001</v>
      </c>
      <c r="S59" s="172">
        <f>INDEX('用友-利润'!$A$1:$AK$189,MATCH(A59&amp;"调整额",'用友-利润'!$A$2:$A$189,0)+1,MATCH($S$39,'用友-利润'!$B$1:$AK$1,0)+1)</f>
        <v>36755.971550000002</v>
      </c>
      <c r="T59" s="172">
        <f>INDEX('用友-利润'!$A$1:$AK$189,MATCH(A59&amp;"调整额",'用友-利润'!$A$2:$A$189,0)+1,MATCH($T$39,'用友-利润'!$B$1:$AK$1,0)+1)</f>
        <v>18677.497800000001</v>
      </c>
      <c r="U59" s="172">
        <f>INDEX('用友-利润'!$A$1:$AK$189,MATCH(A59&amp;"调整额",'用友-利润'!$A$2:$A$189,0)+1,MATCH($U$39,'用友-利润'!$B$1:$AK$1,0)+1)</f>
        <v>-80.943449999999999</v>
      </c>
      <c r="V59" s="172">
        <f>INDEX('用友-利润'!$A$1:$AK$189,MATCH(A59&amp;"调整额",'用友-利润'!$A$2:$A$189,0)+1,MATCH($V$39,'用友-利润'!$B$1:$AK$1,0)+1)</f>
        <v>0</v>
      </c>
      <c r="W59" s="172"/>
      <c r="X59" s="172">
        <f>INDEX('用友-利润'!$A$1:$AK$189,MATCH(A59&amp;"调整额",'用友-利润'!$A$2:$A$189,0)+1,MATCH($X$39,'用友-利润'!$B$1:$AK$1,0)+1)</f>
        <v>1680</v>
      </c>
    </row>
    <row r="60" spans="1:24" s="154" customFormat="1" ht="15.75" customHeight="1">
      <c r="A60" s="165" t="s">
        <v>77</v>
      </c>
      <c r="B60" s="166">
        <f t="shared" si="11"/>
        <v>0</v>
      </c>
      <c r="C60" s="172">
        <v>0</v>
      </c>
      <c r="D60" s="172">
        <f>INDEX('用友-利润'!$A$1:$AK$189,MATCH(A60&amp;"调整额",'用友-利润'!$A$2:$A$189,0)+1,MATCH('分部表-利润'!$I$1,'用友-利润'!$B$1:$AK$1,0)+1)+INDEX('用友-利润'!$A$1:$AK$189,MATCH(A60&amp;"调整额",'用友-利润'!$A$2:$A$189,0)+1,MATCH('分部表-利润'!$J$1,'用友-利润'!$B$1:$AK$1,0)+1)+INDEX('用友-利润'!$A$1:$AK$189,MATCH(A60&amp;"调整额",'用友-利润'!$A$2:$A$189,0)+1,MATCH('分部表-利润'!$K$1,'用友-利润'!$B$1:$AK$1,0)+1)+INDEX('用友-利润'!$A$1:$AK$189,MATCH(A60&amp;"调整额",'用友-利润'!$A$2:$A$189,0)+1,MATCH('分部表-利润'!$M$1,'用友-利润'!$B$1:$AK$1,0)+1)</f>
        <v>0</v>
      </c>
      <c r="E60" s="172">
        <f>INDEX('用友-利润'!$A$1:$AK$189,MATCH(A60&amp;"调整额",'用友-利润'!$A$2:$A$189,0)+1,MATCH($E$39,'用友-利润'!$B$1:$AK$1,0)+1)</f>
        <v>0</v>
      </c>
      <c r="F60" s="172">
        <f>INDEX('用友-利润'!$A$1:$AK$189,MATCH(A60&amp;"调整额",'用友-利润'!$A$2:$A$189,0)+1,MATCH($F$39,'用友-利润'!$B$1:$AK$1,0)+1)</f>
        <v>0</v>
      </c>
      <c r="G60" s="173">
        <f t="shared" si="12"/>
        <v>0</v>
      </c>
      <c r="H60" s="174">
        <f>INDEX('用友-利润'!$A$1:$AK$189,MATCH(A60&amp;"调整额",'用友-利润'!$A$2:$A$189,0)+1,MATCH($H$39,'用友-利润'!$B$1:$AK$1,0)+1)</f>
        <v>0</v>
      </c>
      <c r="I60" s="172">
        <f>INDEX('用友-利润'!$A$1:$AK$189,MATCH(A60&amp;"调整额",'用友-利润'!$A$2:$A$189,0)+1,MATCH($I$39,'用友-利润'!$B$1:$AK$1,0)+1)</f>
        <v>0</v>
      </c>
      <c r="J60" s="172">
        <f>INDEX('用友-利润'!$A$1:$AK$189,MATCH(A60&amp;"调整额",'用友-利润'!$A$2:$A$189,0)+1,MATCH($J$39,'用友-利润'!$B$1:$AK$1,0)+1)</f>
        <v>0</v>
      </c>
      <c r="K60" s="173">
        <f t="shared" si="13"/>
        <v>0</v>
      </c>
      <c r="L60" s="172">
        <f>INDEX('用友-利润'!$A$1:$AK$189,MATCH(A60&amp;"调整额",'用友-利润'!$A$2:$A$189,0)+1,MATCH($L$39,'用友-利润'!$B$1:$AK$1,0)+1)</f>
        <v>0</v>
      </c>
      <c r="M60" s="172">
        <f>INDEX('用友-利润'!$A$1:$AK$189,MATCH(A60&amp;"调整额",'用友-利润'!$A$2:$A$189,0)+1,MATCH($M$39,'用友-利润'!$B$1:$AK$1,0)+1)</f>
        <v>0</v>
      </c>
      <c r="N60" s="173">
        <f t="shared" si="14"/>
        <v>0</v>
      </c>
      <c r="O60" s="172">
        <f>INDEX('用友-利润'!$A$1:$AK$189,MATCH(A60&amp;"调整额",'用友-利润'!$A$2:$A$189,0)+1,MATCH($O$39,'用友-利润'!$B$1:$AK$1,0)+1)</f>
        <v>0</v>
      </c>
      <c r="P60" s="172">
        <f>INDEX('用友-利润'!$A$1:$AK$189,MATCH(A60&amp;"调整额",'用友-利润'!$A$2:$A$189,0)+1,MATCH($P$39,'用友-利润'!$B$1:$AK$1,0)+1)</f>
        <v>0</v>
      </c>
      <c r="Q60" s="172">
        <f>INDEX('用友-利润'!$A$1:$AK$189,MATCH(A60&amp;"调整额",'用友-利润'!$A$2:$A$189,0)+1,MATCH($Q$39,'用友-利润'!$B$1:$AK$1,0)+1)</f>
        <v>0</v>
      </c>
      <c r="R60" s="173">
        <f t="shared" si="10"/>
        <v>0</v>
      </c>
      <c r="S60" s="172">
        <f>INDEX('用友-利润'!$A$1:$AK$189,MATCH(A60&amp;"调整额",'用友-利润'!$A$2:$A$189,0)+1,MATCH($S$39,'用友-利润'!$B$1:$AK$1,0)+1)</f>
        <v>0</v>
      </c>
      <c r="T60" s="172">
        <f>INDEX('用友-利润'!$A$1:$AK$189,MATCH(A60&amp;"调整额",'用友-利润'!$A$2:$A$189,0)+1,MATCH($T$39,'用友-利润'!$B$1:$AK$1,0)+1)</f>
        <v>0</v>
      </c>
      <c r="U60" s="172">
        <f>INDEX('用友-利润'!$A$1:$AK$189,MATCH(A60&amp;"调整额",'用友-利润'!$A$2:$A$189,0)+1,MATCH($U$39,'用友-利润'!$B$1:$AK$1,0)+1)</f>
        <v>0</v>
      </c>
      <c r="V60" s="172">
        <f>INDEX('用友-利润'!$A$1:$AK$189,MATCH(A60&amp;"调整额",'用友-利润'!$A$2:$A$189,0)+1,MATCH($V$39,'用友-利润'!$B$1:$AK$1,0)+1)</f>
        <v>0</v>
      </c>
      <c r="W60" s="172"/>
      <c r="X60" s="172">
        <f>INDEX('用友-利润'!$A$1:$AK$189,MATCH(A60&amp;"调整额",'用友-利润'!$A$2:$A$189,0)+1,MATCH($X$39,'用友-利润'!$B$1:$AK$1,0)+1)</f>
        <v>0</v>
      </c>
    </row>
    <row r="61" spans="1:24" s="154" customFormat="1" ht="15.75" customHeight="1">
      <c r="A61" s="165" t="s">
        <v>78</v>
      </c>
      <c r="B61" s="166">
        <f t="shared" si="11"/>
        <v>0</v>
      </c>
      <c r="C61" s="172">
        <v>0</v>
      </c>
      <c r="D61" s="172">
        <f>INDEX('用友-利润'!$A$1:$AK$189,MATCH(A61&amp;"调整额",'用友-利润'!$A$2:$A$189,0)+1,MATCH('分部表-利润'!$I$1,'用友-利润'!$B$1:$AK$1,0)+1)+INDEX('用友-利润'!$A$1:$AK$189,MATCH(A61&amp;"调整额",'用友-利润'!$A$2:$A$189,0)+1,MATCH('分部表-利润'!$J$1,'用友-利润'!$B$1:$AK$1,0)+1)+INDEX('用友-利润'!$A$1:$AK$189,MATCH(A61&amp;"调整额",'用友-利润'!$A$2:$A$189,0)+1,MATCH('分部表-利润'!$K$1,'用友-利润'!$B$1:$AK$1,0)+1)+INDEX('用友-利润'!$A$1:$AK$189,MATCH(A61&amp;"调整额",'用友-利润'!$A$2:$A$189,0)+1,MATCH('分部表-利润'!$M$1,'用友-利润'!$B$1:$AK$1,0)+1)</f>
        <v>0</v>
      </c>
      <c r="E61" s="172">
        <f>INDEX('用友-利润'!$A$1:$AK$189,MATCH(A61&amp;"调整额",'用友-利润'!$A$2:$A$189,0)+1,MATCH($E$39,'用友-利润'!$B$1:$AK$1,0)+1)</f>
        <v>0</v>
      </c>
      <c r="F61" s="172">
        <f>INDEX('用友-利润'!$A$1:$AK$189,MATCH(A61&amp;"调整额",'用友-利润'!$A$2:$A$189,0)+1,MATCH($F$39,'用友-利润'!$B$1:$AK$1,0)+1)</f>
        <v>0</v>
      </c>
      <c r="G61" s="173">
        <f t="shared" si="12"/>
        <v>0</v>
      </c>
      <c r="H61" s="174">
        <f>INDEX('用友-利润'!$A$1:$AK$189,MATCH(A61&amp;"调整额",'用友-利润'!$A$2:$A$189,0)+1,MATCH($H$39,'用友-利润'!$B$1:$AK$1,0)+1)</f>
        <v>0</v>
      </c>
      <c r="I61" s="172">
        <f>INDEX('用友-利润'!$A$1:$AK$189,MATCH(A61&amp;"调整额",'用友-利润'!$A$2:$A$189,0)+1,MATCH($I$39,'用友-利润'!$B$1:$AK$1,0)+1)</f>
        <v>0</v>
      </c>
      <c r="J61" s="172">
        <f>INDEX('用友-利润'!$A$1:$AK$189,MATCH(A61&amp;"调整额",'用友-利润'!$A$2:$A$189,0)+1,MATCH($J$39,'用友-利润'!$B$1:$AK$1,0)+1)</f>
        <v>0</v>
      </c>
      <c r="K61" s="173">
        <f t="shared" si="13"/>
        <v>0</v>
      </c>
      <c r="L61" s="172">
        <f>INDEX('用友-利润'!$A$1:$AK$189,MATCH(A61&amp;"调整额",'用友-利润'!$A$2:$A$189,0)+1,MATCH($L$39,'用友-利润'!$B$1:$AK$1,0)+1)</f>
        <v>0</v>
      </c>
      <c r="M61" s="172">
        <f>INDEX('用友-利润'!$A$1:$AK$189,MATCH(A61&amp;"调整额",'用友-利润'!$A$2:$A$189,0)+1,MATCH($M$39,'用友-利润'!$B$1:$AK$1,0)+1)</f>
        <v>0</v>
      </c>
      <c r="N61" s="173">
        <f t="shared" si="14"/>
        <v>0</v>
      </c>
      <c r="O61" s="172">
        <f>INDEX('用友-利润'!$A$1:$AK$189,MATCH(A61&amp;"调整额",'用友-利润'!$A$2:$A$189,0)+1,MATCH($O$39,'用友-利润'!$B$1:$AK$1,0)+1)</f>
        <v>0</v>
      </c>
      <c r="P61" s="172">
        <f>INDEX('用友-利润'!$A$1:$AK$189,MATCH(A61&amp;"调整额",'用友-利润'!$A$2:$A$189,0)+1,MATCH($P$39,'用友-利润'!$B$1:$AK$1,0)+1)</f>
        <v>0</v>
      </c>
      <c r="Q61" s="172">
        <f>INDEX('用友-利润'!$A$1:$AK$189,MATCH(A61&amp;"调整额",'用友-利润'!$A$2:$A$189,0)+1,MATCH($Q$39,'用友-利润'!$B$1:$AK$1,0)+1)</f>
        <v>0</v>
      </c>
      <c r="R61" s="173">
        <f t="shared" si="10"/>
        <v>0</v>
      </c>
      <c r="S61" s="172">
        <f>INDEX('用友-利润'!$A$1:$AK$189,MATCH(A61&amp;"调整额",'用友-利润'!$A$2:$A$189,0)+1,MATCH($S$39,'用友-利润'!$B$1:$AK$1,0)+1)</f>
        <v>0</v>
      </c>
      <c r="T61" s="172">
        <f>INDEX('用友-利润'!$A$1:$AK$189,MATCH(A61&amp;"调整额",'用友-利润'!$A$2:$A$189,0)+1,MATCH($T$39,'用友-利润'!$B$1:$AK$1,0)+1)</f>
        <v>0</v>
      </c>
      <c r="U61" s="172">
        <f>INDEX('用友-利润'!$A$1:$AK$189,MATCH(A61&amp;"调整额",'用友-利润'!$A$2:$A$189,0)+1,MATCH($U$39,'用友-利润'!$B$1:$AK$1,0)+1)</f>
        <v>0</v>
      </c>
      <c r="V61" s="172">
        <f>INDEX('用友-利润'!$A$1:$AK$189,MATCH(A61&amp;"调整额",'用友-利润'!$A$2:$A$189,0)+1,MATCH($V$39,'用友-利润'!$B$1:$AK$1,0)+1)</f>
        <v>0</v>
      </c>
      <c r="W61" s="172"/>
      <c r="X61" s="172">
        <f>INDEX('用友-利润'!$A$1:$AK$189,MATCH(A61&amp;"调整额",'用友-利润'!$A$2:$A$189,0)+1,MATCH($X$39,'用友-利润'!$B$1:$AK$1,0)+1)</f>
        <v>0</v>
      </c>
    </row>
    <row r="62" spans="1:24" s="154" customFormat="1" ht="15.75" customHeight="1">
      <c r="A62" s="165" t="s">
        <v>79</v>
      </c>
      <c r="B62" s="166">
        <f t="shared" si="11"/>
        <v>0</v>
      </c>
      <c r="C62" s="172">
        <v>0</v>
      </c>
      <c r="D62" s="172">
        <f>INDEX('用友-利润'!$A$1:$AK$189,MATCH(A62&amp;"调整额",'用友-利润'!$A$2:$A$189,0)+1,MATCH('分部表-利润'!$I$1,'用友-利润'!$B$1:$AK$1,0)+1)+INDEX('用友-利润'!$A$1:$AK$189,MATCH(A62&amp;"调整额",'用友-利润'!$A$2:$A$189,0)+1,MATCH('分部表-利润'!$J$1,'用友-利润'!$B$1:$AK$1,0)+1)+INDEX('用友-利润'!$A$1:$AK$189,MATCH(A62&amp;"调整额",'用友-利润'!$A$2:$A$189,0)+1,MATCH('分部表-利润'!$K$1,'用友-利润'!$B$1:$AK$1,0)+1)+INDEX('用友-利润'!$A$1:$AK$189,MATCH(A62&amp;"调整额",'用友-利润'!$A$2:$A$189,0)+1,MATCH('分部表-利润'!$M$1,'用友-利润'!$B$1:$AK$1,0)+1)</f>
        <v>0</v>
      </c>
      <c r="E62" s="172">
        <f>INDEX('用友-利润'!$A$1:$AK$189,MATCH(A62&amp;"调整额",'用友-利润'!$A$2:$A$189,0)+1,MATCH($E$39,'用友-利润'!$B$1:$AK$1,0)+1)</f>
        <v>0</v>
      </c>
      <c r="F62" s="172">
        <f>INDEX('用友-利润'!$A$1:$AK$189,MATCH(A62&amp;"调整额",'用友-利润'!$A$2:$A$189,0)+1,MATCH($F$39,'用友-利润'!$B$1:$AK$1,0)+1)</f>
        <v>0</v>
      </c>
      <c r="G62" s="173">
        <f t="shared" si="12"/>
        <v>0</v>
      </c>
      <c r="H62" s="172">
        <f>INDEX('用友-利润'!$A$1:$AK$189,MATCH(A62&amp;"调整额",'用友-利润'!$A$2:$A$189,0)+1,MATCH($H$39,'用友-利润'!$B$1:$AK$1,0)+1)</f>
        <v>0</v>
      </c>
      <c r="I62" s="172">
        <f>INDEX('用友-利润'!$A$1:$AK$189,MATCH(A62&amp;"调整额",'用友-利润'!$A$2:$A$189,0)+1,MATCH($I$39,'用友-利润'!$B$1:$AK$1,0)+1)</f>
        <v>0</v>
      </c>
      <c r="J62" s="172">
        <f>INDEX('用友-利润'!$A$1:$AK$189,MATCH(A62&amp;"调整额",'用友-利润'!$A$2:$A$189,0)+1,MATCH($J$39,'用友-利润'!$B$1:$AK$1,0)+1)</f>
        <v>0</v>
      </c>
      <c r="K62" s="173">
        <f t="shared" si="13"/>
        <v>0</v>
      </c>
      <c r="L62" s="172">
        <f>INDEX('用友-利润'!$A$1:$AK$189,MATCH(A62&amp;"调整额",'用友-利润'!$A$2:$A$189,0)+1,MATCH($L$39,'用友-利润'!$B$1:$AK$1,0)+1)</f>
        <v>0</v>
      </c>
      <c r="M62" s="172">
        <f>INDEX('用友-利润'!$A$1:$AK$189,MATCH(A62&amp;"调整额",'用友-利润'!$A$2:$A$189,0)+1,MATCH($M$39,'用友-利润'!$B$1:$AK$1,0)+1)</f>
        <v>0</v>
      </c>
      <c r="N62" s="173">
        <f t="shared" si="14"/>
        <v>0</v>
      </c>
      <c r="O62" s="172">
        <f>INDEX('用友-利润'!$A$1:$AK$189,MATCH(A62&amp;"调整额",'用友-利润'!$A$2:$A$189,0)+1,MATCH($O$39,'用友-利润'!$B$1:$AK$1,0)+1)</f>
        <v>0</v>
      </c>
      <c r="P62" s="172">
        <f>INDEX('用友-利润'!$A$1:$AK$189,MATCH(A62&amp;"调整额",'用友-利润'!$A$2:$A$189,0)+1,MATCH($P$39,'用友-利润'!$B$1:$AK$1,0)+1)</f>
        <v>0</v>
      </c>
      <c r="Q62" s="172">
        <f>INDEX('用友-利润'!$A$1:$AK$189,MATCH(A62&amp;"调整额",'用友-利润'!$A$2:$A$189,0)+1,MATCH($Q$39,'用友-利润'!$B$1:$AK$1,0)+1)</f>
        <v>0</v>
      </c>
      <c r="R62" s="173">
        <f t="shared" si="10"/>
        <v>0</v>
      </c>
      <c r="S62" s="172">
        <f>INDEX('用友-利润'!$A$1:$AK$189,MATCH(A62&amp;"调整额",'用友-利润'!$A$2:$A$189,0)+1,MATCH($S$39,'用友-利润'!$B$1:$AK$1,0)+1)</f>
        <v>0</v>
      </c>
      <c r="T62" s="172">
        <f>INDEX('用友-利润'!$A$1:$AK$189,MATCH(A62&amp;"调整额",'用友-利润'!$A$2:$A$189,0)+1,MATCH($T$39,'用友-利润'!$B$1:$AK$1,0)+1)</f>
        <v>0</v>
      </c>
      <c r="U62" s="172">
        <f>INDEX('用友-利润'!$A$1:$AK$189,MATCH(A62&amp;"调整额",'用友-利润'!$A$2:$A$189,0)+1,MATCH($U$39,'用友-利润'!$B$1:$AK$1,0)+1)</f>
        <v>0</v>
      </c>
      <c r="V62" s="172">
        <f>INDEX('用友-利润'!$A$1:$AK$189,MATCH(A62&amp;"调整额",'用友-利润'!$A$2:$A$189,0)+1,MATCH($V$39,'用友-利润'!$B$1:$AK$1,0)+1)</f>
        <v>0</v>
      </c>
      <c r="W62" s="172"/>
      <c r="X62" s="172">
        <f>INDEX('用友-利润'!$A$1:$AK$189,MATCH(A62&amp;"调整额",'用友-利润'!$A$2:$A$189,0)+1,MATCH($X$39,'用友-利润'!$B$1:$AK$1,0)+1)</f>
        <v>0</v>
      </c>
    </row>
    <row r="63" spans="1:24" s="155" customFormat="1" ht="15.75" customHeight="1">
      <c r="A63" s="176" t="s">
        <v>80</v>
      </c>
      <c r="B63" s="166">
        <f t="shared" si="11"/>
        <v>0</v>
      </c>
      <c r="C63" s="166">
        <f>C40-C57</f>
        <v>49679664.202686667</v>
      </c>
      <c r="D63" s="166">
        <f t="shared" ref="D63:X63" si="16">D40-D57</f>
        <v>6536080.208416</v>
      </c>
      <c r="E63" s="166">
        <f t="shared" si="16"/>
        <v>-4040</v>
      </c>
      <c r="F63" s="166">
        <f t="shared" si="16"/>
        <v>2910732.7517060013</v>
      </c>
      <c r="G63" s="166">
        <f t="shared" si="16"/>
        <v>-6555469.7174719991</v>
      </c>
      <c r="H63" s="166">
        <f t="shared" si="16"/>
        <v>-650946.04</v>
      </c>
      <c r="I63" s="166">
        <f t="shared" si="16"/>
        <v>-4845724.8277420001</v>
      </c>
      <c r="J63" s="166">
        <f t="shared" si="16"/>
        <v>-1058798.8497300001</v>
      </c>
      <c r="K63" s="166">
        <f t="shared" si="16"/>
        <v>-11738400.502935337</v>
      </c>
      <c r="L63" s="166">
        <f t="shared" si="16"/>
        <v>-14809209.614983335</v>
      </c>
      <c r="M63" s="166">
        <f t="shared" si="16"/>
        <v>3070809.1120479996</v>
      </c>
      <c r="N63" s="166">
        <f t="shared" si="16"/>
        <v>-42269641.929357335</v>
      </c>
      <c r="O63" s="166">
        <f t="shared" si="16"/>
        <v>-23468079.350228</v>
      </c>
      <c r="P63" s="166">
        <f t="shared" si="16"/>
        <v>-18801562.579129331</v>
      </c>
      <c r="Q63" s="166">
        <f t="shared" si="16"/>
        <v>0</v>
      </c>
      <c r="R63" s="166">
        <f t="shared" si="16"/>
        <v>1441074.9869560001</v>
      </c>
      <c r="S63" s="166">
        <f t="shared" si="16"/>
        <v>2007308.7984500001</v>
      </c>
      <c r="T63" s="166">
        <f t="shared" si="16"/>
        <v>24489.022199999996</v>
      </c>
      <c r="U63" s="166">
        <f t="shared" si="16"/>
        <v>-589042.83369400003</v>
      </c>
      <c r="V63" s="166">
        <f t="shared" si="16"/>
        <v>0</v>
      </c>
      <c r="W63" s="166">
        <f t="shared" si="16"/>
        <v>0</v>
      </c>
      <c r="X63" s="166">
        <f t="shared" si="16"/>
        <v>-1680</v>
      </c>
    </row>
    <row r="64" spans="1:24" s="154" customFormat="1" ht="15.75" customHeight="1">
      <c r="A64" s="165" t="s">
        <v>81</v>
      </c>
      <c r="B64" s="166">
        <f t="shared" si="11"/>
        <v>0</v>
      </c>
      <c r="C64" s="172">
        <v>0</v>
      </c>
      <c r="D64" s="172">
        <f>INDEX('用友-利润'!$A$1:$AK$189,MATCH(A64&amp;"调整额",'用友-利润'!$A$2:$A$189,0)+1,MATCH('分部表-利润'!$I$1,'用友-利润'!$B$1:$AK$1,0)+1)+INDEX('用友-利润'!$A$1:$AK$189,MATCH(A64&amp;"调整额",'用友-利润'!$A$2:$A$189,0)+1,MATCH('分部表-利润'!$J$1,'用友-利润'!$B$1:$AK$1,0)+1)+INDEX('用友-利润'!$A$1:$AK$189,MATCH(A64&amp;"调整额",'用友-利润'!$A$2:$A$189,0)+1,MATCH('分部表-利润'!$K$1,'用友-利润'!$B$1:$AK$1,0)+1)+INDEX('用友-利润'!$A$1:$AK$189,MATCH(A64&amp;"调整额",'用友-利润'!$A$2:$A$189,0)+1,MATCH('分部表-利润'!$M$1,'用友-利润'!$B$1:$AK$1,0)+1)</f>
        <v>0</v>
      </c>
      <c r="E64" s="172">
        <f>INDEX('用友-利润'!$A$1:$AK$189,MATCH(A64&amp;"调整额",'用友-利润'!$A$2:$A$189,0)+1,MATCH($E$39,'用友-利润'!$B$1:$AK$1,0)+1)</f>
        <v>0</v>
      </c>
      <c r="F64" s="172">
        <f>INDEX('用友-利润'!$A$1:$AK$189,MATCH(A64&amp;"调整额",'用友-利润'!$A$2:$A$189,0)+1,MATCH($F$39,'用友-利润'!$B$1:$AK$1,0)+1)</f>
        <v>0</v>
      </c>
      <c r="G64" s="173">
        <f t="shared" si="12"/>
        <v>0</v>
      </c>
      <c r="H64" s="172">
        <f>INDEX('用友-利润'!$A$1:$AK$189,MATCH(A64&amp;"调整额",'用友-利润'!$A$2:$A$189,0)+1,MATCH($H$39,'用友-利润'!$B$1:$AK$1,0)+1)</f>
        <v>0</v>
      </c>
      <c r="I64" s="172">
        <f>INDEX('用友-利润'!$A$1:$AK$189,MATCH(A64&amp;"调整额",'用友-利润'!$A$2:$A$189,0)+1,MATCH($I$39,'用友-利润'!$B$1:$AK$1,0)+1)</f>
        <v>0</v>
      </c>
      <c r="J64" s="172">
        <f>INDEX('用友-利润'!$A$1:$AK$189,MATCH(A64&amp;"调整额",'用友-利润'!$A$2:$A$189,0)+1,MATCH($J$39,'用友-利润'!$B$1:$AK$1,0)+1)</f>
        <v>0</v>
      </c>
      <c r="K64" s="173">
        <f t="shared" si="13"/>
        <v>0</v>
      </c>
      <c r="L64" s="172">
        <f>INDEX('用友-利润'!$A$1:$AK$189,MATCH(A64&amp;"调整额",'用友-利润'!$A$2:$A$189,0)+1,MATCH($L$39,'用友-利润'!$B$1:$AK$1,0)+1)</f>
        <v>0</v>
      </c>
      <c r="M64" s="172">
        <f>INDEX('用友-利润'!$A$1:$AK$189,MATCH(A64&amp;"调整额",'用友-利润'!$A$2:$A$189,0)+1,MATCH($M$39,'用友-利润'!$B$1:$AK$1,0)+1)</f>
        <v>0</v>
      </c>
      <c r="N64" s="173">
        <f t="shared" si="14"/>
        <v>0</v>
      </c>
      <c r="O64" s="172">
        <f>INDEX('用友-利润'!$A$1:$AK$189,MATCH(A64&amp;"调整额",'用友-利润'!$A$2:$A$189,0)+1,MATCH($O$39,'用友-利润'!$B$1:$AK$1,0)+1)</f>
        <v>0</v>
      </c>
      <c r="P64" s="172">
        <f>INDEX('用友-利润'!$A$1:$AK$189,MATCH(A64&amp;"调整额",'用友-利润'!$A$2:$A$189,0)+1,MATCH($P$39,'用友-利润'!$B$1:$AK$1,0)+1)</f>
        <v>0</v>
      </c>
      <c r="Q64" s="172">
        <f>INDEX('用友-利润'!$A$1:$AK$189,MATCH(A64&amp;"调整额",'用友-利润'!$A$2:$A$189,0)+1,MATCH($Q$39,'用友-利润'!$B$1:$AK$1,0)+1)</f>
        <v>0</v>
      </c>
      <c r="R64" s="173">
        <f t="shared" si="10"/>
        <v>0</v>
      </c>
      <c r="S64" s="172">
        <f>INDEX('用友-利润'!$A$1:$AK$189,MATCH(A64&amp;"调整额",'用友-利润'!$A$2:$A$189,0)+1,MATCH($S$39,'用友-利润'!$B$1:$AK$1,0)+1)</f>
        <v>0</v>
      </c>
      <c r="T64" s="172">
        <f>INDEX('用友-利润'!$A$1:$AK$189,MATCH(A64&amp;"调整额",'用友-利润'!$A$2:$A$189,0)+1,MATCH($T$39,'用友-利润'!$B$1:$AK$1,0)+1)</f>
        <v>0</v>
      </c>
      <c r="U64" s="172">
        <f>INDEX('用友-利润'!$A$1:$AK$189,MATCH(A64&amp;"调整额",'用友-利润'!$A$2:$A$189,0)+1,MATCH($U$39,'用友-利润'!$B$1:$AK$1,0)+1)</f>
        <v>0</v>
      </c>
      <c r="V64" s="172">
        <f>INDEX('用友-利润'!$A$1:$AK$189,MATCH(A64&amp;"调整额",'用友-利润'!$A$2:$A$189,0)+1,MATCH($V$39,'用友-利润'!$B$1:$AK$1,0)+1)</f>
        <v>0</v>
      </c>
      <c r="W64" s="172"/>
      <c r="X64" s="172">
        <f>INDEX('用友-利润'!$A$1:$AK$189,MATCH(A64&amp;"调整额",'用友-利润'!$A$2:$A$189,0)+1,MATCH($X$39,'用友-利润'!$B$1:$AK$1,0)+1)</f>
        <v>0</v>
      </c>
    </row>
    <row r="65" spans="1:24" s="154" customFormat="1" ht="15.75" customHeight="1">
      <c r="A65" s="165" t="s">
        <v>82</v>
      </c>
      <c r="B65" s="166">
        <f t="shared" si="11"/>
        <v>0</v>
      </c>
      <c r="C65" s="172">
        <v>0</v>
      </c>
      <c r="D65" s="172">
        <f>INDEX('用友-利润'!$A$1:$AK$189,MATCH(A65&amp;"调整额",'用友-利润'!$A$2:$A$189,0)+1,MATCH('分部表-利润'!$I$1,'用友-利润'!$B$1:$AK$1,0)+1)+INDEX('用友-利润'!$A$1:$AK$189,MATCH(A65&amp;"调整额",'用友-利润'!$A$2:$A$189,0)+1,MATCH('分部表-利润'!$J$1,'用友-利润'!$B$1:$AK$1,0)+1)+INDEX('用友-利润'!$A$1:$AK$189,MATCH(A65&amp;"调整额",'用友-利润'!$A$2:$A$189,0)+1,MATCH('分部表-利润'!$K$1,'用友-利润'!$B$1:$AK$1,0)+1)+INDEX('用友-利润'!$A$1:$AK$189,MATCH(A65&amp;"调整额",'用友-利润'!$A$2:$A$189,0)+1,MATCH('分部表-利润'!$M$1,'用友-利润'!$B$1:$AK$1,0)+1)</f>
        <v>0</v>
      </c>
      <c r="E65" s="172">
        <f>INDEX('用友-利润'!$A$1:$AK$189,MATCH(A65&amp;"调整额",'用友-利润'!$A$2:$A$189,0)+1,MATCH($E$39,'用友-利润'!$B$1:$AK$1,0)+1)</f>
        <v>0</v>
      </c>
      <c r="F65" s="172">
        <f>INDEX('用友-利润'!$A$1:$AK$189,MATCH(A65&amp;"调整额",'用友-利润'!$A$2:$A$189,0)+1,MATCH($F$39,'用友-利润'!$B$1:$AK$1,0)+1)</f>
        <v>0</v>
      </c>
      <c r="G65" s="173">
        <f t="shared" si="12"/>
        <v>0</v>
      </c>
      <c r="H65" s="174">
        <f>INDEX('用友-利润'!$A$1:$AK$189,MATCH(A65&amp;"调整额",'用友-利润'!$A$2:$A$189,0)+1,MATCH($H$39,'用友-利润'!$B$1:$AK$1,0)+1)</f>
        <v>0</v>
      </c>
      <c r="I65" s="172">
        <f>INDEX('用友-利润'!$A$1:$AK$189,MATCH(A65&amp;"调整额",'用友-利润'!$A$2:$A$189,0)+1,MATCH($I$39,'用友-利润'!$B$1:$AK$1,0)+1)</f>
        <v>0</v>
      </c>
      <c r="J65" s="172">
        <f>INDEX('用友-利润'!$A$1:$AK$189,MATCH(A65&amp;"调整额",'用友-利润'!$A$2:$A$189,0)+1,MATCH($J$39,'用友-利润'!$B$1:$AK$1,0)+1)</f>
        <v>0</v>
      </c>
      <c r="K65" s="173">
        <f t="shared" si="13"/>
        <v>0</v>
      </c>
      <c r="L65" s="172">
        <f>INDEX('用友-利润'!$A$1:$AK$189,MATCH(A65&amp;"调整额",'用友-利润'!$A$2:$A$189,0)+1,MATCH($L$39,'用友-利润'!$B$1:$AK$1,0)+1)</f>
        <v>0</v>
      </c>
      <c r="M65" s="172">
        <f>INDEX('用友-利润'!$A$1:$AK$189,MATCH(A65&amp;"调整额",'用友-利润'!$A$2:$A$189,0)+1,MATCH($M$39,'用友-利润'!$B$1:$AK$1,0)+1)</f>
        <v>0</v>
      </c>
      <c r="N65" s="173">
        <f t="shared" si="14"/>
        <v>0</v>
      </c>
      <c r="O65" s="172">
        <f>INDEX('用友-利润'!$A$1:$AK$189,MATCH(A65&amp;"调整额",'用友-利润'!$A$2:$A$189,0)+1,MATCH($O$39,'用友-利润'!$B$1:$AK$1,0)+1)</f>
        <v>0</v>
      </c>
      <c r="P65" s="172">
        <f>INDEX('用友-利润'!$A$1:$AK$189,MATCH(A65&amp;"调整额",'用友-利润'!$A$2:$A$189,0)+1,MATCH($P$39,'用友-利润'!$B$1:$AK$1,0)+1)</f>
        <v>0</v>
      </c>
      <c r="Q65" s="172">
        <f>INDEX('用友-利润'!$A$1:$AK$189,MATCH(A65&amp;"调整额",'用友-利润'!$A$2:$A$189,0)+1,MATCH($Q$39,'用友-利润'!$B$1:$AK$1,0)+1)</f>
        <v>0</v>
      </c>
      <c r="R65" s="173">
        <f t="shared" si="10"/>
        <v>0</v>
      </c>
      <c r="S65" s="172">
        <f>INDEX('用友-利润'!$A$1:$AK$189,MATCH(A65&amp;"调整额",'用友-利润'!$A$2:$A$189,0)+1,MATCH($S$39,'用友-利润'!$B$1:$AK$1,0)+1)</f>
        <v>0</v>
      </c>
      <c r="T65" s="172">
        <f>INDEX('用友-利润'!$A$1:$AK$189,MATCH(A65&amp;"调整额",'用友-利润'!$A$2:$A$189,0)+1,MATCH($T$39,'用友-利润'!$B$1:$AK$1,0)+1)</f>
        <v>0</v>
      </c>
      <c r="U65" s="172">
        <f>INDEX('用友-利润'!$A$1:$AK$189,MATCH(A65&amp;"调整额",'用友-利润'!$A$2:$A$189,0)+1,MATCH($U$39,'用友-利润'!$B$1:$AK$1,0)+1)</f>
        <v>0</v>
      </c>
      <c r="V65" s="172">
        <f>INDEX('用友-利润'!$A$1:$AK$189,MATCH(A65&amp;"调整额",'用友-利润'!$A$2:$A$189,0)+1,MATCH($V$39,'用友-利润'!$B$1:$AK$1,0)+1)</f>
        <v>0</v>
      </c>
      <c r="W65" s="172"/>
      <c r="X65" s="172">
        <f>INDEX('用友-利润'!$A$1:$AK$189,MATCH(A65&amp;"调整额",'用友-利润'!$A$2:$A$189,0)+1,MATCH($X$39,'用友-利润'!$B$1:$AK$1,0)+1)</f>
        <v>0</v>
      </c>
    </row>
    <row r="66" spans="1:24" s="155" customFormat="1" ht="15.75" customHeight="1">
      <c r="A66" s="176" t="s">
        <v>83</v>
      </c>
      <c r="B66" s="166">
        <f t="shared" si="11"/>
        <v>0</v>
      </c>
      <c r="C66" s="166">
        <f>C63+C64-C65</f>
        <v>49679664.202686667</v>
      </c>
      <c r="D66" s="166">
        <f t="shared" ref="D66:X66" si="17">D63+D64-D65</f>
        <v>6536080.208416</v>
      </c>
      <c r="E66" s="166">
        <f t="shared" si="17"/>
        <v>-4040</v>
      </c>
      <c r="F66" s="166">
        <f t="shared" si="17"/>
        <v>2910732.7517060013</v>
      </c>
      <c r="G66" s="166">
        <f t="shared" si="17"/>
        <v>-6555469.7174719991</v>
      </c>
      <c r="H66" s="166">
        <f t="shared" si="17"/>
        <v>-650946.04</v>
      </c>
      <c r="I66" s="166">
        <f t="shared" si="17"/>
        <v>-4845724.8277420001</v>
      </c>
      <c r="J66" s="166">
        <f t="shared" si="17"/>
        <v>-1058798.8497300001</v>
      </c>
      <c r="K66" s="166">
        <f t="shared" si="17"/>
        <v>-11738400.502935337</v>
      </c>
      <c r="L66" s="166">
        <f t="shared" si="17"/>
        <v>-14809209.614983335</v>
      </c>
      <c r="M66" s="166">
        <f t="shared" si="17"/>
        <v>3070809.1120479996</v>
      </c>
      <c r="N66" s="166">
        <f t="shared" si="17"/>
        <v>-42269641.929357335</v>
      </c>
      <c r="O66" s="166">
        <f t="shared" si="17"/>
        <v>-23468079.350228</v>
      </c>
      <c r="P66" s="166">
        <f t="shared" si="17"/>
        <v>-18801562.579129331</v>
      </c>
      <c r="Q66" s="166">
        <f t="shared" si="17"/>
        <v>0</v>
      </c>
      <c r="R66" s="166">
        <f t="shared" si="17"/>
        <v>1441074.9869560001</v>
      </c>
      <c r="S66" s="166">
        <f t="shared" si="17"/>
        <v>2007308.7984500001</v>
      </c>
      <c r="T66" s="166">
        <f t="shared" si="17"/>
        <v>24489.022199999996</v>
      </c>
      <c r="U66" s="166">
        <f t="shared" si="17"/>
        <v>-589042.83369400003</v>
      </c>
      <c r="V66" s="166">
        <f t="shared" si="17"/>
        <v>0</v>
      </c>
      <c r="W66" s="166">
        <f t="shared" si="17"/>
        <v>0</v>
      </c>
      <c r="X66" s="166">
        <f t="shared" si="17"/>
        <v>-1680</v>
      </c>
    </row>
    <row r="67" spans="1:24" s="154" customFormat="1" ht="15.75" customHeight="1">
      <c r="A67" s="165" t="s">
        <v>84</v>
      </c>
      <c r="B67" s="166">
        <f t="shared" si="11"/>
        <v>0</v>
      </c>
      <c r="C67" s="172"/>
      <c r="D67" s="172">
        <f>INDEX('用友-利润'!$A$1:$AK$189,MATCH(A67&amp;"调整额",'用友-利润'!$A$2:$A$189,0)+1,MATCH('分部表-利润'!$I$1,'用友-利润'!$B$1:$AK$1,0)+1)+INDEX('用友-利润'!$A$1:$AK$189,MATCH(A67&amp;"调整额",'用友-利润'!$A$2:$A$189,0)+1,MATCH('分部表-利润'!$J$1,'用友-利润'!$B$1:$AK$1,0)+1)+INDEX('用友-利润'!$A$1:$AK$189,MATCH(A67&amp;"调整额",'用友-利润'!$A$2:$A$189,0)+1,MATCH('分部表-利润'!$K$1,'用友-利润'!$B$1:$AK$1,0)+1)+INDEX('用友-利润'!$A$1:$AK$189,MATCH(A67&amp;"调整额",'用友-利润'!$A$2:$A$189,0)+1,MATCH('分部表-利润'!$M$1,'用友-利润'!$B$1:$AK$1,0)+1)</f>
        <v>0</v>
      </c>
      <c r="E67" s="172">
        <f>INDEX('用友-利润'!$A$1:$AK$189,MATCH(A67&amp;"调整额",'用友-利润'!$A$2:$A$189,0)+1,MATCH($E$39,'用友-利润'!$B$1:$AK$1,0)+1)</f>
        <v>0</v>
      </c>
      <c r="F67" s="172">
        <f>INDEX('用友-利润'!$A$1:$AK$189,MATCH(A67&amp;"调整额",'用友-利润'!$A$2:$A$189,0)+1,MATCH($F$39,'用友-利润'!$B$1:$AK$1,0)+1)</f>
        <v>0</v>
      </c>
      <c r="G67" s="173">
        <f t="shared" si="12"/>
        <v>0</v>
      </c>
      <c r="H67" s="172">
        <f>INDEX('用友-利润'!$A$1:$AK$189,MATCH(A67&amp;"调整额",'用友-利润'!$A$2:$A$189,0)+1,MATCH($H$39,'用友-利润'!$B$1:$AK$1,0)+1)</f>
        <v>0</v>
      </c>
      <c r="I67" s="172">
        <f>INDEX('用友-利润'!$A$1:$AK$189,MATCH(A67&amp;"调整额",'用友-利润'!$A$2:$A$189,0)+1,MATCH($I$39,'用友-利润'!$B$1:$AK$1,0)+1)</f>
        <v>0</v>
      </c>
      <c r="J67" s="172">
        <f>INDEX('用友-利润'!$A$1:$AK$189,MATCH(A67&amp;"调整额",'用友-利润'!$A$2:$A$189,0)+1,MATCH($J$39,'用友-利润'!$B$1:$AK$1,0)+1)</f>
        <v>0</v>
      </c>
      <c r="K67" s="173">
        <f t="shared" si="13"/>
        <v>0</v>
      </c>
      <c r="L67" s="172">
        <f>INDEX('用友-利润'!$A$1:$AK$189,MATCH(A67&amp;"调整额",'用友-利润'!$A$2:$A$189,0)+1,MATCH($L$39,'用友-利润'!$B$1:$AK$1,0)+1)</f>
        <v>0</v>
      </c>
      <c r="M67" s="172">
        <f>INDEX('用友-利润'!$A$1:$AK$189,MATCH(A67&amp;"调整额",'用友-利润'!$A$2:$A$189,0)+1,MATCH($M$39,'用友-利润'!$B$1:$AK$1,0)+1)</f>
        <v>0</v>
      </c>
      <c r="N67" s="173">
        <f t="shared" si="14"/>
        <v>0</v>
      </c>
      <c r="O67" s="172">
        <f>INDEX('用友-利润'!$A$1:$AK$189,MATCH(A67&amp;"调整额",'用友-利润'!$A$2:$A$189,0)+1,MATCH($O$39,'用友-利润'!$B$1:$AK$1,0)+1)</f>
        <v>0</v>
      </c>
      <c r="P67" s="172">
        <f>INDEX('用友-利润'!$A$1:$AK$189,MATCH(A67&amp;"调整额",'用友-利润'!$A$2:$A$189,0)+1,MATCH($P$39,'用友-利润'!$B$1:$AK$1,0)+1)</f>
        <v>0</v>
      </c>
      <c r="Q67" s="172">
        <f>INDEX('用友-利润'!$A$1:$AK$189,MATCH(A67&amp;"调整额",'用友-利润'!$A$2:$A$189,0)+1,MATCH($Q$39,'用友-利润'!$B$1:$AK$1,0)+1)</f>
        <v>0</v>
      </c>
      <c r="R67" s="173">
        <f t="shared" si="10"/>
        <v>0</v>
      </c>
      <c r="S67" s="172">
        <f>INDEX('用友-利润'!$A$1:$AK$189,MATCH(A67&amp;"调整额",'用友-利润'!$A$2:$A$189,0)+1,MATCH($S$39,'用友-利润'!$B$1:$AK$1,0)+1)</f>
        <v>0</v>
      </c>
      <c r="T67" s="172">
        <f>INDEX('用友-利润'!$A$1:$AK$189,MATCH(A67&amp;"调整额",'用友-利润'!$A$2:$A$189,0)+1,MATCH($T$39,'用友-利润'!$B$1:$AK$1,0)+1)</f>
        <v>0</v>
      </c>
      <c r="U67" s="172">
        <f>INDEX('用友-利润'!$A$1:$AK$189,MATCH(A67&amp;"调整额",'用友-利润'!$A$2:$A$189,0)+1,MATCH($U$39,'用友-利润'!$B$1:$AK$1,0)+1)</f>
        <v>0</v>
      </c>
      <c r="V67" s="172">
        <f>INDEX('用友-利润'!$A$1:$AK$189,MATCH(A67&amp;"调整额",'用友-利润'!$A$2:$A$189,0)+1,MATCH($V$39,'用友-利润'!$B$1:$AK$1,0)+1)</f>
        <v>0</v>
      </c>
      <c r="W67" s="172"/>
      <c r="X67" s="172">
        <f>INDEX('用友-利润'!$A$1:$AK$189,MATCH(A67&amp;"调整额",'用友-利润'!$A$2:$A$189,0)+1,MATCH($X$39,'用友-利润'!$B$1:$AK$1,0)+1)</f>
        <v>0</v>
      </c>
    </row>
    <row r="68" spans="1:24" s="156" customFormat="1" ht="15.75" customHeight="1">
      <c r="A68" s="176" t="s">
        <v>85</v>
      </c>
      <c r="B68" s="177">
        <f>B66-B67</f>
        <v>0</v>
      </c>
      <c r="C68" s="177">
        <f>C66-C67</f>
        <v>49679664.202686667</v>
      </c>
      <c r="D68" s="177">
        <f t="shared" ref="D68:X68" si="18">D66-D67</f>
        <v>6536080.208416</v>
      </c>
      <c r="E68" s="177">
        <f t="shared" si="18"/>
        <v>-4040</v>
      </c>
      <c r="F68" s="177">
        <f t="shared" si="18"/>
        <v>2910732.7517060013</v>
      </c>
      <c r="G68" s="177">
        <f t="shared" si="18"/>
        <v>-6555469.7174719991</v>
      </c>
      <c r="H68" s="177">
        <f t="shared" si="18"/>
        <v>-650946.04</v>
      </c>
      <c r="I68" s="177">
        <f t="shared" si="18"/>
        <v>-4845724.8277420001</v>
      </c>
      <c r="J68" s="177">
        <f t="shared" si="18"/>
        <v>-1058798.8497300001</v>
      </c>
      <c r="K68" s="177">
        <f t="shared" si="18"/>
        <v>-11738400.502935337</v>
      </c>
      <c r="L68" s="177">
        <f t="shared" si="18"/>
        <v>-14809209.614983335</v>
      </c>
      <c r="M68" s="177">
        <f t="shared" si="18"/>
        <v>3070809.1120479996</v>
      </c>
      <c r="N68" s="177">
        <f t="shared" si="18"/>
        <v>-42269641.929357335</v>
      </c>
      <c r="O68" s="177">
        <f t="shared" si="18"/>
        <v>-23468079.350228</v>
      </c>
      <c r="P68" s="177">
        <f t="shared" si="18"/>
        <v>-18801562.579129331</v>
      </c>
      <c r="Q68" s="177">
        <f t="shared" si="18"/>
        <v>0</v>
      </c>
      <c r="R68" s="177">
        <f t="shared" si="18"/>
        <v>1441074.9869560001</v>
      </c>
      <c r="S68" s="177">
        <f t="shared" si="18"/>
        <v>2007308.7984500001</v>
      </c>
      <c r="T68" s="177">
        <f t="shared" si="18"/>
        <v>24489.022199999996</v>
      </c>
      <c r="U68" s="177">
        <f t="shared" si="18"/>
        <v>-589042.83369400003</v>
      </c>
      <c r="V68" s="177">
        <f t="shared" si="18"/>
        <v>0</v>
      </c>
      <c r="W68" s="177">
        <f t="shared" si="18"/>
        <v>0</v>
      </c>
      <c r="X68" s="177">
        <f t="shared" si="18"/>
        <v>-1680</v>
      </c>
    </row>
    <row r="69" spans="1:24" s="155" customFormat="1" ht="15.75" customHeight="1">
      <c r="A69" s="178" t="s">
        <v>86</v>
      </c>
      <c r="B69" s="166">
        <f>SUM(C69:F69)+G69+K69+N69+R69</f>
        <v>3.7252902984619141E-9</v>
      </c>
      <c r="C69" s="166">
        <f>B33</f>
        <v>-35629174.850000001</v>
      </c>
      <c r="D69" s="166">
        <f>INDEX('用友-利润'!$A$1:$AK$189,MATCH(A69&amp;"调整额",'用友-利润'!$A$2:$A$189,0)+1,MATCH('分部表-利润'!$I$1,'用友-利润'!$B$1:$AK$1,0)+1)+INDEX('用友-利润'!$A$1:$AK$189,MATCH(A69&amp;"调整额",'用友-利润'!$A$2:$A$189,0)+1,MATCH('分部表-利润'!$J$1,'用友-利润'!$B$1:$AK$1,0)+1)+INDEX('用友-利润'!$A$1:$AK$189,MATCH(A69&amp;"调整额",'用友-利润'!$A$2:$A$189,0)+1,MATCH('分部表-利润'!$K$1,'用友-利润'!$B$1:$AK$1,0)+1)+INDEX('用友-利润'!$A$1:$AK$189,MATCH(A69&amp;"调整额",'用友-利润'!$A$2:$A$189,0)+1,MATCH('分部表-利润'!$M$1,'用友-利润'!$B$1:$AK$1,0)+1)-D33/0.75</f>
        <v>0</v>
      </c>
      <c r="E69" s="166">
        <f>INDEX('用友-利润'!$A$1:$AK$189,MATCH(A69&amp;"调整额",'用友-利润'!$A$2:$A$189,0)+1,MATCH($E$39,'用友-利润'!$B$1:$AK$1,0)+1)</f>
        <v>0</v>
      </c>
      <c r="F69" s="166"/>
      <c r="G69" s="173">
        <f t="shared" si="12"/>
        <v>0</v>
      </c>
      <c r="H69" s="166"/>
      <c r="I69" s="166"/>
      <c r="J69" s="166"/>
      <c r="K69" s="173">
        <f t="shared" si="13"/>
        <v>5839572.7300000023</v>
      </c>
      <c r="L69" s="166">
        <f>-L33</f>
        <v>5839572.7300000023</v>
      </c>
      <c r="M69" s="166">
        <f>INDEX('用友-利润'!$A$1:$AK$189,MATCH(A69&amp;"调整额",'用友-利润'!$A$2:$A$189,0)+1,MATCH($M$39,'用友-利润'!$B$1:$AK$1,0)+1)</f>
        <v>0</v>
      </c>
      <c r="N69" s="173">
        <f t="shared" si="14"/>
        <v>29789602.120000001</v>
      </c>
      <c r="O69" s="166"/>
      <c r="P69" s="166">
        <f>-P33</f>
        <v>29789602.120000001</v>
      </c>
      <c r="Q69" s="166">
        <f>INDEX('用友-利润'!$A$1:$AK$189,MATCH(A69&amp;"调整额",'用友-利润'!$A$2:$A$189,0)+1,MATCH($Q$39,'用友-利润'!$B$1:$AK$1,0)+1)</f>
        <v>0</v>
      </c>
      <c r="R69" s="173">
        <f t="shared" si="10"/>
        <v>0</v>
      </c>
      <c r="S69" s="166">
        <f>INDEX('用友-利润'!$A$1:$AK$189,MATCH(A69&amp;"调整额",'用友-利润'!$A$2:$A$189,0)+1,MATCH($S$39,'用友-利润'!$B$1:$AK$1,0)+1)</f>
        <v>0</v>
      </c>
      <c r="T69" s="166">
        <f>INDEX('用友-利润'!$A$1:$AK$189,MATCH(A69&amp;"调整额",'用友-利润'!$A$2:$A$189,0)+1,MATCH($T$39,'用友-利润'!$B$1:$AK$1,0)+1)</f>
        <v>0</v>
      </c>
      <c r="U69" s="166">
        <f>INDEX('用友-利润'!$A$1:$AK$189,MATCH(A69&amp;"调整额",'用友-利润'!$A$2:$A$189,0)+1,MATCH($U$39,'用友-利润'!$B$1:$AK$1,0)+1)</f>
        <v>0</v>
      </c>
      <c r="V69" s="166">
        <f>INDEX('用友-利润'!$A$1:$AK$189,MATCH(A69&amp;"调整额",'用友-利润'!$A$2:$A$189,0)+1,MATCH($V$39,'用友-利润'!$B$1:$AK$1,0)+1)</f>
        <v>0</v>
      </c>
      <c r="W69" s="166"/>
      <c r="X69" s="166">
        <f>INDEX('用友-利润'!$A$1:$AK$189,MATCH(A69&amp;"调整额",'用友-利润'!$A$2:$A$189,0)+1,MATCH($X$39,'用友-利润'!$B$1:$AK$1,0)+1)</f>
        <v>0</v>
      </c>
    </row>
    <row r="70" spans="1:24" s="155" customFormat="1" ht="15.75" customHeight="1">
      <c r="A70" s="178" t="s">
        <v>87</v>
      </c>
      <c r="B70" s="166">
        <f>B68+B69</f>
        <v>3.7252902984619141E-9</v>
      </c>
      <c r="C70" s="166">
        <f>C68+C69</f>
        <v>14050489.352686666</v>
      </c>
      <c r="D70" s="166">
        <f t="shared" ref="D70:X70" si="19">D68+D69</f>
        <v>6536080.208416</v>
      </c>
      <c r="E70" s="166">
        <f t="shared" si="19"/>
        <v>-4040</v>
      </c>
      <c r="F70" s="166">
        <f t="shared" si="19"/>
        <v>2910732.7517060013</v>
      </c>
      <c r="G70" s="166">
        <f t="shared" si="19"/>
        <v>-6555469.7174719991</v>
      </c>
      <c r="H70" s="166">
        <f t="shared" si="19"/>
        <v>-650946.04</v>
      </c>
      <c r="I70" s="166">
        <f t="shared" si="19"/>
        <v>-4845724.8277420001</v>
      </c>
      <c r="J70" s="166">
        <f t="shared" si="19"/>
        <v>-1058798.8497300001</v>
      </c>
      <c r="K70" s="166">
        <f t="shared" si="19"/>
        <v>-5898827.7729353346</v>
      </c>
      <c r="L70" s="166">
        <f t="shared" si="19"/>
        <v>-8969636.8849833328</v>
      </c>
      <c r="M70" s="166">
        <f t="shared" si="19"/>
        <v>3070809.1120479996</v>
      </c>
      <c r="N70" s="166">
        <f t="shared" si="19"/>
        <v>-12480039.809357334</v>
      </c>
      <c r="O70" s="166">
        <f t="shared" si="19"/>
        <v>-23468079.350228</v>
      </c>
      <c r="P70" s="166">
        <f t="shared" si="19"/>
        <v>10988039.54087067</v>
      </c>
      <c r="Q70" s="166">
        <f t="shared" si="19"/>
        <v>0</v>
      </c>
      <c r="R70" s="166">
        <f t="shared" si="19"/>
        <v>1441074.9869560001</v>
      </c>
      <c r="S70" s="166">
        <f t="shared" si="19"/>
        <v>2007308.7984500001</v>
      </c>
      <c r="T70" s="166">
        <f t="shared" si="19"/>
        <v>24489.022199999996</v>
      </c>
      <c r="U70" s="166">
        <f t="shared" si="19"/>
        <v>-589042.83369400003</v>
      </c>
      <c r="V70" s="166">
        <f t="shared" si="19"/>
        <v>0</v>
      </c>
      <c r="W70" s="166">
        <f t="shared" si="19"/>
        <v>0</v>
      </c>
      <c r="X70" s="166">
        <f t="shared" si="19"/>
        <v>-1680</v>
      </c>
    </row>
    <row r="71" spans="1:24" s="152" customFormat="1" ht="15.75" customHeight="1">
      <c r="A71" s="153"/>
      <c r="C71" s="164"/>
      <c r="D71" s="164"/>
      <c r="E71" s="164"/>
      <c r="F71" s="75">
        <v>4230167.29</v>
      </c>
      <c r="G71" s="152">
        <f>F59-F71</f>
        <v>1721206.6487499997</v>
      </c>
      <c r="H71" s="179"/>
    </row>
    <row r="72" spans="1:24" s="152" customFormat="1" ht="15.75" customHeight="1">
      <c r="A72" s="163" t="s">
        <v>88</v>
      </c>
      <c r="B72" s="164"/>
      <c r="C72" s="164"/>
      <c r="E72" s="164">
        <f>F76-F77</f>
        <v>283511069.00999999</v>
      </c>
      <c r="H72" s="152">
        <f>F59-4227367.29</f>
        <v>1724006.6487499997</v>
      </c>
      <c r="I72" s="152">
        <f>H72/0.015</f>
        <v>114933776.58333331</v>
      </c>
      <c r="L72" s="164">
        <f>L74-[3]累计利润调整表!$B$76</f>
        <v>0</v>
      </c>
      <c r="M72" s="164">
        <f>M74-[3]累计利润调整表!$C$76</f>
        <v>0</v>
      </c>
      <c r="O72" s="164">
        <f>O74-[3]累计利润调整表!$D$76</f>
        <v>-20363279.999999993</v>
      </c>
      <c r="P72" s="164">
        <f>P74-[3]累计利润调整表!$E$76</f>
        <v>-19356189.489999998</v>
      </c>
      <c r="V72" s="152">
        <f>V93/V74</f>
        <v>2.2299936043616371</v>
      </c>
    </row>
    <row r="73" spans="1:24" s="152" customFormat="1" ht="15.75" customHeight="1">
      <c r="A73" s="142" t="s">
        <v>1</v>
      </c>
      <c r="B73" s="169" t="s">
        <v>2</v>
      </c>
      <c r="C73" s="169" t="s">
        <v>3</v>
      </c>
      <c r="D73" s="169" t="s">
        <v>4</v>
      </c>
      <c r="E73" s="169" t="s">
        <v>5</v>
      </c>
      <c r="F73" s="169" t="s">
        <v>6</v>
      </c>
      <c r="G73" s="169" t="s">
        <v>7</v>
      </c>
      <c r="H73" s="169" t="s">
        <v>8</v>
      </c>
      <c r="I73" s="169" t="s">
        <v>9</v>
      </c>
      <c r="J73" s="169" t="s">
        <v>10</v>
      </c>
      <c r="K73" s="169" t="s">
        <v>11</v>
      </c>
      <c r="L73" s="169" t="s">
        <v>12</v>
      </c>
      <c r="M73" s="169" t="s">
        <v>13</v>
      </c>
      <c r="N73" s="169" t="s">
        <v>14</v>
      </c>
      <c r="O73" s="169" t="s">
        <v>15</v>
      </c>
      <c r="P73" s="169" t="s">
        <v>16</v>
      </c>
      <c r="Q73" s="169" t="s">
        <v>17</v>
      </c>
      <c r="R73" s="169" t="s">
        <v>18</v>
      </c>
      <c r="S73" s="169" t="s">
        <v>19</v>
      </c>
      <c r="T73" s="169" t="s">
        <v>20</v>
      </c>
      <c r="U73" s="169" t="s">
        <v>21</v>
      </c>
      <c r="V73" s="169" t="s">
        <v>22</v>
      </c>
      <c r="W73" s="169" t="s">
        <v>23</v>
      </c>
      <c r="X73" s="169" t="s">
        <v>24</v>
      </c>
    </row>
    <row r="74" spans="1:24" s="157" customFormat="1" ht="15.75" customHeight="1">
      <c r="A74" s="178" t="s">
        <v>25</v>
      </c>
      <c r="B74" s="173">
        <f t="shared" ref="B74:X74" si="20">ROUND(B4+B40,2)</f>
        <v>800048490.00999999</v>
      </c>
      <c r="C74" s="173">
        <f t="shared" si="20"/>
        <v>43788381.210000001</v>
      </c>
      <c r="D74" s="173">
        <f t="shared" si="20"/>
        <v>-135448496.13</v>
      </c>
      <c r="E74" s="173">
        <f t="shared" si="20"/>
        <v>1839.62</v>
      </c>
      <c r="F74" s="173">
        <f t="shared" si="20"/>
        <v>595566674.34000003</v>
      </c>
      <c r="G74" s="173">
        <f>H74+I74+J74</f>
        <v>66376107.700000003</v>
      </c>
      <c r="H74" s="173">
        <f t="shared" si="20"/>
        <v>31052035.109999999</v>
      </c>
      <c r="I74" s="173">
        <f t="shared" si="20"/>
        <v>29493285.460000001</v>
      </c>
      <c r="J74" s="173">
        <f t="shared" si="20"/>
        <v>5830787.1299999999</v>
      </c>
      <c r="K74" s="173">
        <f>L74+M74</f>
        <v>104131463.58</v>
      </c>
      <c r="L74" s="173">
        <f t="shared" si="20"/>
        <v>98407979.329999998</v>
      </c>
      <c r="M74" s="173">
        <f t="shared" si="20"/>
        <v>5723484.25</v>
      </c>
      <c r="N74" s="173">
        <f>P74+O74</f>
        <v>25652355.380000003</v>
      </c>
      <c r="O74" s="173">
        <f t="shared" si="20"/>
        <v>39548163.170000002</v>
      </c>
      <c r="P74" s="173">
        <f t="shared" si="20"/>
        <v>-13895807.789999999</v>
      </c>
      <c r="Q74" s="173">
        <f t="shared" si="20"/>
        <v>3803.32</v>
      </c>
      <c r="R74" s="173">
        <f>S74+T74+U74+V74+W74+X74</f>
        <v>99980164.319999993</v>
      </c>
      <c r="S74" s="173">
        <f t="shared" si="20"/>
        <v>83925763.480000004</v>
      </c>
      <c r="T74" s="173">
        <f t="shared" si="20"/>
        <v>9349827.7699999996</v>
      </c>
      <c r="U74" s="173">
        <f t="shared" si="20"/>
        <v>4084905.63</v>
      </c>
      <c r="V74" s="173">
        <f t="shared" si="20"/>
        <v>2443853</v>
      </c>
      <c r="W74" s="173">
        <f t="shared" si="20"/>
        <v>0</v>
      </c>
      <c r="X74" s="173">
        <f t="shared" si="20"/>
        <v>175814.44</v>
      </c>
    </row>
    <row r="75" spans="1:24" s="152" customFormat="1" ht="15.75" customHeight="1">
      <c r="A75" s="165" t="s">
        <v>26</v>
      </c>
      <c r="B75" s="173">
        <f t="shared" ref="B75:X75" si="21">ROUND(B5+B41,2)</f>
        <v>132358993.25</v>
      </c>
      <c r="C75" s="167">
        <f t="shared" si="21"/>
        <v>-5377980.6600000001</v>
      </c>
      <c r="D75" s="167">
        <f t="shared" si="21"/>
        <v>-142341321.86000001</v>
      </c>
      <c r="E75" s="167">
        <f t="shared" si="21"/>
        <v>0</v>
      </c>
      <c r="F75" s="167">
        <f t="shared" si="21"/>
        <v>283511069.00999999</v>
      </c>
      <c r="G75" s="180">
        <f t="shared" ref="G75:G105" si="22">H75+I75+J75</f>
        <v>162312.07999999999</v>
      </c>
      <c r="H75" s="167">
        <f t="shared" si="21"/>
        <v>326.61</v>
      </c>
      <c r="I75" s="167">
        <f t="shared" si="21"/>
        <v>0</v>
      </c>
      <c r="J75" s="167">
        <f t="shared" si="21"/>
        <v>161985.47</v>
      </c>
      <c r="K75" s="180">
        <f t="shared" ref="K75:K105" si="23">L75+M75</f>
        <v>-12274068.539999999</v>
      </c>
      <c r="L75" s="167">
        <f t="shared" si="21"/>
        <v>-12274068.539999999</v>
      </c>
      <c r="M75" s="167">
        <f t="shared" si="21"/>
        <v>0</v>
      </c>
      <c r="N75" s="180">
        <f t="shared" ref="N75:N105" si="24">P75+O75</f>
        <v>6591483.1399999997</v>
      </c>
      <c r="O75" s="167">
        <f t="shared" si="21"/>
        <v>6591483.1399999997</v>
      </c>
      <c r="P75" s="167">
        <f t="shared" si="21"/>
        <v>0</v>
      </c>
      <c r="Q75" s="167">
        <f t="shared" si="21"/>
        <v>4392.59</v>
      </c>
      <c r="R75" s="180">
        <f t="shared" ref="R75:R105" si="25">S75+T75+U75+V75+W75+X75</f>
        <v>2087500.0799999998</v>
      </c>
      <c r="S75" s="167">
        <f t="shared" si="21"/>
        <v>2044213.9</v>
      </c>
      <c r="T75" s="167">
        <f t="shared" si="21"/>
        <v>43166.52</v>
      </c>
      <c r="U75" s="167">
        <f t="shared" si="21"/>
        <v>0</v>
      </c>
      <c r="V75" s="167">
        <f t="shared" si="21"/>
        <v>0</v>
      </c>
      <c r="W75" s="167">
        <f t="shared" si="21"/>
        <v>0</v>
      </c>
      <c r="X75" s="167">
        <f t="shared" si="21"/>
        <v>119.66</v>
      </c>
    </row>
    <row r="76" spans="1:24" s="152" customFormat="1" ht="15.75" customHeight="1">
      <c r="A76" s="165" t="s">
        <v>27</v>
      </c>
      <c r="B76" s="173">
        <f t="shared" ref="B76:X76" si="26">ROUND(B6+B42,2)</f>
        <v>386337985.07999998</v>
      </c>
      <c r="C76" s="167">
        <f t="shared" si="26"/>
        <v>-2087231.29</v>
      </c>
      <c r="D76" s="167">
        <f t="shared" si="26"/>
        <v>15091296.869999999</v>
      </c>
      <c r="E76" s="167">
        <f t="shared" si="26"/>
        <v>0</v>
      </c>
      <c r="F76" s="167">
        <f t="shared" si="26"/>
        <v>297203987.70999998</v>
      </c>
      <c r="G76" s="180">
        <f t="shared" si="22"/>
        <v>179576.16999999998</v>
      </c>
      <c r="H76" s="167">
        <f t="shared" si="26"/>
        <v>326.61</v>
      </c>
      <c r="I76" s="167">
        <f t="shared" si="26"/>
        <v>0</v>
      </c>
      <c r="J76" s="167">
        <f t="shared" si="26"/>
        <v>179249.56</v>
      </c>
      <c r="K76" s="180">
        <f t="shared" si="23"/>
        <v>67271372.400000006</v>
      </c>
      <c r="L76" s="167">
        <f t="shared" si="26"/>
        <v>67271372.400000006</v>
      </c>
      <c r="M76" s="167">
        <f t="shared" si="26"/>
        <v>0</v>
      </c>
      <c r="N76" s="180">
        <f t="shared" si="24"/>
        <v>6591483.1399999997</v>
      </c>
      <c r="O76" s="167">
        <f t="shared" si="26"/>
        <v>6591483.1399999997</v>
      </c>
      <c r="P76" s="167">
        <f t="shared" si="26"/>
        <v>0</v>
      </c>
      <c r="Q76" s="167">
        <f t="shared" si="26"/>
        <v>4392.59</v>
      </c>
      <c r="R76" s="180">
        <f t="shared" si="25"/>
        <v>2087500.0799999998</v>
      </c>
      <c r="S76" s="167">
        <f t="shared" si="26"/>
        <v>2044213.9</v>
      </c>
      <c r="T76" s="167">
        <f t="shared" si="26"/>
        <v>43166.52</v>
      </c>
      <c r="U76" s="167">
        <f t="shared" si="26"/>
        <v>0</v>
      </c>
      <c r="V76" s="167">
        <f t="shared" si="26"/>
        <v>0</v>
      </c>
      <c r="W76" s="167">
        <f t="shared" si="26"/>
        <v>0</v>
      </c>
      <c r="X76" s="167">
        <f t="shared" si="26"/>
        <v>119.66</v>
      </c>
    </row>
    <row r="77" spans="1:24" s="152" customFormat="1" ht="15.75" customHeight="1">
      <c r="A77" s="165" t="s">
        <v>28</v>
      </c>
      <c r="B77" s="173">
        <f t="shared" ref="B77:X77" si="27">ROUND(B7+B43,2)</f>
        <v>253978991.83000001</v>
      </c>
      <c r="C77" s="167">
        <f t="shared" si="27"/>
        <v>3290749.37</v>
      </c>
      <c r="D77" s="167">
        <f t="shared" si="27"/>
        <v>157432618.72999999</v>
      </c>
      <c r="E77" s="167">
        <f t="shared" si="27"/>
        <v>0</v>
      </c>
      <c r="F77" s="167">
        <f t="shared" si="27"/>
        <v>13692918.699999999</v>
      </c>
      <c r="G77" s="180">
        <f t="shared" si="22"/>
        <v>17264.09</v>
      </c>
      <c r="H77" s="167">
        <f t="shared" si="27"/>
        <v>0</v>
      </c>
      <c r="I77" s="167">
        <f t="shared" si="27"/>
        <v>0</v>
      </c>
      <c r="J77" s="167">
        <f t="shared" si="27"/>
        <v>17264.09</v>
      </c>
      <c r="K77" s="180">
        <f t="shared" si="23"/>
        <v>79545440.939999998</v>
      </c>
      <c r="L77" s="167">
        <f t="shared" si="27"/>
        <v>79545440.939999998</v>
      </c>
      <c r="M77" s="167">
        <f t="shared" si="27"/>
        <v>0</v>
      </c>
      <c r="N77" s="180">
        <f t="shared" si="24"/>
        <v>0</v>
      </c>
      <c r="O77" s="167">
        <f t="shared" si="27"/>
        <v>0</v>
      </c>
      <c r="P77" s="167">
        <f t="shared" si="27"/>
        <v>0</v>
      </c>
      <c r="Q77" s="167">
        <f t="shared" si="27"/>
        <v>0</v>
      </c>
      <c r="R77" s="180">
        <f t="shared" si="25"/>
        <v>0</v>
      </c>
      <c r="S77" s="167">
        <f t="shared" si="27"/>
        <v>0</v>
      </c>
      <c r="T77" s="167">
        <f t="shared" si="27"/>
        <v>0</v>
      </c>
      <c r="U77" s="167">
        <f t="shared" si="27"/>
        <v>0</v>
      </c>
      <c r="V77" s="167">
        <f t="shared" si="27"/>
        <v>0</v>
      </c>
      <c r="W77" s="167">
        <f t="shared" si="27"/>
        <v>0</v>
      </c>
      <c r="X77" s="167">
        <f t="shared" si="27"/>
        <v>0</v>
      </c>
    </row>
    <row r="78" spans="1:24" s="152" customFormat="1" ht="15.75" customHeight="1">
      <c r="A78" s="165" t="s">
        <v>29</v>
      </c>
      <c r="B78" s="173">
        <f t="shared" ref="B78:X78" si="28">ROUND(B8+B44,2)</f>
        <v>442053232.06999999</v>
      </c>
      <c r="C78" s="167">
        <f t="shared" si="28"/>
        <v>593396.23</v>
      </c>
      <c r="D78" s="167">
        <f t="shared" si="28"/>
        <v>-283531.49</v>
      </c>
      <c r="E78" s="167">
        <f t="shared" si="28"/>
        <v>1839.62</v>
      </c>
      <c r="F78" s="193">
        <f t="shared" si="28"/>
        <v>296419052.10000002</v>
      </c>
      <c r="G78" s="180">
        <f t="shared" si="22"/>
        <v>44297677.370000005</v>
      </c>
      <c r="H78" s="167">
        <f t="shared" si="28"/>
        <v>10043719.85</v>
      </c>
      <c r="I78" s="167">
        <f t="shared" si="28"/>
        <v>29493285.460000001</v>
      </c>
      <c r="J78" s="167">
        <f t="shared" si="28"/>
        <v>4760672.0599999996</v>
      </c>
      <c r="K78" s="180">
        <f t="shared" si="23"/>
        <v>4519008.37</v>
      </c>
      <c r="L78" s="167">
        <f t="shared" si="28"/>
        <v>781366.64</v>
      </c>
      <c r="M78" s="167">
        <f t="shared" si="28"/>
        <v>3737641.73</v>
      </c>
      <c r="N78" s="180">
        <f t="shared" si="24"/>
        <v>-477295</v>
      </c>
      <c r="O78" s="167">
        <f t="shared" si="28"/>
        <v>-477295</v>
      </c>
      <c r="P78" s="167">
        <f t="shared" si="28"/>
        <v>0</v>
      </c>
      <c r="Q78" s="167">
        <f t="shared" si="28"/>
        <v>-830</v>
      </c>
      <c r="R78" s="180">
        <f t="shared" si="25"/>
        <v>96983084.870000005</v>
      </c>
      <c r="S78" s="167">
        <f t="shared" si="28"/>
        <v>81713493.579999998</v>
      </c>
      <c r="T78" s="167">
        <f t="shared" si="28"/>
        <v>9235629.0600000005</v>
      </c>
      <c r="U78" s="167">
        <f t="shared" si="28"/>
        <v>4080188.65</v>
      </c>
      <c r="V78" s="167">
        <f t="shared" si="28"/>
        <v>1886792.45</v>
      </c>
      <c r="W78" s="167">
        <f t="shared" si="28"/>
        <v>0</v>
      </c>
      <c r="X78" s="167">
        <f t="shared" si="28"/>
        <v>66981.13</v>
      </c>
    </row>
    <row r="79" spans="1:24" s="152" customFormat="1" ht="15.75" customHeight="1">
      <c r="A79" s="165" t="s">
        <v>30</v>
      </c>
      <c r="B79" s="173">
        <f t="shared" ref="B79:X79" si="29">ROUND(B9+B45,2)</f>
        <v>293170152.87</v>
      </c>
      <c r="C79" s="167">
        <f t="shared" si="29"/>
        <v>0</v>
      </c>
      <c r="D79" s="167">
        <f t="shared" si="29"/>
        <v>6.79</v>
      </c>
      <c r="E79" s="167">
        <f t="shared" si="29"/>
        <v>0</v>
      </c>
      <c r="F79" s="193">
        <f t="shared" si="29"/>
        <v>293482883.06999999</v>
      </c>
      <c r="G79" s="180">
        <f t="shared" si="22"/>
        <v>164558.01</v>
      </c>
      <c r="H79" s="167">
        <f t="shared" si="29"/>
        <v>0</v>
      </c>
      <c r="I79" s="167">
        <f t="shared" si="29"/>
        <v>0</v>
      </c>
      <c r="J79" s="167">
        <f t="shared" si="29"/>
        <v>164558.01</v>
      </c>
      <c r="K79" s="180">
        <f t="shared" si="23"/>
        <v>0</v>
      </c>
      <c r="L79" s="167">
        <f t="shared" si="29"/>
        <v>0</v>
      </c>
      <c r="M79" s="167">
        <f t="shared" si="29"/>
        <v>0</v>
      </c>
      <c r="N79" s="180">
        <f t="shared" si="24"/>
        <v>-477295</v>
      </c>
      <c r="O79" s="167">
        <f t="shared" si="29"/>
        <v>-477295</v>
      </c>
      <c r="P79" s="167">
        <f t="shared" si="29"/>
        <v>0</v>
      </c>
      <c r="Q79" s="167">
        <f t="shared" si="29"/>
        <v>0</v>
      </c>
      <c r="R79" s="180">
        <f t="shared" si="25"/>
        <v>0</v>
      </c>
      <c r="S79" s="167">
        <f t="shared" si="29"/>
        <v>0</v>
      </c>
      <c r="T79" s="167">
        <f t="shared" si="29"/>
        <v>0</v>
      </c>
      <c r="U79" s="167">
        <f t="shared" si="29"/>
        <v>0</v>
      </c>
      <c r="V79" s="167">
        <f t="shared" si="29"/>
        <v>0</v>
      </c>
      <c r="W79" s="167">
        <f t="shared" si="29"/>
        <v>0</v>
      </c>
      <c r="X79" s="167">
        <f t="shared" si="29"/>
        <v>0</v>
      </c>
    </row>
    <row r="80" spans="1:24" s="152" customFormat="1" ht="15.75" customHeight="1">
      <c r="A80" s="165" t="s">
        <v>31</v>
      </c>
      <c r="B80" s="173">
        <f t="shared" ref="B80:X80" si="30">ROUND(B10+B46,2)</f>
        <v>97576701.099999994</v>
      </c>
      <c r="C80" s="167">
        <f t="shared" si="30"/>
        <v>593396.23</v>
      </c>
      <c r="D80" s="167">
        <f t="shared" si="30"/>
        <v>0</v>
      </c>
      <c r="E80" s="167">
        <f t="shared" si="30"/>
        <v>0</v>
      </c>
      <c r="F80" s="167">
        <f t="shared" si="30"/>
        <v>0</v>
      </c>
      <c r="G80" s="180">
        <f t="shared" si="22"/>
        <v>0</v>
      </c>
      <c r="H80" s="167">
        <f t="shared" si="30"/>
        <v>0</v>
      </c>
      <c r="I80" s="167">
        <f t="shared" si="30"/>
        <v>0</v>
      </c>
      <c r="J80" s="167">
        <f t="shared" si="30"/>
        <v>0</v>
      </c>
      <c r="K80" s="180">
        <f t="shared" si="23"/>
        <v>0</v>
      </c>
      <c r="L80" s="167">
        <f t="shared" si="30"/>
        <v>0</v>
      </c>
      <c r="M80" s="167">
        <f t="shared" si="30"/>
        <v>0</v>
      </c>
      <c r="N80" s="180">
        <f t="shared" si="24"/>
        <v>0</v>
      </c>
      <c r="O80" s="167">
        <f t="shared" si="30"/>
        <v>0</v>
      </c>
      <c r="P80" s="167">
        <f t="shared" si="30"/>
        <v>0</v>
      </c>
      <c r="Q80" s="167">
        <f t="shared" si="30"/>
        <v>0</v>
      </c>
      <c r="R80" s="180">
        <f t="shared" si="25"/>
        <v>96983304.870000005</v>
      </c>
      <c r="S80" s="167">
        <f t="shared" si="30"/>
        <v>81713493.579999998</v>
      </c>
      <c r="T80" s="167">
        <f t="shared" si="30"/>
        <v>9235849.0600000005</v>
      </c>
      <c r="U80" s="167">
        <f t="shared" si="30"/>
        <v>4080188.65</v>
      </c>
      <c r="V80" s="167">
        <f t="shared" si="30"/>
        <v>1886792.45</v>
      </c>
      <c r="W80" s="167">
        <f t="shared" si="30"/>
        <v>0</v>
      </c>
      <c r="X80" s="167">
        <f t="shared" si="30"/>
        <v>66981.13</v>
      </c>
    </row>
    <row r="81" spans="1:24" s="152" customFormat="1" ht="15.75" customHeight="1">
      <c r="A81" s="165" t="s">
        <v>32</v>
      </c>
      <c r="B81" s="173">
        <f t="shared" ref="B81:X81" si="31">ROUND(B11+B47,2)</f>
        <v>46846106.310000002</v>
      </c>
      <c r="C81" s="167">
        <f t="shared" si="31"/>
        <v>0</v>
      </c>
      <c r="D81" s="167">
        <f t="shared" si="31"/>
        <v>0</v>
      </c>
      <c r="E81" s="167">
        <f t="shared" si="31"/>
        <v>0</v>
      </c>
      <c r="F81" s="167">
        <f t="shared" si="31"/>
        <v>1572283.79</v>
      </c>
      <c r="G81" s="180">
        <f t="shared" si="22"/>
        <v>44133119.359999999</v>
      </c>
      <c r="H81" s="167">
        <f t="shared" si="31"/>
        <v>10043719.85</v>
      </c>
      <c r="I81" s="167">
        <f t="shared" si="31"/>
        <v>29493285.460000001</v>
      </c>
      <c r="J81" s="167">
        <f t="shared" si="31"/>
        <v>4596114.05</v>
      </c>
      <c r="K81" s="180">
        <f t="shared" si="23"/>
        <v>1140703.1599999999</v>
      </c>
      <c r="L81" s="167">
        <f t="shared" si="31"/>
        <v>0</v>
      </c>
      <c r="M81" s="167">
        <f t="shared" si="31"/>
        <v>1140703.1599999999</v>
      </c>
      <c r="N81" s="180">
        <f t="shared" si="24"/>
        <v>0</v>
      </c>
      <c r="O81" s="167">
        <f t="shared" si="31"/>
        <v>0</v>
      </c>
      <c r="P81" s="167">
        <f t="shared" si="31"/>
        <v>0</v>
      </c>
      <c r="Q81" s="167">
        <f t="shared" si="31"/>
        <v>0</v>
      </c>
      <c r="R81" s="180">
        <f t="shared" si="25"/>
        <v>0</v>
      </c>
      <c r="S81" s="167">
        <f t="shared" si="31"/>
        <v>0</v>
      </c>
      <c r="T81" s="167">
        <f t="shared" si="31"/>
        <v>0</v>
      </c>
      <c r="U81" s="167">
        <f t="shared" si="31"/>
        <v>0</v>
      </c>
      <c r="V81" s="167">
        <f t="shared" si="31"/>
        <v>0</v>
      </c>
      <c r="W81" s="167">
        <f t="shared" si="31"/>
        <v>0</v>
      </c>
      <c r="X81" s="167">
        <f t="shared" si="31"/>
        <v>0</v>
      </c>
    </row>
    <row r="82" spans="1:24" s="152" customFormat="1" ht="15.75" customHeight="1">
      <c r="A82" s="165" t="s">
        <v>33</v>
      </c>
      <c r="B82" s="173">
        <f t="shared" ref="B82:X82" si="32">ROUND(B12+B48,2)</f>
        <v>161717028.93000001</v>
      </c>
      <c r="C82" s="167">
        <f t="shared" si="32"/>
        <v>12851.86</v>
      </c>
      <c r="D82" s="167">
        <f t="shared" si="32"/>
        <v>8290808.4500000002</v>
      </c>
      <c r="E82" s="167">
        <f t="shared" si="32"/>
        <v>0</v>
      </c>
      <c r="F82" s="167">
        <f t="shared" si="32"/>
        <v>141600</v>
      </c>
      <c r="G82" s="180">
        <f t="shared" si="22"/>
        <v>9636482.6600000001</v>
      </c>
      <c r="H82" s="167">
        <f t="shared" si="32"/>
        <v>8678737.9700000007</v>
      </c>
      <c r="I82" s="167">
        <f t="shared" si="32"/>
        <v>0</v>
      </c>
      <c r="J82" s="167">
        <f t="shared" si="32"/>
        <v>957744.69</v>
      </c>
      <c r="K82" s="180">
        <f t="shared" si="23"/>
        <v>125039974.84</v>
      </c>
      <c r="L82" s="167">
        <f t="shared" si="32"/>
        <v>124953124.84</v>
      </c>
      <c r="M82" s="167">
        <f t="shared" si="32"/>
        <v>86850</v>
      </c>
      <c r="N82" s="180">
        <f t="shared" si="24"/>
        <v>18595311.119999997</v>
      </c>
      <c r="O82" s="167">
        <f t="shared" si="32"/>
        <v>28333813.809999999</v>
      </c>
      <c r="P82" s="167">
        <f t="shared" si="32"/>
        <v>-9738502.6899999995</v>
      </c>
      <c r="Q82" s="167">
        <f t="shared" si="32"/>
        <v>0</v>
      </c>
      <c r="R82" s="180">
        <f t="shared" si="25"/>
        <v>0</v>
      </c>
      <c r="S82" s="167">
        <f t="shared" si="32"/>
        <v>0</v>
      </c>
      <c r="T82" s="167">
        <f t="shared" si="32"/>
        <v>0</v>
      </c>
      <c r="U82" s="167">
        <f t="shared" si="32"/>
        <v>0</v>
      </c>
      <c r="V82" s="167">
        <f t="shared" si="32"/>
        <v>0</v>
      </c>
      <c r="W82" s="167">
        <f t="shared" si="32"/>
        <v>0</v>
      </c>
      <c r="X82" s="167">
        <f t="shared" si="32"/>
        <v>0</v>
      </c>
    </row>
    <row r="83" spans="1:24" s="154" customFormat="1" ht="15.75" customHeight="1">
      <c r="A83" s="165" t="s">
        <v>34</v>
      </c>
      <c r="B83" s="166"/>
      <c r="C83" s="167">
        <f t="shared" ref="C83:X83" si="33">ROUND(C13+C49,2)</f>
        <v>0</v>
      </c>
      <c r="D83" s="167">
        <f t="shared" si="33"/>
        <v>0</v>
      </c>
      <c r="E83" s="167">
        <f t="shared" si="33"/>
        <v>0</v>
      </c>
      <c r="F83" s="167">
        <f t="shared" si="33"/>
        <v>0</v>
      </c>
      <c r="G83" s="180">
        <f t="shared" si="22"/>
        <v>0</v>
      </c>
      <c r="H83" s="167">
        <f t="shared" si="33"/>
        <v>0</v>
      </c>
      <c r="I83" s="167">
        <f t="shared" si="33"/>
        <v>0</v>
      </c>
      <c r="J83" s="167">
        <f t="shared" si="33"/>
        <v>0</v>
      </c>
      <c r="K83" s="180">
        <f t="shared" si="23"/>
        <v>0</v>
      </c>
      <c r="L83" s="167">
        <f t="shared" si="33"/>
        <v>0</v>
      </c>
      <c r="M83" s="167">
        <f t="shared" si="33"/>
        <v>0</v>
      </c>
      <c r="N83" s="180">
        <f t="shared" si="24"/>
        <v>0</v>
      </c>
      <c r="O83" s="167">
        <f t="shared" si="33"/>
        <v>0</v>
      </c>
      <c r="P83" s="167">
        <f t="shared" si="33"/>
        <v>0</v>
      </c>
      <c r="Q83" s="167">
        <f t="shared" si="33"/>
        <v>0</v>
      </c>
      <c r="R83" s="180">
        <f t="shared" si="25"/>
        <v>0</v>
      </c>
      <c r="S83" s="167">
        <f t="shared" si="33"/>
        <v>0</v>
      </c>
      <c r="T83" s="167">
        <f t="shared" si="33"/>
        <v>0</v>
      </c>
      <c r="U83" s="167">
        <f t="shared" si="33"/>
        <v>0</v>
      </c>
      <c r="V83" s="167">
        <f t="shared" si="33"/>
        <v>0</v>
      </c>
      <c r="W83" s="167">
        <f t="shared" si="33"/>
        <v>0</v>
      </c>
      <c r="X83" s="167">
        <f t="shared" si="33"/>
        <v>0</v>
      </c>
    </row>
    <row r="84" spans="1:24" s="152" customFormat="1" ht="15.75" customHeight="1">
      <c r="A84" s="165" t="s">
        <v>35</v>
      </c>
      <c r="B84" s="173">
        <f t="shared" ref="B84:X84" si="34">ROUND(B14+B50,2)</f>
        <v>0</v>
      </c>
      <c r="C84" s="167">
        <f t="shared" si="34"/>
        <v>0</v>
      </c>
      <c r="D84" s="167">
        <f t="shared" si="34"/>
        <v>0</v>
      </c>
      <c r="E84" s="167">
        <f t="shared" si="34"/>
        <v>0</v>
      </c>
      <c r="F84" s="167">
        <f t="shared" si="34"/>
        <v>0</v>
      </c>
      <c r="G84" s="180">
        <f t="shared" si="22"/>
        <v>0</v>
      </c>
      <c r="H84" s="167">
        <f t="shared" si="34"/>
        <v>0</v>
      </c>
      <c r="I84" s="167">
        <f t="shared" si="34"/>
        <v>0</v>
      </c>
      <c r="J84" s="167">
        <f t="shared" si="34"/>
        <v>0</v>
      </c>
      <c r="K84" s="180">
        <f t="shared" si="23"/>
        <v>0</v>
      </c>
      <c r="L84" s="167">
        <f t="shared" si="34"/>
        <v>0</v>
      </c>
      <c r="M84" s="167">
        <f t="shared" si="34"/>
        <v>0</v>
      </c>
      <c r="N84" s="180">
        <f t="shared" si="24"/>
        <v>0</v>
      </c>
      <c r="O84" s="167">
        <f t="shared" si="34"/>
        <v>0</v>
      </c>
      <c r="P84" s="167">
        <f t="shared" si="34"/>
        <v>0</v>
      </c>
      <c r="Q84" s="167">
        <f t="shared" si="34"/>
        <v>0</v>
      </c>
      <c r="R84" s="180">
        <f t="shared" si="25"/>
        <v>0</v>
      </c>
      <c r="S84" s="167">
        <f t="shared" si="34"/>
        <v>0</v>
      </c>
      <c r="T84" s="167">
        <f t="shared" si="34"/>
        <v>0</v>
      </c>
      <c r="U84" s="167">
        <f t="shared" si="34"/>
        <v>0</v>
      </c>
      <c r="V84" s="167">
        <f t="shared" si="34"/>
        <v>0</v>
      </c>
      <c r="W84" s="167">
        <f t="shared" si="34"/>
        <v>0</v>
      </c>
      <c r="X84" s="167">
        <f t="shared" si="34"/>
        <v>0</v>
      </c>
    </row>
    <row r="85" spans="1:24" s="152" customFormat="1" ht="15.75" customHeight="1">
      <c r="A85" s="165" t="s">
        <v>36</v>
      </c>
      <c r="B85" s="173">
        <f t="shared" ref="B85:X85" si="35">ROUND(B15+B51,2)</f>
        <v>0</v>
      </c>
      <c r="C85" s="167">
        <f t="shared" si="35"/>
        <v>0</v>
      </c>
      <c r="D85" s="167">
        <f t="shared" si="35"/>
        <v>0</v>
      </c>
      <c r="E85" s="167">
        <f t="shared" si="35"/>
        <v>0</v>
      </c>
      <c r="F85" s="167">
        <f t="shared" si="35"/>
        <v>0</v>
      </c>
      <c r="G85" s="180">
        <f t="shared" si="22"/>
        <v>0</v>
      </c>
      <c r="H85" s="167">
        <f t="shared" si="35"/>
        <v>0</v>
      </c>
      <c r="I85" s="167">
        <f t="shared" si="35"/>
        <v>0</v>
      </c>
      <c r="J85" s="167">
        <f t="shared" si="35"/>
        <v>0</v>
      </c>
      <c r="K85" s="180">
        <f t="shared" si="23"/>
        <v>0</v>
      </c>
      <c r="L85" s="167">
        <f t="shared" si="35"/>
        <v>0</v>
      </c>
      <c r="M85" s="167">
        <f t="shared" si="35"/>
        <v>0</v>
      </c>
      <c r="N85" s="180">
        <f t="shared" si="24"/>
        <v>0</v>
      </c>
      <c r="O85" s="167">
        <f t="shared" si="35"/>
        <v>0</v>
      </c>
      <c r="P85" s="167">
        <f t="shared" si="35"/>
        <v>0</v>
      </c>
      <c r="Q85" s="167">
        <f t="shared" si="35"/>
        <v>0</v>
      </c>
      <c r="R85" s="180">
        <f t="shared" si="25"/>
        <v>0</v>
      </c>
      <c r="S85" s="167">
        <f t="shared" si="35"/>
        <v>0</v>
      </c>
      <c r="T85" s="167">
        <f t="shared" si="35"/>
        <v>0</v>
      </c>
      <c r="U85" s="167">
        <f t="shared" si="35"/>
        <v>0</v>
      </c>
      <c r="V85" s="167">
        <f t="shared" si="35"/>
        <v>0</v>
      </c>
      <c r="W85" s="167">
        <f t="shared" si="35"/>
        <v>0</v>
      </c>
      <c r="X85" s="167">
        <f t="shared" si="35"/>
        <v>0</v>
      </c>
    </row>
    <row r="86" spans="1:24" s="152" customFormat="1" ht="15.75" customHeight="1">
      <c r="A86" s="165" t="s">
        <v>37</v>
      </c>
      <c r="B86" s="173">
        <f t="shared" ref="B86:X86" si="36">ROUND(B16+B52,2)</f>
        <v>1629</v>
      </c>
      <c r="C86" s="167">
        <f t="shared" si="36"/>
        <v>0</v>
      </c>
      <c r="D86" s="167">
        <f t="shared" si="36"/>
        <v>0</v>
      </c>
      <c r="E86" s="167">
        <f t="shared" si="36"/>
        <v>0</v>
      </c>
      <c r="F86" s="167">
        <f t="shared" si="36"/>
        <v>1629</v>
      </c>
      <c r="G86" s="180">
        <f t="shared" si="22"/>
        <v>0</v>
      </c>
      <c r="H86" s="167">
        <f t="shared" si="36"/>
        <v>0</v>
      </c>
      <c r="I86" s="167">
        <f t="shared" si="36"/>
        <v>0</v>
      </c>
      <c r="J86" s="167">
        <f t="shared" si="36"/>
        <v>0</v>
      </c>
      <c r="K86" s="180">
        <f t="shared" si="23"/>
        <v>0</v>
      </c>
      <c r="L86" s="167">
        <f t="shared" si="36"/>
        <v>0</v>
      </c>
      <c r="M86" s="167">
        <f t="shared" si="36"/>
        <v>0</v>
      </c>
      <c r="N86" s="180">
        <f t="shared" si="24"/>
        <v>0</v>
      </c>
      <c r="O86" s="167">
        <f t="shared" si="36"/>
        <v>0</v>
      </c>
      <c r="P86" s="167">
        <f t="shared" si="36"/>
        <v>0</v>
      </c>
      <c r="Q86" s="167">
        <f t="shared" si="36"/>
        <v>0</v>
      </c>
      <c r="R86" s="180">
        <f t="shared" si="25"/>
        <v>0</v>
      </c>
      <c r="S86" s="167">
        <f t="shared" si="36"/>
        <v>0</v>
      </c>
      <c r="T86" s="167">
        <f t="shared" si="36"/>
        <v>0</v>
      </c>
      <c r="U86" s="167">
        <f t="shared" si="36"/>
        <v>0</v>
      </c>
      <c r="V86" s="167">
        <f t="shared" si="36"/>
        <v>0</v>
      </c>
      <c r="W86" s="167">
        <f t="shared" si="36"/>
        <v>0</v>
      </c>
      <c r="X86" s="167">
        <f t="shared" si="36"/>
        <v>0</v>
      </c>
    </row>
    <row r="87" spans="1:24" s="152" customFormat="1" ht="15.75" customHeight="1">
      <c r="A87" s="165" t="s">
        <v>38</v>
      </c>
      <c r="B87" s="173">
        <f t="shared" ref="B87:X87" si="37">ROUND(B17+B53,2)</f>
        <v>50106469.189999998</v>
      </c>
      <c r="C87" s="167">
        <f t="shared" si="37"/>
        <v>48142936.469999999</v>
      </c>
      <c r="D87" s="167">
        <f t="shared" si="37"/>
        <v>-1121220</v>
      </c>
      <c r="E87" s="167">
        <f t="shared" si="37"/>
        <v>0</v>
      </c>
      <c r="F87" s="167">
        <f t="shared" si="37"/>
        <v>3015712.11</v>
      </c>
      <c r="G87" s="180">
        <f t="shared" si="22"/>
        <v>12279635.59</v>
      </c>
      <c r="H87" s="167">
        <f t="shared" si="37"/>
        <v>12329250.68</v>
      </c>
      <c r="I87" s="167">
        <f t="shared" si="37"/>
        <v>0</v>
      </c>
      <c r="J87" s="167">
        <f t="shared" si="37"/>
        <v>-49615.09</v>
      </c>
      <c r="K87" s="180">
        <f t="shared" si="23"/>
        <v>-13153451.09</v>
      </c>
      <c r="L87" s="167">
        <f t="shared" si="37"/>
        <v>-15052443.609999999</v>
      </c>
      <c r="M87" s="167">
        <f t="shared" si="37"/>
        <v>1898992.52</v>
      </c>
      <c r="N87" s="180">
        <f t="shared" si="24"/>
        <v>942856.11999999965</v>
      </c>
      <c r="O87" s="167">
        <f t="shared" si="37"/>
        <v>5100161.22</v>
      </c>
      <c r="P87" s="167">
        <f t="shared" si="37"/>
        <v>-4157305.1</v>
      </c>
      <c r="Q87" s="167">
        <f t="shared" si="37"/>
        <v>0</v>
      </c>
      <c r="R87" s="180">
        <f t="shared" si="25"/>
        <v>0</v>
      </c>
      <c r="S87" s="167">
        <f t="shared" si="37"/>
        <v>0</v>
      </c>
      <c r="T87" s="167">
        <f t="shared" si="37"/>
        <v>0</v>
      </c>
      <c r="U87" s="167">
        <f t="shared" si="37"/>
        <v>0</v>
      </c>
      <c r="V87" s="167">
        <f t="shared" si="37"/>
        <v>0</v>
      </c>
      <c r="W87" s="167">
        <f t="shared" si="37"/>
        <v>0</v>
      </c>
      <c r="X87" s="167">
        <f t="shared" si="37"/>
        <v>0</v>
      </c>
    </row>
    <row r="88" spans="1:24" s="152" customFormat="1" ht="15.75" customHeight="1">
      <c r="A88" s="165" t="s">
        <v>39</v>
      </c>
      <c r="B88" s="173">
        <f t="shared" ref="B88:X88" si="38">ROUND(B18+B54,2)</f>
        <v>53539.26</v>
      </c>
      <c r="C88" s="167">
        <f t="shared" si="38"/>
        <v>0</v>
      </c>
      <c r="D88" s="167">
        <f t="shared" si="38"/>
        <v>-5975.87</v>
      </c>
      <c r="E88" s="167">
        <f t="shared" si="38"/>
        <v>0</v>
      </c>
      <c r="F88" s="167">
        <f t="shared" si="38"/>
        <v>59515.13</v>
      </c>
      <c r="G88" s="180">
        <f t="shared" si="22"/>
        <v>0</v>
      </c>
      <c r="H88" s="167">
        <f t="shared" si="38"/>
        <v>0</v>
      </c>
      <c r="I88" s="167">
        <f t="shared" si="38"/>
        <v>0</v>
      </c>
      <c r="J88" s="167">
        <f t="shared" si="38"/>
        <v>0</v>
      </c>
      <c r="K88" s="180">
        <f t="shared" si="23"/>
        <v>0</v>
      </c>
      <c r="L88" s="167">
        <f t="shared" si="38"/>
        <v>0</v>
      </c>
      <c r="M88" s="167">
        <f t="shared" si="38"/>
        <v>0</v>
      </c>
      <c r="N88" s="180">
        <f t="shared" si="24"/>
        <v>0</v>
      </c>
      <c r="O88" s="167">
        <f t="shared" si="38"/>
        <v>0</v>
      </c>
      <c r="P88" s="167">
        <f t="shared" si="38"/>
        <v>0</v>
      </c>
      <c r="Q88" s="167">
        <f t="shared" si="38"/>
        <v>0</v>
      </c>
      <c r="R88" s="180">
        <f t="shared" si="25"/>
        <v>0</v>
      </c>
      <c r="S88" s="167">
        <f t="shared" si="38"/>
        <v>0</v>
      </c>
      <c r="T88" s="167">
        <f t="shared" si="38"/>
        <v>0</v>
      </c>
      <c r="U88" s="167">
        <f t="shared" si="38"/>
        <v>0</v>
      </c>
      <c r="V88" s="167">
        <f t="shared" si="38"/>
        <v>0</v>
      </c>
      <c r="W88" s="167">
        <f t="shared" si="38"/>
        <v>0</v>
      </c>
      <c r="X88" s="167">
        <f t="shared" si="38"/>
        <v>0</v>
      </c>
    </row>
    <row r="89" spans="1:24" s="152" customFormat="1" ht="15.75" customHeight="1">
      <c r="A89" s="165" t="s">
        <v>40</v>
      </c>
      <c r="B89" s="173">
        <f t="shared" ref="B89:X89" si="39">ROUND(B19+B55,2)</f>
        <v>13589514.550000001</v>
      </c>
      <c r="C89" s="167">
        <f t="shared" si="39"/>
        <v>417177.31</v>
      </c>
      <c r="D89" s="167">
        <f t="shared" si="39"/>
        <v>0</v>
      </c>
      <c r="E89" s="167">
        <f t="shared" si="39"/>
        <v>0</v>
      </c>
      <c r="F89" s="167">
        <f t="shared" si="39"/>
        <v>12262757.869999999</v>
      </c>
      <c r="G89" s="180">
        <f t="shared" si="22"/>
        <v>0</v>
      </c>
      <c r="H89" s="167">
        <f t="shared" si="39"/>
        <v>0</v>
      </c>
      <c r="I89" s="167">
        <f t="shared" si="39"/>
        <v>0</v>
      </c>
      <c r="J89" s="167">
        <f t="shared" si="39"/>
        <v>0</v>
      </c>
      <c r="K89" s="180">
        <f t="shared" si="23"/>
        <v>0</v>
      </c>
      <c r="L89" s="167">
        <f t="shared" si="39"/>
        <v>0</v>
      </c>
      <c r="M89" s="167">
        <f t="shared" si="39"/>
        <v>0</v>
      </c>
      <c r="N89" s="180">
        <f t="shared" si="24"/>
        <v>0</v>
      </c>
      <c r="O89" s="167">
        <f t="shared" si="39"/>
        <v>0</v>
      </c>
      <c r="P89" s="167">
        <f t="shared" si="39"/>
        <v>0</v>
      </c>
      <c r="Q89" s="167">
        <f t="shared" si="39"/>
        <v>0</v>
      </c>
      <c r="R89" s="180">
        <f t="shared" si="25"/>
        <v>909579.37000000011</v>
      </c>
      <c r="S89" s="167">
        <f t="shared" si="39"/>
        <v>168056</v>
      </c>
      <c r="T89" s="167">
        <f t="shared" si="39"/>
        <v>71032.19</v>
      </c>
      <c r="U89" s="167">
        <f t="shared" si="39"/>
        <v>4716.9799999999996</v>
      </c>
      <c r="V89" s="167">
        <f t="shared" si="39"/>
        <v>557060.55000000005</v>
      </c>
      <c r="W89" s="167">
        <f t="shared" si="39"/>
        <v>0</v>
      </c>
      <c r="X89" s="167">
        <f t="shared" si="39"/>
        <v>108713.65</v>
      </c>
    </row>
    <row r="90" spans="1:24" s="152" customFormat="1" ht="15.75" customHeight="1">
      <c r="A90" s="165" t="s">
        <v>41</v>
      </c>
      <c r="B90" s="173">
        <f t="shared" ref="B90:X90" si="40">ROUND(B20+B56,2)</f>
        <v>168324.49</v>
      </c>
      <c r="C90" s="167">
        <f t="shared" si="40"/>
        <v>0</v>
      </c>
      <c r="D90" s="167">
        <f t="shared" si="40"/>
        <v>12985.37</v>
      </c>
      <c r="E90" s="167">
        <f t="shared" si="40"/>
        <v>0</v>
      </c>
      <c r="F90" s="167">
        <f t="shared" si="40"/>
        <v>155339.12</v>
      </c>
      <c r="G90" s="180">
        <f t="shared" si="22"/>
        <v>0</v>
      </c>
      <c r="H90" s="167">
        <f t="shared" si="40"/>
        <v>0</v>
      </c>
      <c r="I90" s="167">
        <f t="shared" si="40"/>
        <v>0</v>
      </c>
      <c r="J90" s="167">
        <f t="shared" si="40"/>
        <v>0</v>
      </c>
      <c r="K90" s="180">
        <f t="shared" si="23"/>
        <v>0</v>
      </c>
      <c r="L90" s="167">
        <f t="shared" si="40"/>
        <v>0</v>
      </c>
      <c r="M90" s="167">
        <f t="shared" si="40"/>
        <v>0</v>
      </c>
      <c r="N90" s="180">
        <f t="shared" si="24"/>
        <v>0</v>
      </c>
      <c r="O90" s="167">
        <f t="shared" si="40"/>
        <v>0</v>
      </c>
      <c r="P90" s="167">
        <f t="shared" si="40"/>
        <v>0</v>
      </c>
      <c r="Q90" s="167">
        <f t="shared" si="40"/>
        <v>240.73</v>
      </c>
      <c r="R90" s="180">
        <f t="shared" si="25"/>
        <v>0</v>
      </c>
      <c r="S90" s="167">
        <f t="shared" si="40"/>
        <v>0</v>
      </c>
      <c r="T90" s="167">
        <f t="shared" si="40"/>
        <v>0</v>
      </c>
      <c r="U90" s="167">
        <f t="shared" si="40"/>
        <v>0</v>
      </c>
      <c r="V90" s="167">
        <f t="shared" si="40"/>
        <v>0</v>
      </c>
      <c r="W90" s="167">
        <f t="shared" si="40"/>
        <v>0</v>
      </c>
      <c r="X90" s="167">
        <f t="shared" si="40"/>
        <v>0</v>
      </c>
    </row>
    <row r="91" spans="1:24" s="157" customFormat="1" ht="15.75" customHeight="1">
      <c r="A91" s="178" t="s">
        <v>42</v>
      </c>
      <c r="B91" s="173">
        <f t="shared" ref="B91:X91" si="41">ROUND(B21+B57,2)</f>
        <v>492836247.92000002</v>
      </c>
      <c r="C91" s="173">
        <f t="shared" si="41"/>
        <v>-5891283</v>
      </c>
      <c r="D91" s="173">
        <f t="shared" si="41"/>
        <v>153404255.66</v>
      </c>
      <c r="E91" s="173">
        <f t="shared" si="41"/>
        <v>1787355.06</v>
      </c>
      <c r="F91" s="173">
        <f t="shared" si="41"/>
        <v>257518618.58000001</v>
      </c>
      <c r="G91" s="173">
        <f t="shared" si="22"/>
        <v>10416032.01</v>
      </c>
      <c r="H91" s="173">
        <f t="shared" si="41"/>
        <v>3951577.05</v>
      </c>
      <c r="I91" s="173">
        <f t="shared" si="41"/>
        <v>3164064.66</v>
      </c>
      <c r="J91" s="173">
        <f t="shared" si="41"/>
        <v>3300390.3</v>
      </c>
      <c r="K91" s="173">
        <f t="shared" si="23"/>
        <v>9651022.379999999</v>
      </c>
      <c r="L91" s="173">
        <f t="shared" si="41"/>
        <v>7830282.8899999997</v>
      </c>
      <c r="M91" s="173">
        <f t="shared" si="41"/>
        <v>1820739.49</v>
      </c>
      <c r="N91" s="173">
        <f t="shared" si="24"/>
        <v>10011194.379999999</v>
      </c>
      <c r="O91" s="173">
        <f t="shared" si="41"/>
        <v>7610172.54</v>
      </c>
      <c r="P91" s="173">
        <f t="shared" si="41"/>
        <v>2401021.84</v>
      </c>
      <c r="Q91" s="173">
        <f t="shared" si="41"/>
        <v>8794175.9199999999</v>
      </c>
      <c r="R91" s="173">
        <f t="shared" si="25"/>
        <v>55939052.850000001</v>
      </c>
      <c r="S91" s="173">
        <f t="shared" si="41"/>
        <v>29814525.57</v>
      </c>
      <c r="T91" s="173">
        <f t="shared" si="41"/>
        <v>11915477.25</v>
      </c>
      <c r="U91" s="173">
        <f t="shared" si="41"/>
        <v>3546695.04</v>
      </c>
      <c r="V91" s="173">
        <f t="shared" si="41"/>
        <v>5462856.4000000004</v>
      </c>
      <c r="W91" s="173">
        <f t="shared" si="41"/>
        <v>1293195.67</v>
      </c>
      <c r="X91" s="173">
        <f t="shared" si="41"/>
        <v>3906302.92</v>
      </c>
    </row>
    <row r="92" spans="1:24" s="152" customFormat="1" ht="15.75" customHeight="1">
      <c r="A92" s="165" t="s">
        <v>43</v>
      </c>
      <c r="B92" s="173">
        <f t="shared" ref="B92:X92" si="42">ROUND(B22+B58,2)</f>
        <v>5771621.4100000001</v>
      </c>
      <c r="C92" s="167">
        <f t="shared" si="42"/>
        <v>7368.66</v>
      </c>
      <c r="D92" s="167">
        <f t="shared" si="42"/>
        <v>-809045.66</v>
      </c>
      <c r="E92" s="167">
        <f t="shared" si="42"/>
        <v>-160.88999999999999</v>
      </c>
      <c r="F92" s="167">
        <f t="shared" si="42"/>
        <v>4211173.8600000003</v>
      </c>
      <c r="G92" s="180">
        <f t="shared" si="22"/>
        <v>393386.03</v>
      </c>
      <c r="H92" s="167">
        <f t="shared" si="42"/>
        <v>73037.09</v>
      </c>
      <c r="I92" s="167">
        <f t="shared" si="42"/>
        <v>286758.33</v>
      </c>
      <c r="J92" s="167">
        <f t="shared" si="42"/>
        <v>33590.61</v>
      </c>
      <c r="K92" s="180">
        <f t="shared" si="23"/>
        <v>1203862.0900000001</v>
      </c>
      <c r="L92" s="167">
        <f t="shared" si="42"/>
        <v>1176566.3400000001</v>
      </c>
      <c r="M92" s="167">
        <f t="shared" si="42"/>
        <v>27295.75</v>
      </c>
      <c r="N92" s="180">
        <f t="shared" si="24"/>
        <v>86630.3</v>
      </c>
      <c r="O92" s="167">
        <f t="shared" si="42"/>
        <v>182062.88</v>
      </c>
      <c r="P92" s="167">
        <f t="shared" si="42"/>
        <v>-95432.58</v>
      </c>
      <c r="Q92" s="167">
        <f t="shared" si="42"/>
        <v>-44132.04</v>
      </c>
      <c r="R92" s="180">
        <f t="shared" si="25"/>
        <v>678407.02</v>
      </c>
      <c r="S92" s="167">
        <f t="shared" si="42"/>
        <v>582633.14</v>
      </c>
      <c r="T92" s="167">
        <f t="shared" si="42"/>
        <v>64778.12</v>
      </c>
      <c r="U92" s="167">
        <f t="shared" si="42"/>
        <v>27753.26</v>
      </c>
      <c r="V92" s="167">
        <f t="shared" si="42"/>
        <v>13079.84</v>
      </c>
      <c r="W92" s="167">
        <f t="shared" si="42"/>
        <v>1537.4</v>
      </c>
      <c r="X92" s="167">
        <f t="shared" si="42"/>
        <v>-11374.74</v>
      </c>
    </row>
    <row r="93" spans="1:24" s="152" customFormat="1" ht="15.75" customHeight="1">
      <c r="A93" s="165" t="s">
        <v>44</v>
      </c>
      <c r="B93" s="173">
        <f t="shared" ref="B93:X93" si="43">ROUND(B23+B59,2)</f>
        <v>459536061.22000003</v>
      </c>
      <c r="C93" s="167">
        <f t="shared" si="43"/>
        <v>-5898651.6600000001</v>
      </c>
      <c r="D93" s="167">
        <f t="shared" si="43"/>
        <v>154213301.31999999</v>
      </c>
      <c r="E93" s="167">
        <f t="shared" si="43"/>
        <v>1787515.95</v>
      </c>
      <c r="F93" s="167">
        <f t="shared" si="43"/>
        <v>226551677.75999999</v>
      </c>
      <c r="G93" s="180">
        <f t="shared" si="22"/>
        <v>10022645.969999999</v>
      </c>
      <c r="H93" s="167">
        <f t="shared" si="43"/>
        <v>3878539.96</v>
      </c>
      <c r="I93" s="167">
        <f t="shared" si="43"/>
        <v>2877306.32</v>
      </c>
      <c r="J93" s="167">
        <f t="shared" si="43"/>
        <v>3266799.69</v>
      </c>
      <c r="K93" s="180">
        <f t="shared" si="23"/>
        <v>7674361.96</v>
      </c>
      <c r="L93" s="167">
        <f t="shared" si="43"/>
        <v>5880918.2199999997</v>
      </c>
      <c r="M93" s="167">
        <f t="shared" si="43"/>
        <v>1793443.74</v>
      </c>
      <c r="N93" s="180">
        <f t="shared" si="24"/>
        <v>9924564.0800000001</v>
      </c>
      <c r="O93" s="167">
        <f t="shared" si="43"/>
        <v>7428109.6600000001</v>
      </c>
      <c r="P93" s="167">
        <f t="shared" si="43"/>
        <v>2496454.42</v>
      </c>
      <c r="Q93" s="167">
        <f t="shared" si="43"/>
        <v>8838307.9600000009</v>
      </c>
      <c r="R93" s="180">
        <f t="shared" si="25"/>
        <v>55260645.840000004</v>
      </c>
      <c r="S93" s="167">
        <f t="shared" si="43"/>
        <v>29231892.43</v>
      </c>
      <c r="T93" s="167">
        <f t="shared" si="43"/>
        <v>11850699.130000001</v>
      </c>
      <c r="U93" s="167">
        <f t="shared" si="43"/>
        <v>3518941.79</v>
      </c>
      <c r="V93" s="167">
        <f t="shared" si="43"/>
        <v>5449776.5599999996</v>
      </c>
      <c r="W93" s="167">
        <f t="shared" si="43"/>
        <v>1291658.27</v>
      </c>
      <c r="X93" s="167">
        <f t="shared" si="43"/>
        <v>3917677.66</v>
      </c>
    </row>
    <row r="94" spans="1:24" s="152" customFormat="1" ht="15.75" customHeight="1">
      <c r="A94" s="165" t="s">
        <v>45</v>
      </c>
      <c r="B94" s="173">
        <f t="shared" ref="B94:X94" si="44">ROUND(B24+B60,2)</f>
        <v>25236964.449999999</v>
      </c>
      <c r="C94" s="167">
        <f t="shared" si="44"/>
        <v>0</v>
      </c>
      <c r="D94" s="167">
        <f t="shared" si="44"/>
        <v>0</v>
      </c>
      <c r="E94" s="167">
        <f t="shared" si="44"/>
        <v>0</v>
      </c>
      <c r="F94" s="167">
        <f t="shared" si="44"/>
        <v>24464166.120000001</v>
      </c>
      <c r="G94" s="180">
        <f t="shared" si="22"/>
        <v>0</v>
      </c>
      <c r="H94" s="167">
        <f t="shared" si="44"/>
        <v>0</v>
      </c>
      <c r="I94" s="167">
        <f t="shared" si="44"/>
        <v>0</v>
      </c>
      <c r="J94" s="167">
        <f t="shared" si="44"/>
        <v>0</v>
      </c>
      <c r="K94" s="180">
        <f t="shared" si="23"/>
        <v>772798.33</v>
      </c>
      <c r="L94" s="167">
        <f t="shared" si="44"/>
        <v>772798.33</v>
      </c>
      <c r="M94" s="167">
        <f t="shared" si="44"/>
        <v>0</v>
      </c>
      <c r="N94" s="180">
        <f t="shared" si="24"/>
        <v>0</v>
      </c>
      <c r="O94" s="167">
        <f t="shared" si="44"/>
        <v>0</v>
      </c>
      <c r="P94" s="167">
        <f t="shared" si="44"/>
        <v>0</v>
      </c>
      <c r="Q94" s="167">
        <f t="shared" si="44"/>
        <v>0</v>
      </c>
      <c r="R94" s="180">
        <f t="shared" si="25"/>
        <v>0</v>
      </c>
      <c r="S94" s="167">
        <f t="shared" si="44"/>
        <v>0</v>
      </c>
      <c r="T94" s="167">
        <f t="shared" si="44"/>
        <v>0</v>
      </c>
      <c r="U94" s="167">
        <f t="shared" si="44"/>
        <v>0</v>
      </c>
      <c r="V94" s="167">
        <f t="shared" si="44"/>
        <v>0</v>
      </c>
      <c r="W94" s="167">
        <f t="shared" si="44"/>
        <v>0</v>
      </c>
      <c r="X94" s="167">
        <f t="shared" si="44"/>
        <v>0</v>
      </c>
    </row>
    <row r="95" spans="1:24" s="152" customFormat="1" ht="15.75" customHeight="1">
      <c r="A95" s="165" t="s">
        <v>46</v>
      </c>
      <c r="B95" s="173">
        <f t="shared" ref="B95:X95" si="45">ROUND(B25+B61,2)</f>
        <v>0</v>
      </c>
      <c r="C95" s="167">
        <f t="shared" si="45"/>
        <v>0</v>
      </c>
      <c r="D95" s="167">
        <f t="shared" si="45"/>
        <v>0</v>
      </c>
      <c r="E95" s="167">
        <f t="shared" si="45"/>
        <v>0</v>
      </c>
      <c r="F95" s="167">
        <f t="shared" si="45"/>
        <v>0</v>
      </c>
      <c r="G95" s="180">
        <f t="shared" si="22"/>
        <v>0</v>
      </c>
      <c r="H95" s="167">
        <f t="shared" si="45"/>
        <v>0</v>
      </c>
      <c r="I95" s="167">
        <f t="shared" si="45"/>
        <v>0</v>
      </c>
      <c r="J95" s="167">
        <f t="shared" si="45"/>
        <v>0</v>
      </c>
      <c r="K95" s="180">
        <f t="shared" si="23"/>
        <v>0</v>
      </c>
      <c r="L95" s="167">
        <f t="shared" si="45"/>
        <v>0</v>
      </c>
      <c r="M95" s="167">
        <f t="shared" si="45"/>
        <v>0</v>
      </c>
      <c r="N95" s="180">
        <f t="shared" si="24"/>
        <v>0</v>
      </c>
      <c r="O95" s="167">
        <f t="shared" si="45"/>
        <v>0</v>
      </c>
      <c r="P95" s="167">
        <f t="shared" si="45"/>
        <v>0</v>
      </c>
      <c r="Q95" s="167">
        <f t="shared" si="45"/>
        <v>0</v>
      </c>
      <c r="R95" s="180">
        <f t="shared" si="25"/>
        <v>0</v>
      </c>
      <c r="S95" s="167">
        <f t="shared" si="45"/>
        <v>0</v>
      </c>
      <c r="T95" s="167">
        <f t="shared" si="45"/>
        <v>0</v>
      </c>
      <c r="U95" s="167">
        <f t="shared" si="45"/>
        <v>0</v>
      </c>
      <c r="V95" s="167">
        <f t="shared" si="45"/>
        <v>0</v>
      </c>
      <c r="W95" s="167">
        <f t="shared" si="45"/>
        <v>0</v>
      </c>
      <c r="X95" s="167">
        <f t="shared" si="45"/>
        <v>0</v>
      </c>
    </row>
    <row r="96" spans="1:24" s="152" customFormat="1" ht="15.75" customHeight="1">
      <c r="A96" s="165" t="s">
        <v>47</v>
      </c>
      <c r="B96" s="173">
        <f t="shared" ref="B96:X96" si="46">ROUND(B26+B62,2)</f>
        <v>2291600.84</v>
      </c>
      <c r="C96" s="167">
        <f t="shared" si="46"/>
        <v>0</v>
      </c>
      <c r="D96" s="167">
        <f t="shared" si="46"/>
        <v>0</v>
      </c>
      <c r="E96" s="167">
        <f t="shared" si="46"/>
        <v>0</v>
      </c>
      <c r="F96" s="167">
        <f t="shared" si="46"/>
        <v>2291600.84</v>
      </c>
      <c r="G96" s="180">
        <f t="shared" si="22"/>
        <v>0</v>
      </c>
      <c r="H96" s="167">
        <f t="shared" si="46"/>
        <v>0</v>
      </c>
      <c r="I96" s="167">
        <f t="shared" si="46"/>
        <v>0</v>
      </c>
      <c r="J96" s="167">
        <f t="shared" si="46"/>
        <v>0</v>
      </c>
      <c r="K96" s="180">
        <f t="shared" si="23"/>
        <v>0</v>
      </c>
      <c r="L96" s="167">
        <f t="shared" si="46"/>
        <v>0</v>
      </c>
      <c r="M96" s="167">
        <f t="shared" si="46"/>
        <v>0</v>
      </c>
      <c r="N96" s="180">
        <f t="shared" si="24"/>
        <v>0</v>
      </c>
      <c r="O96" s="167">
        <f t="shared" si="46"/>
        <v>0</v>
      </c>
      <c r="P96" s="167">
        <f t="shared" si="46"/>
        <v>0</v>
      </c>
      <c r="Q96" s="167">
        <f t="shared" si="46"/>
        <v>0</v>
      </c>
      <c r="R96" s="180">
        <f t="shared" si="25"/>
        <v>0</v>
      </c>
      <c r="S96" s="167">
        <f t="shared" si="46"/>
        <v>0</v>
      </c>
      <c r="T96" s="167">
        <f t="shared" si="46"/>
        <v>0</v>
      </c>
      <c r="U96" s="167">
        <f t="shared" si="46"/>
        <v>0</v>
      </c>
      <c r="V96" s="167">
        <f t="shared" si="46"/>
        <v>0</v>
      </c>
      <c r="W96" s="167">
        <f t="shared" si="46"/>
        <v>0</v>
      </c>
      <c r="X96" s="167">
        <f t="shared" si="46"/>
        <v>0</v>
      </c>
    </row>
    <row r="97" spans="1:24" s="157" customFormat="1" ht="15.75" customHeight="1">
      <c r="A97" s="178" t="s">
        <v>48</v>
      </c>
      <c r="B97" s="173">
        <f t="shared" ref="B97:X97" si="47">ROUND(B27+B63,2)</f>
        <v>307216045.41000003</v>
      </c>
      <c r="C97" s="173">
        <f t="shared" si="47"/>
        <v>49679664.200000003</v>
      </c>
      <c r="D97" s="173">
        <f t="shared" si="47"/>
        <v>-288848948.47000003</v>
      </c>
      <c r="E97" s="173">
        <f t="shared" si="47"/>
        <v>-1785515.44</v>
      </c>
      <c r="F97" s="173">
        <f t="shared" si="47"/>
        <v>338048055.75999999</v>
      </c>
      <c r="G97" s="173">
        <f t="shared" si="22"/>
        <v>55960075.689999998</v>
      </c>
      <c r="H97" s="173">
        <f t="shared" si="47"/>
        <v>27100458.059999999</v>
      </c>
      <c r="I97" s="173">
        <f t="shared" si="47"/>
        <v>26329220.800000001</v>
      </c>
      <c r="J97" s="173">
        <f t="shared" si="47"/>
        <v>2530396.83</v>
      </c>
      <c r="K97" s="173">
        <f t="shared" si="23"/>
        <v>94480441.200000003</v>
      </c>
      <c r="L97" s="173">
        <f t="shared" si="47"/>
        <v>90577696.439999998</v>
      </c>
      <c r="M97" s="173">
        <f t="shared" si="47"/>
        <v>3902744.76</v>
      </c>
      <c r="N97" s="173">
        <f t="shared" si="24"/>
        <v>15641160.999999998</v>
      </c>
      <c r="O97" s="173">
        <f t="shared" si="47"/>
        <v>31937990.629999999</v>
      </c>
      <c r="P97" s="173">
        <f t="shared" si="47"/>
        <v>-16296829.630000001</v>
      </c>
      <c r="Q97" s="173">
        <f t="shared" si="47"/>
        <v>-8790372.5999999996</v>
      </c>
      <c r="R97" s="173">
        <f t="shared" si="25"/>
        <v>44041111.470000006</v>
      </c>
      <c r="S97" s="173">
        <f t="shared" si="47"/>
        <v>54111237.909999996</v>
      </c>
      <c r="T97" s="173">
        <f t="shared" si="47"/>
        <v>-2565649.48</v>
      </c>
      <c r="U97" s="173">
        <f t="shared" si="47"/>
        <v>538210.59</v>
      </c>
      <c r="V97" s="173">
        <f t="shared" si="47"/>
        <v>-3019003.4</v>
      </c>
      <c r="W97" s="173">
        <f t="shared" si="47"/>
        <v>-1293195.67</v>
      </c>
      <c r="X97" s="173">
        <f t="shared" si="47"/>
        <v>-3730488.48</v>
      </c>
    </row>
    <row r="98" spans="1:24" s="152" customFormat="1" ht="15.75" customHeight="1">
      <c r="A98" s="165" t="s">
        <v>49</v>
      </c>
      <c r="B98" s="173">
        <f t="shared" ref="B98:X98" si="48">ROUND(B28+B64,2)</f>
        <v>507672.22</v>
      </c>
      <c r="C98" s="167">
        <f t="shared" si="48"/>
        <v>0</v>
      </c>
      <c r="D98" s="167">
        <f t="shared" si="48"/>
        <v>408877.73</v>
      </c>
      <c r="E98" s="167">
        <f t="shared" si="48"/>
        <v>0</v>
      </c>
      <c r="F98" s="167">
        <f t="shared" si="48"/>
        <v>24344.6</v>
      </c>
      <c r="G98" s="180">
        <f t="shared" si="22"/>
        <v>0</v>
      </c>
      <c r="H98" s="167">
        <f t="shared" si="48"/>
        <v>0</v>
      </c>
      <c r="I98" s="167">
        <f t="shared" si="48"/>
        <v>0</v>
      </c>
      <c r="J98" s="167">
        <f t="shared" si="48"/>
        <v>0</v>
      </c>
      <c r="K98" s="180">
        <f t="shared" si="23"/>
        <v>0</v>
      </c>
      <c r="L98" s="167">
        <f t="shared" si="48"/>
        <v>0</v>
      </c>
      <c r="M98" s="167">
        <f t="shared" si="48"/>
        <v>0</v>
      </c>
      <c r="N98" s="180">
        <f t="shared" si="24"/>
        <v>74449.89</v>
      </c>
      <c r="O98" s="167">
        <f t="shared" si="48"/>
        <v>0</v>
      </c>
      <c r="P98" s="167">
        <f t="shared" si="48"/>
        <v>74449.89</v>
      </c>
      <c r="Q98" s="167">
        <f t="shared" si="48"/>
        <v>0</v>
      </c>
      <c r="R98" s="180">
        <f t="shared" si="25"/>
        <v>0</v>
      </c>
      <c r="S98" s="167">
        <f t="shared" si="48"/>
        <v>0</v>
      </c>
      <c r="T98" s="167">
        <f t="shared" si="48"/>
        <v>0</v>
      </c>
      <c r="U98" s="167">
        <f t="shared" si="48"/>
        <v>0</v>
      </c>
      <c r="V98" s="167">
        <f t="shared" si="48"/>
        <v>0</v>
      </c>
      <c r="W98" s="167">
        <f t="shared" si="48"/>
        <v>0</v>
      </c>
      <c r="X98" s="167">
        <f t="shared" si="48"/>
        <v>0</v>
      </c>
    </row>
    <row r="99" spans="1:24" s="152" customFormat="1" ht="15.75" customHeight="1">
      <c r="A99" s="165" t="s">
        <v>50</v>
      </c>
      <c r="B99" s="173">
        <f t="shared" ref="B99:X99" si="49">ROUND(B29+B65,2)</f>
        <v>94321.99</v>
      </c>
      <c r="C99" s="167">
        <f t="shared" si="49"/>
        <v>0</v>
      </c>
      <c r="D99" s="167">
        <f t="shared" si="49"/>
        <v>20000</v>
      </c>
      <c r="E99" s="167">
        <f t="shared" si="49"/>
        <v>0</v>
      </c>
      <c r="F99" s="167">
        <f t="shared" si="49"/>
        <v>74321.990000000005</v>
      </c>
      <c r="G99" s="180">
        <f t="shared" si="22"/>
        <v>0</v>
      </c>
      <c r="H99" s="167">
        <f t="shared" si="49"/>
        <v>0</v>
      </c>
      <c r="I99" s="167">
        <f t="shared" si="49"/>
        <v>0</v>
      </c>
      <c r="J99" s="167">
        <f t="shared" si="49"/>
        <v>0</v>
      </c>
      <c r="K99" s="180">
        <f t="shared" si="23"/>
        <v>0</v>
      </c>
      <c r="L99" s="167">
        <f t="shared" si="49"/>
        <v>0</v>
      </c>
      <c r="M99" s="167">
        <f t="shared" si="49"/>
        <v>0</v>
      </c>
      <c r="N99" s="180">
        <f t="shared" si="24"/>
        <v>0</v>
      </c>
      <c r="O99" s="167">
        <f t="shared" si="49"/>
        <v>0</v>
      </c>
      <c r="P99" s="167">
        <f t="shared" si="49"/>
        <v>0</v>
      </c>
      <c r="Q99" s="167">
        <f t="shared" si="49"/>
        <v>0</v>
      </c>
      <c r="R99" s="180">
        <f t="shared" si="25"/>
        <v>0</v>
      </c>
      <c r="S99" s="167">
        <f t="shared" si="49"/>
        <v>0</v>
      </c>
      <c r="T99" s="167">
        <f t="shared" si="49"/>
        <v>0</v>
      </c>
      <c r="U99" s="167">
        <f t="shared" si="49"/>
        <v>0</v>
      </c>
      <c r="V99" s="167">
        <f t="shared" si="49"/>
        <v>0</v>
      </c>
      <c r="W99" s="167">
        <f t="shared" si="49"/>
        <v>0</v>
      </c>
      <c r="X99" s="167">
        <f t="shared" si="49"/>
        <v>0</v>
      </c>
    </row>
    <row r="100" spans="1:24" s="157" customFormat="1" ht="15.75" customHeight="1">
      <c r="A100" s="178" t="s">
        <v>51</v>
      </c>
      <c r="B100" s="173">
        <f t="shared" ref="B100:X100" si="50">ROUND(B30+B66,2)</f>
        <v>307629395.63999999</v>
      </c>
      <c r="C100" s="173">
        <f t="shared" si="50"/>
        <v>49679664.200000003</v>
      </c>
      <c r="D100" s="173">
        <f t="shared" si="50"/>
        <v>-288460070.74000001</v>
      </c>
      <c r="E100" s="173">
        <f t="shared" si="50"/>
        <v>-1785515.44</v>
      </c>
      <c r="F100" s="173">
        <f t="shared" si="50"/>
        <v>337998078.37</v>
      </c>
      <c r="G100" s="173">
        <f t="shared" si="22"/>
        <v>55960075.689999998</v>
      </c>
      <c r="H100" s="173">
        <f t="shared" si="50"/>
        <v>27100458.059999999</v>
      </c>
      <c r="I100" s="173">
        <f t="shared" si="50"/>
        <v>26329220.800000001</v>
      </c>
      <c r="J100" s="173">
        <f t="shared" si="50"/>
        <v>2530396.83</v>
      </c>
      <c r="K100" s="173">
        <f t="shared" si="23"/>
        <v>94480441.200000003</v>
      </c>
      <c r="L100" s="173">
        <f t="shared" si="50"/>
        <v>90577696.439999998</v>
      </c>
      <c r="M100" s="173">
        <f t="shared" si="50"/>
        <v>3902744.76</v>
      </c>
      <c r="N100" s="173">
        <f t="shared" si="24"/>
        <v>15715610.889999999</v>
      </c>
      <c r="O100" s="173">
        <f t="shared" si="50"/>
        <v>31937990.629999999</v>
      </c>
      <c r="P100" s="173">
        <f t="shared" si="50"/>
        <v>-16222379.74</v>
      </c>
      <c r="Q100" s="173">
        <f t="shared" si="50"/>
        <v>-8790372.5999999996</v>
      </c>
      <c r="R100" s="173">
        <f t="shared" si="25"/>
        <v>44041111.470000006</v>
      </c>
      <c r="S100" s="173">
        <f t="shared" si="50"/>
        <v>54111237.909999996</v>
      </c>
      <c r="T100" s="173">
        <f t="shared" si="50"/>
        <v>-2565649.48</v>
      </c>
      <c r="U100" s="173">
        <f t="shared" si="50"/>
        <v>538210.59</v>
      </c>
      <c r="V100" s="173">
        <f t="shared" si="50"/>
        <v>-3019003.4</v>
      </c>
      <c r="W100" s="173">
        <f t="shared" si="50"/>
        <v>-1293195.67</v>
      </c>
      <c r="X100" s="173">
        <f t="shared" si="50"/>
        <v>-3730488.48</v>
      </c>
    </row>
    <row r="101" spans="1:24" s="152" customFormat="1" ht="15.75" customHeight="1">
      <c r="A101" s="165" t="s">
        <v>52</v>
      </c>
      <c r="B101" s="173">
        <f t="shared" ref="B101:X101" si="51">ROUND(B31+B67,2)</f>
        <v>75474872.719999999</v>
      </c>
      <c r="C101" s="167">
        <f t="shared" si="51"/>
        <v>0</v>
      </c>
      <c r="D101" s="167">
        <f t="shared" si="51"/>
        <v>75474872.719999999</v>
      </c>
      <c r="E101" s="167">
        <f t="shared" si="51"/>
        <v>0</v>
      </c>
      <c r="F101" s="167">
        <f t="shared" si="51"/>
        <v>0</v>
      </c>
      <c r="G101" s="180">
        <f t="shared" si="22"/>
        <v>0</v>
      </c>
      <c r="H101" s="167">
        <f t="shared" si="51"/>
        <v>0</v>
      </c>
      <c r="I101" s="167">
        <f t="shared" si="51"/>
        <v>0</v>
      </c>
      <c r="J101" s="167">
        <f t="shared" si="51"/>
        <v>0</v>
      </c>
      <c r="K101" s="180">
        <f t="shared" si="23"/>
        <v>0</v>
      </c>
      <c r="L101" s="167">
        <f t="shared" si="51"/>
        <v>0</v>
      </c>
      <c r="M101" s="167">
        <f t="shared" si="51"/>
        <v>0</v>
      </c>
      <c r="N101" s="180">
        <f t="shared" si="24"/>
        <v>0</v>
      </c>
      <c r="O101" s="167">
        <f t="shared" si="51"/>
        <v>0</v>
      </c>
      <c r="P101" s="167">
        <f t="shared" si="51"/>
        <v>0</v>
      </c>
      <c r="Q101" s="167">
        <f t="shared" si="51"/>
        <v>0</v>
      </c>
      <c r="R101" s="180">
        <f t="shared" si="25"/>
        <v>0</v>
      </c>
      <c r="S101" s="167">
        <f t="shared" si="51"/>
        <v>0</v>
      </c>
      <c r="T101" s="167">
        <f t="shared" si="51"/>
        <v>0</v>
      </c>
      <c r="U101" s="167">
        <f t="shared" si="51"/>
        <v>0</v>
      </c>
      <c r="V101" s="167">
        <f t="shared" si="51"/>
        <v>0</v>
      </c>
      <c r="W101" s="167">
        <f t="shared" si="51"/>
        <v>0</v>
      </c>
      <c r="X101" s="167">
        <f t="shared" si="51"/>
        <v>0</v>
      </c>
    </row>
    <row r="102" spans="1:24" s="157" customFormat="1" ht="15.75" customHeight="1">
      <c r="A102" s="178" t="s">
        <v>53</v>
      </c>
      <c r="B102" s="173">
        <f t="shared" ref="B102:X102" si="52">ROUND(B32+B68,2)</f>
        <v>232154522.91999999</v>
      </c>
      <c r="C102" s="173">
        <f t="shared" si="52"/>
        <v>49679664.200000003</v>
      </c>
      <c r="D102" s="173">
        <f t="shared" si="52"/>
        <v>-363934943.45999998</v>
      </c>
      <c r="E102" s="173">
        <f t="shared" si="52"/>
        <v>-1785515.44</v>
      </c>
      <c r="F102" s="173">
        <f t="shared" si="52"/>
        <v>337998078.37</v>
      </c>
      <c r="G102" s="173">
        <f t="shared" si="22"/>
        <v>55960075.689999998</v>
      </c>
      <c r="H102" s="173">
        <f t="shared" si="52"/>
        <v>27100458.059999999</v>
      </c>
      <c r="I102" s="173">
        <f t="shared" si="52"/>
        <v>26329220.800000001</v>
      </c>
      <c r="J102" s="173">
        <f t="shared" si="52"/>
        <v>2530396.83</v>
      </c>
      <c r="K102" s="173">
        <f t="shared" si="23"/>
        <v>94480441.200000003</v>
      </c>
      <c r="L102" s="173">
        <f t="shared" si="52"/>
        <v>90577696.439999998</v>
      </c>
      <c r="M102" s="173">
        <f t="shared" si="52"/>
        <v>3902744.76</v>
      </c>
      <c r="N102" s="173">
        <f t="shared" si="24"/>
        <v>15715610.889999999</v>
      </c>
      <c r="O102" s="173">
        <f t="shared" si="52"/>
        <v>31937990.629999999</v>
      </c>
      <c r="P102" s="173">
        <f t="shared" si="52"/>
        <v>-16222379.74</v>
      </c>
      <c r="Q102" s="173">
        <f t="shared" si="52"/>
        <v>-8790372.5999999996</v>
      </c>
      <c r="R102" s="173">
        <f t="shared" si="25"/>
        <v>44041111.470000006</v>
      </c>
      <c r="S102" s="173">
        <f t="shared" si="52"/>
        <v>54111237.909999996</v>
      </c>
      <c r="T102" s="173">
        <f t="shared" si="52"/>
        <v>-2565649.48</v>
      </c>
      <c r="U102" s="173">
        <f t="shared" si="52"/>
        <v>538210.59</v>
      </c>
      <c r="V102" s="173">
        <f t="shared" si="52"/>
        <v>-3019003.4</v>
      </c>
      <c r="W102" s="173">
        <f t="shared" si="52"/>
        <v>-1293195.67</v>
      </c>
      <c r="X102" s="173">
        <f t="shared" si="52"/>
        <v>-3730488.48</v>
      </c>
    </row>
    <row r="103" spans="1:24" s="152" customFormat="1" ht="15.75" customHeight="1">
      <c r="A103" s="165" t="s">
        <v>54</v>
      </c>
      <c r="B103" s="173">
        <f t="shared" ref="B103:X103" si="53">ROUND(B33+B69,2)</f>
        <v>-35629174.850000001</v>
      </c>
      <c r="C103" s="167">
        <f t="shared" si="53"/>
        <v>-35629174.850000001</v>
      </c>
      <c r="D103" s="167">
        <f t="shared" si="53"/>
        <v>0</v>
      </c>
      <c r="E103" s="167">
        <f t="shared" si="53"/>
        <v>0</v>
      </c>
      <c r="F103" s="167">
        <f t="shared" si="53"/>
        <v>0</v>
      </c>
      <c r="G103" s="180">
        <f t="shared" si="22"/>
        <v>0</v>
      </c>
      <c r="H103" s="167">
        <f>ROUND(H33+H69,2)</f>
        <v>0</v>
      </c>
      <c r="I103" s="167">
        <f t="shared" si="53"/>
        <v>0</v>
      </c>
      <c r="J103" s="167">
        <f t="shared" si="53"/>
        <v>0</v>
      </c>
      <c r="K103" s="180">
        <f t="shared" si="23"/>
        <v>0</v>
      </c>
      <c r="L103" s="167">
        <f>ROUND(L33+L69,2)</f>
        <v>0</v>
      </c>
      <c r="M103" s="167">
        <f t="shared" si="53"/>
        <v>0</v>
      </c>
      <c r="N103" s="180">
        <f t="shared" si="24"/>
        <v>0</v>
      </c>
      <c r="O103" s="167">
        <f t="shared" si="53"/>
        <v>0</v>
      </c>
      <c r="P103" s="167">
        <f>ROUND(P33+P69,2)</f>
        <v>0</v>
      </c>
      <c r="Q103" s="167">
        <f t="shared" si="53"/>
        <v>0</v>
      </c>
      <c r="R103" s="180">
        <f t="shared" si="25"/>
        <v>0</v>
      </c>
      <c r="S103" s="167">
        <f t="shared" si="53"/>
        <v>0</v>
      </c>
      <c r="T103" s="167">
        <f t="shared" si="53"/>
        <v>0</v>
      </c>
      <c r="U103" s="167">
        <f t="shared" si="53"/>
        <v>0</v>
      </c>
      <c r="V103" s="167">
        <f t="shared" si="53"/>
        <v>0</v>
      </c>
      <c r="W103" s="167">
        <f t="shared" si="53"/>
        <v>0</v>
      </c>
      <c r="X103" s="167">
        <f t="shared" si="53"/>
        <v>0</v>
      </c>
    </row>
    <row r="104" spans="1:24" s="152" customFormat="1" ht="15.75" customHeight="1">
      <c r="A104" s="165" t="s">
        <v>55</v>
      </c>
      <c r="B104" s="173">
        <f t="shared" ref="B104:X104" si="54">ROUND(B34+B70,2)</f>
        <v>196525348.06999999</v>
      </c>
      <c r="C104" s="167">
        <f t="shared" si="54"/>
        <v>14050489.35</v>
      </c>
      <c r="D104" s="167">
        <f t="shared" si="54"/>
        <v>-363934943.45999998</v>
      </c>
      <c r="E104" s="167">
        <f t="shared" si="54"/>
        <v>-1785515.44</v>
      </c>
      <c r="F104" s="167">
        <f t="shared" si="54"/>
        <v>337998078.37</v>
      </c>
      <c r="G104" s="180">
        <f t="shared" si="22"/>
        <v>55960075.689999998</v>
      </c>
      <c r="H104" s="167">
        <f t="shared" si="54"/>
        <v>27100458.059999999</v>
      </c>
      <c r="I104" s="167">
        <f t="shared" si="54"/>
        <v>26329220.800000001</v>
      </c>
      <c r="J104" s="167">
        <f t="shared" si="54"/>
        <v>2530396.83</v>
      </c>
      <c r="K104" s="180">
        <f t="shared" si="23"/>
        <v>94480441.200000003</v>
      </c>
      <c r="L104" s="167">
        <f t="shared" si="54"/>
        <v>90577696.439999998</v>
      </c>
      <c r="M104" s="167">
        <f t="shared" si="54"/>
        <v>3902744.76</v>
      </c>
      <c r="N104" s="180">
        <f t="shared" si="24"/>
        <v>15715610.889999999</v>
      </c>
      <c r="O104" s="167">
        <f t="shared" si="54"/>
        <v>31937990.629999999</v>
      </c>
      <c r="P104" s="167">
        <f t="shared" si="54"/>
        <v>-16222379.74</v>
      </c>
      <c r="Q104" s="167">
        <f t="shared" si="54"/>
        <v>-8790372.5999999996</v>
      </c>
      <c r="R104" s="180">
        <f t="shared" si="25"/>
        <v>44041111.470000006</v>
      </c>
      <c r="S104" s="167">
        <f t="shared" si="54"/>
        <v>54111237.909999996</v>
      </c>
      <c r="T104" s="167">
        <f t="shared" si="54"/>
        <v>-2565649.48</v>
      </c>
      <c r="U104" s="167">
        <f t="shared" si="54"/>
        <v>538210.59</v>
      </c>
      <c r="V104" s="167">
        <f t="shared" si="54"/>
        <v>-3019003.4</v>
      </c>
      <c r="W104" s="167">
        <f t="shared" si="54"/>
        <v>-1293195.67</v>
      </c>
      <c r="X104" s="167">
        <f t="shared" si="54"/>
        <v>-3730488.48</v>
      </c>
    </row>
    <row r="105" spans="1:24" s="158" customFormat="1" ht="15.75" customHeight="1">
      <c r="A105" s="181" t="s">
        <v>89</v>
      </c>
      <c r="B105" s="173">
        <f t="shared" ref="B105" si="55">ROUND(B35+B71,2)</f>
        <v>0</v>
      </c>
      <c r="C105" s="173">
        <f>ROUND(C36+C72,2)</f>
        <v>0</v>
      </c>
      <c r="D105" s="173"/>
      <c r="E105" s="173"/>
      <c r="F105" s="173">
        <f>资金!E18</f>
        <v>167730728.44</v>
      </c>
      <c r="G105" s="173">
        <f t="shared" si="22"/>
        <v>15171068.91</v>
      </c>
      <c r="H105" s="173">
        <f>资金!E9+资金!E10</f>
        <v>15162368.300000001</v>
      </c>
      <c r="I105" s="173"/>
      <c r="J105" s="173">
        <f>资金!E8</f>
        <v>8700.61</v>
      </c>
      <c r="K105" s="173">
        <f t="shared" si="23"/>
        <v>73715689.060000002</v>
      </c>
      <c r="L105" s="173">
        <f>资金!E4+资金!E5</f>
        <v>73303792.859999999</v>
      </c>
      <c r="M105" s="173">
        <f>资金!E6</f>
        <v>411896.2</v>
      </c>
      <c r="N105" s="173">
        <f t="shared" si="24"/>
        <v>40762830.140000001</v>
      </c>
      <c r="O105" s="173">
        <f>资金!E12+资金!E14</f>
        <v>31249106.109999999</v>
      </c>
      <c r="P105" s="173">
        <f>资金!E13</f>
        <v>9513724.0299999993</v>
      </c>
      <c r="Q105" s="173">
        <v>0</v>
      </c>
      <c r="R105" s="173">
        <f t="shared" si="25"/>
        <v>0</v>
      </c>
      <c r="S105" s="173"/>
      <c r="T105" s="173"/>
      <c r="U105" s="173"/>
      <c r="V105" s="173"/>
      <c r="W105" s="173"/>
      <c r="X105" s="173"/>
    </row>
    <row r="106" spans="1:24" s="158" customFormat="1" ht="15.75" customHeight="1">
      <c r="A106" s="181" t="s">
        <v>90</v>
      </c>
      <c r="B106" s="171"/>
      <c r="C106" s="173">
        <f t="shared" ref="C106:X106" si="56">C104-C105</f>
        <v>14050489.35</v>
      </c>
      <c r="D106" s="173">
        <f t="shared" si="56"/>
        <v>-363934943.45999998</v>
      </c>
      <c r="E106" s="173">
        <f t="shared" si="56"/>
        <v>-1785515.44</v>
      </c>
      <c r="F106" s="173">
        <f t="shared" si="56"/>
        <v>170267349.93000001</v>
      </c>
      <c r="G106" s="173">
        <f t="shared" si="56"/>
        <v>40789006.780000001</v>
      </c>
      <c r="H106" s="173">
        <f t="shared" si="56"/>
        <v>11938089.759999998</v>
      </c>
      <c r="I106" s="173">
        <f t="shared" si="56"/>
        <v>26329220.800000001</v>
      </c>
      <c r="J106" s="173">
        <f t="shared" si="56"/>
        <v>2521696.2200000002</v>
      </c>
      <c r="K106" s="173">
        <f t="shared" si="56"/>
        <v>20764752.140000001</v>
      </c>
      <c r="L106" s="173">
        <f t="shared" si="56"/>
        <v>17273903.579999998</v>
      </c>
      <c r="M106" s="173">
        <f t="shared" si="56"/>
        <v>3490848.5599999996</v>
      </c>
      <c r="N106" s="173">
        <f t="shared" si="56"/>
        <v>-25047219.25</v>
      </c>
      <c r="O106" s="173">
        <f t="shared" si="56"/>
        <v>688884.51999999955</v>
      </c>
      <c r="P106" s="173">
        <f>P102-P105</f>
        <v>-25736103.77</v>
      </c>
      <c r="Q106" s="173">
        <f t="shared" si="56"/>
        <v>-8790372.5999999996</v>
      </c>
      <c r="R106" s="173">
        <f t="shared" si="56"/>
        <v>44041111.470000006</v>
      </c>
      <c r="S106" s="173">
        <f t="shared" si="56"/>
        <v>54111237.909999996</v>
      </c>
      <c r="T106" s="173">
        <f t="shared" si="56"/>
        <v>-2565649.48</v>
      </c>
      <c r="U106" s="173">
        <f t="shared" si="56"/>
        <v>538210.59</v>
      </c>
      <c r="V106" s="173">
        <f t="shared" si="56"/>
        <v>-3019003.4</v>
      </c>
      <c r="W106" s="173">
        <f t="shared" si="56"/>
        <v>-1293195.67</v>
      </c>
      <c r="X106" s="173">
        <f t="shared" si="56"/>
        <v>-3730488.48</v>
      </c>
    </row>
    <row r="107" spans="1:24" s="154" customFormat="1" ht="15.75" customHeight="1">
      <c r="A107" s="182"/>
      <c r="B107" s="183"/>
      <c r="C107" s="183"/>
      <c r="D107" s="183"/>
      <c r="E107" s="183"/>
      <c r="F107" s="183"/>
      <c r="G107" s="183"/>
      <c r="H107" s="183"/>
      <c r="I107" s="183"/>
      <c r="J107" s="183"/>
      <c r="K107" s="183"/>
      <c r="L107" s="183"/>
      <c r="M107" s="183"/>
      <c r="N107" s="183"/>
      <c r="O107" s="208" t="s">
        <v>926</v>
      </c>
      <c r="P107" s="209">
        <v>930194.56</v>
      </c>
      <c r="Q107" s="183"/>
      <c r="R107" s="183"/>
      <c r="S107" s="183"/>
      <c r="T107" s="183"/>
      <c r="U107" s="183"/>
      <c r="V107" s="183"/>
      <c r="W107" s="183"/>
      <c r="X107" s="183"/>
    </row>
    <row r="108" spans="1:24" ht="14.25" customHeight="1">
      <c r="A108" s="184" t="s">
        <v>56</v>
      </c>
      <c r="B108" s="185">
        <f>B104-B34</f>
        <v>0</v>
      </c>
      <c r="C108" s="185"/>
      <c r="H108" s="188">
        <f>H106-[2]累计利润调整表!$C$109</f>
        <v>4.0958300232887268E-3</v>
      </c>
      <c r="I108" s="188">
        <f>I106-[2]累计利润调整表!$D$109</f>
        <v>1.7000000923871994E-2</v>
      </c>
      <c r="J108" s="188">
        <f>J106-[2]累计利润调整表!$B$109</f>
        <v>3.2180030830204487E-3</v>
      </c>
      <c r="O108" s="208" t="s">
        <v>927</v>
      </c>
      <c r="P108" s="208">
        <f>P106+P107</f>
        <v>-24805909.210000001</v>
      </c>
      <c r="S108" s="188"/>
    </row>
    <row r="109" spans="1:24" ht="14.25" customHeight="1">
      <c r="B109" s="186"/>
      <c r="C109" s="186"/>
      <c r="D109" s="186"/>
      <c r="E109" s="186"/>
      <c r="F109" s="187">
        <f>[1]累计利润调整表!$B$106-F104</f>
        <v>-45009768.189999998</v>
      </c>
      <c r="G109" s="186"/>
      <c r="H109" s="186"/>
      <c r="I109" s="186"/>
      <c r="J109" s="186"/>
      <c r="K109" s="186"/>
      <c r="L109" s="186"/>
      <c r="M109" s="186"/>
      <c r="N109" s="186"/>
      <c r="O109" s="186"/>
      <c r="P109" s="187"/>
      <c r="Q109" s="186"/>
      <c r="R109" s="186"/>
      <c r="S109" s="186"/>
      <c r="T109" s="186"/>
      <c r="U109" s="186"/>
      <c r="V109" s="186"/>
      <c r="W109" s="186"/>
      <c r="X109" s="186"/>
    </row>
    <row r="110" spans="1:24" ht="14.25" customHeight="1">
      <c r="A110" s="184" t="s">
        <v>91</v>
      </c>
      <c r="B110" s="187"/>
      <c r="C110" s="186"/>
      <c r="D110" s="186"/>
      <c r="E110" s="186"/>
      <c r="F110" s="186"/>
      <c r="G110" s="186"/>
      <c r="H110" s="186"/>
      <c r="I110" s="186"/>
      <c r="J110" s="186"/>
      <c r="K110" s="186"/>
      <c r="L110" s="186"/>
      <c r="M110" s="186"/>
      <c r="N110" s="186"/>
      <c r="O110" s="186"/>
      <c r="P110" s="187"/>
      <c r="Q110" s="186"/>
      <c r="R110" s="186"/>
      <c r="S110" s="186"/>
      <c r="T110" s="186"/>
      <c r="U110" s="186"/>
      <c r="V110" s="186"/>
      <c r="W110" s="186"/>
      <c r="X110" s="186"/>
    </row>
    <row r="111" spans="1:24" ht="14.25" customHeight="1">
      <c r="A111" s="184" t="s">
        <v>92</v>
      </c>
      <c r="F111" s="188"/>
      <c r="G111" s="188"/>
      <c r="H111" s="188"/>
      <c r="I111" s="188"/>
      <c r="J111" s="188"/>
      <c r="K111" s="188"/>
      <c r="L111" s="188"/>
      <c r="M111" s="188"/>
      <c r="N111" s="188"/>
      <c r="O111" s="188"/>
      <c r="P111" s="188"/>
      <c r="Q111" s="188"/>
      <c r="R111" s="188"/>
      <c r="S111" s="188"/>
      <c r="T111" s="188"/>
      <c r="U111" s="188"/>
      <c r="V111" s="188"/>
      <c r="W111" s="188"/>
      <c r="X111" s="188"/>
    </row>
    <row r="112" spans="1:24" ht="16.5" customHeight="1">
      <c r="F112" s="188"/>
    </row>
    <row r="113" spans="1:24" ht="16.5" customHeight="1">
      <c r="A113" s="163" t="s">
        <v>93</v>
      </c>
      <c r="B113" s="164"/>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row>
    <row r="114" spans="1:24" ht="16.5" customHeight="1">
      <c r="A114" s="142" t="s">
        <v>1</v>
      </c>
      <c r="B114" s="169" t="s">
        <v>2</v>
      </c>
      <c r="C114" s="169" t="s">
        <v>3</v>
      </c>
      <c r="D114" s="169" t="s">
        <v>4</v>
      </c>
      <c r="E114" s="142" t="s">
        <v>5</v>
      </c>
      <c r="F114" s="169" t="s">
        <v>6</v>
      </c>
      <c r="G114" s="169" t="s">
        <v>7</v>
      </c>
      <c r="H114" s="169" t="s">
        <v>8</v>
      </c>
      <c r="I114" s="169" t="s">
        <v>9</v>
      </c>
      <c r="J114" s="169" t="s">
        <v>10</v>
      </c>
      <c r="K114" s="169" t="s">
        <v>11</v>
      </c>
      <c r="L114" s="169" t="s">
        <v>12</v>
      </c>
      <c r="M114" s="169" t="s">
        <v>13</v>
      </c>
      <c r="N114" s="169" t="s">
        <v>14</v>
      </c>
      <c r="O114" s="169" t="s">
        <v>15</v>
      </c>
      <c r="P114" s="169" t="s">
        <v>16</v>
      </c>
      <c r="Q114" s="169" t="s">
        <v>17</v>
      </c>
      <c r="R114" s="169" t="s">
        <v>18</v>
      </c>
      <c r="S114" s="169" t="s">
        <v>19</v>
      </c>
      <c r="T114" s="169" t="s">
        <v>20</v>
      </c>
      <c r="U114" s="169" t="s">
        <v>21</v>
      </c>
      <c r="V114" s="169" t="s">
        <v>22</v>
      </c>
      <c r="W114" s="169" t="s">
        <v>23</v>
      </c>
      <c r="X114" s="169" t="s">
        <v>24</v>
      </c>
    </row>
    <row r="115" spans="1:24" s="159" customFormat="1" ht="16.5" customHeight="1">
      <c r="A115" s="178" t="s">
        <v>25</v>
      </c>
      <c r="B115" s="173">
        <f t="shared" ref="B115:X115" si="57">ROUND(B74/10000,2)</f>
        <v>80004.850000000006</v>
      </c>
      <c r="C115" s="173">
        <f t="shared" si="57"/>
        <v>4378.84</v>
      </c>
      <c r="D115" s="173">
        <f t="shared" si="57"/>
        <v>-13544.85</v>
      </c>
      <c r="E115" s="173">
        <f t="shared" si="57"/>
        <v>0.18</v>
      </c>
      <c r="F115" s="173">
        <f t="shared" si="57"/>
        <v>59556.67</v>
      </c>
      <c r="G115" s="173">
        <f t="shared" si="57"/>
        <v>6637.61</v>
      </c>
      <c r="H115" s="173">
        <f t="shared" si="57"/>
        <v>3105.2</v>
      </c>
      <c r="I115" s="173">
        <f t="shared" si="57"/>
        <v>2949.33</v>
      </c>
      <c r="J115" s="173">
        <f t="shared" si="57"/>
        <v>583.08000000000004</v>
      </c>
      <c r="K115" s="173">
        <f t="shared" si="57"/>
        <v>10413.15</v>
      </c>
      <c r="L115" s="173">
        <f t="shared" si="57"/>
        <v>9840.7999999999993</v>
      </c>
      <c r="M115" s="173">
        <f t="shared" si="57"/>
        <v>572.35</v>
      </c>
      <c r="N115" s="173">
        <f>ROUND(N74/10000,2)</f>
        <v>2565.2399999999998</v>
      </c>
      <c r="O115" s="173">
        <f t="shared" si="57"/>
        <v>3954.82</v>
      </c>
      <c r="P115" s="173">
        <f t="shared" si="57"/>
        <v>-1389.58</v>
      </c>
      <c r="Q115" s="173">
        <f t="shared" si="57"/>
        <v>0.38</v>
      </c>
      <c r="R115" s="173">
        <f t="shared" si="57"/>
        <v>9998.02</v>
      </c>
      <c r="S115" s="173">
        <f t="shared" si="57"/>
        <v>8392.58</v>
      </c>
      <c r="T115" s="173">
        <f t="shared" si="57"/>
        <v>934.98</v>
      </c>
      <c r="U115" s="173">
        <f t="shared" si="57"/>
        <v>408.49</v>
      </c>
      <c r="V115" s="173">
        <f t="shared" si="57"/>
        <v>244.39</v>
      </c>
      <c r="W115" s="173">
        <f t="shared" si="57"/>
        <v>0</v>
      </c>
      <c r="X115" s="173">
        <f t="shared" si="57"/>
        <v>17.579999999999998</v>
      </c>
    </row>
    <row r="116" spans="1:24" ht="16.5" customHeight="1">
      <c r="A116" s="165" t="s">
        <v>26</v>
      </c>
      <c r="B116" s="173">
        <f t="shared" ref="B116:X116" si="58">ROUND(B75/10000,2)</f>
        <v>13235.9</v>
      </c>
      <c r="C116" s="167">
        <f t="shared" si="58"/>
        <v>-537.79999999999995</v>
      </c>
      <c r="D116" s="167">
        <f t="shared" si="58"/>
        <v>-14234.13</v>
      </c>
      <c r="E116" s="167">
        <f t="shared" si="58"/>
        <v>0</v>
      </c>
      <c r="F116" s="173">
        <f t="shared" si="58"/>
        <v>28351.11</v>
      </c>
      <c r="G116" s="173">
        <f t="shared" si="58"/>
        <v>16.23</v>
      </c>
      <c r="H116" s="167">
        <f t="shared" si="58"/>
        <v>0.03</v>
      </c>
      <c r="I116" s="167">
        <f t="shared" si="58"/>
        <v>0</v>
      </c>
      <c r="J116" s="167">
        <f t="shared" si="58"/>
        <v>16.2</v>
      </c>
      <c r="K116" s="173">
        <f t="shared" si="58"/>
        <v>-1227.4100000000001</v>
      </c>
      <c r="L116" s="167">
        <f t="shared" si="58"/>
        <v>-1227.4100000000001</v>
      </c>
      <c r="M116" s="167">
        <f t="shared" si="58"/>
        <v>0</v>
      </c>
      <c r="N116" s="173">
        <f t="shared" si="58"/>
        <v>659.15</v>
      </c>
      <c r="O116" s="167">
        <f t="shared" si="58"/>
        <v>659.15</v>
      </c>
      <c r="P116" s="167">
        <f t="shared" si="58"/>
        <v>0</v>
      </c>
      <c r="Q116" s="167">
        <f t="shared" si="58"/>
        <v>0.44</v>
      </c>
      <c r="R116" s="173">
        <f t="shared" si="58"/>
        <v>208.75</v>
      </c>
      <c r="S116" s="167">
        <f t="shared" si="58"/>
        <v>204.42</v>
      </c>
      <c r="T116" s="167">
        <f t="shared" si="58"/>
        <v>4.32</v>
      </c>
      <c r="U116" s="167">
        <f t="shared" si="58"/>
        <v>0</v>
      </c>
      <c r="V116" s="167">
        <f t="shared" si="58"/>
        <v>0</v>
      </c>
      <c r="W116" s="167">
        <f t="shared" si="58"/>
        <v>0</v>
      </c>
      <c r="X116" s="167">
        <f t="shared" si="58"/>
        <v>0.01</v>
      </c>
    </row>
    <row r="117" spans="1:24" ht="16.5" customHeight="1">
      <c r="A117" s="165" t="s">
        <v>27</v>
      </c>
      <c r="B117" s="173">
        <f t="shared" ref="B117:X117" si="59">ROUND(B76/10000,2)</f>
        <v>38633.800000000003</v>
      </c>
      <c r="C117" s="167">
        <f t="shared" si="59"/>
        <v>-208.72</v>
      </c>
      <c r="D117" s="167">
        <f t="shared" si="59"/>
        <v>1509.13</v>
      </c>
      <c r="E117" s="167">
        <f t="shared" si="59"/>
        <v>0</v>
      </c>
      <c r="F117" s="173">
        <f t="shared" si="59"/>
        <v>29720.400000000001</v>
      </c>
      <c r="G117" s="173">
        <f t="shared" si="59"/>
        <v>17.96</v>
      </c>
      <c r="H117" s="167">
        <f t="shared" si="59"/>
        <v>0.03</v>
      </c>
      <c r="I117" s="167">
        <f t="shared" si="59"/>
        <v>0</v>
      </c>
      <c r="J117" s="167">
        <f t="shared" si="59"/>
        <v>17.920000000000002</v>
      </c>
      <c r="K117" s="173">
        <f t="shared" si="59"/>
        <v>6727.14</v>
      </c>
      <c r="L117" s="167">
        <f t="shared" si="59"/>
        <v>6727.14</v>
      </c>
      <c r="M117" s="167">
        <f t="shared" si="59"/>
        <v>0</v>
      </c>
      <c r="N117" s="173">
        <f t="shared" si="59"/>
        <v>659.15</v>
      </c>
      <c r="O117" s="167">
        <f t="shared" si="59"/>
        <v>659.15</v>
      </c>
      <c r="P117" s="167">
        <f t="shared" si="59"/>
        <v>0</v>
      </c>
      <c r="Q117" s="167">
        <f t="shared" si="59"/>
        <v>0.44</v>
      </c>
      <c r="R117" s="173">
        <f t="shared" si="59"/>
        <v>208.75</v>
      </c>
      <c r="S117" s="167">
        <f t="shared" si="59"/>
        <v>204.42</v>
      </c>
      <c r="T117" s="167">
        <f t="shared" si="59"/>
        <v>4.32</v>
      </c>
      <c r="U117" s="167">
        <f t="shared" si="59"/>
        <v>0</v>
      </c>
      <c r="V117" s="167">
        <f t="shared" si="59"/>
        <v>0</v>
      </c>
      <c r="W117" s="167">
        <f t="shared" si="59"/>
        <v>0</v>
      </c>
      <c r="X117" s="167">
        <f t="shared" si="59"/>
        <v>0.01</v>
      </c>
    </row>
    <row r="118" spans="1:24" ht="16.5" customHeight="1">
      <c r="A118" s="165" t="s">
        <v>28</v>
      </c>
      <c r="B118" s="173">
        <f t="shared" ref="B118:X118" si="60">ROUND(B77/10000,2)</f>
        <v>25397.9</v>
      </c>
      <c r="C118" s="167">
        <f t="shared" si="60"/>
        <v>329.07</v>
      </c>
      <c r="D118" s="167">
        <f t="shared" si="60"/>
        <v>15743.26</v>
      </c>
      <c r="E118" s="167">
        <f t="shared" si="60"/>
        <v>0</v>
      </c>
      <c r="F118" s="173">
        <f t="shared" si="60"/>
        <v>1369.29</v>
      </c>
      <c r="G118" s="173">
        <f t="shared" si="60"/>
        <v>1.73</v>
      </c>
      <c r="H118" s="167">
        <f t="shared" si="60"/>
        <v>0</v>
      </c>
      <c r="I118" s="167">
        <f t="shared" si="60"/>
        <v>0</v>
      </c>
      <c r="J118" s="167">
        <f t="shared" si="60"/>
        <v>1.73</v>
      </c>
      <c r="K118" s="173">
        <f t="shared" si="60"/>
        <v>7954.54</v>
      </c>
      <c r="L118" s="167">
        <f t="shared" si="60"/>
        <v>7954.54</v>
      </c>
      <c r="M118" s="167">
        <f t="shared" si="60"/>
        <v>0</v>
      </c>
      <c r="N118" s="173">
        <f t="shared" si="60"/>
        <v>0</v>
      </c>
      <c r="O118" s="167">
        <f t="shared" si="60"/>
        <v>0</v>
      </c>
      <c r="P118" s="167">
        <f t="shared" si="60"/>
        <v>0</v>
      </c>
      <c r="Q118" s="167">
        <f t="shared" si="60"/>
        <v>0</v>
      </c>
      <c r="R118" s="173">
        <f t="shared" si="60"/>
        <v>0</v>
      </c>
      <c r="S118" s="167">
        <f t="shared" si="60"/>
        <v>0</v>
      </c>
      <c r="T118" s="167">
        <f t="shared" si="60"/>
        <v>0</v>
      </c>
      <c r="U118" s="167">
        <f t="shared" si="60"/>
        <v>0</v>
      </c>
      <c r="V118" s="167">
        <f t="shared" si="60"/>
        <v>0</v>
      </c>
      <c r="W118" s="167">
        <f t="shared" si="60"/>
        <v>0</v>
      </c>
      <c r="X118" s="167">
        <f t="shared" si="60"/>
        <v>0</v>
      </c>
    </row>
    <row r="119" spans="1:24" ht="16.5" customHeight="1">
      <c r="A119" s="165" t="s">
        <v>29</v>
      </c>
      <c r="B119" s="173">
        <f t="shared" ref="B119:X119" si="61">ROUND(B78/10000,2)</f>
        <v>44205.32</v>
      </c>
      <c r="C119" s="167">
        <f t="shared" si="61"/>
        <v>59.34</v>
      </c>
      <c r="D119" s="167">
        <f t="shared" si="61"/>
        <v>-28.35</v>
      </c>
      <c r="E119" s="167">
        <f t="shared" si="61"/>
        <v>0.18</v>
      </c>
      <c r="F119" s="173">
        <f t="shared" si="61"/>
        <v>29641.91</v>
      </c>
      <c r="G119" s="173">
        <f t="shared" si="61"/>
        <v>4429.7700000000004</v>
      </c>
      <c r="H119" s="167">
        <f t="shared" si="61"/>
        <v>1004.37</v>
      </c>
      <c r="I119" s="167">
        <f t="shared" si="61"/>
        <v>2949.33</v>
      </c>
      <c r="J119" s="167">
        <f t="shared" si="61"/>
        <v>476.07</v>
      </c>
      <c r="K119" s="173">
        <f t="shared" si="61"/>
        <v>451.9</v>
      </c>
      <c r="L119" s="167">
        <f t="shared" si="61"/>
        <v>78.14</v>
      </c>
      <c r="M119" s="167">
        <f t="shared" si="61"/>
        <v>373.76</v>
      </c>
      <c r="N119" s="173">
        <f t="shared" si="61"/>
        <v>-47.73</v>
      </c>
      <c r="O119" s="167">
        <f t="shared" si="61"/>
        <v>-47.73</v>
      </c>
      <c r="P119" s="167">
        <f t="shared" si="61"/>
        <v>0</v>
      </c>
      <c r="Q119" s="167">
        <f t="shared" si="61"/>
        <v>-0.08</v>
      </c>
      <c r="R119" s="173">
        <f t="shared" si="61"/>
        <v>9698.31</v>
      </c>
      <c r="S119" s="167">
        <f t="shared" si="61"/>
        <v>8171.35</v>
      </c>
      <c r="T119" s="167">
        <f t="shared" si="61"/>
        <v>923.56</v>
      </c>
      <c r="U119" s="167">
        <f t="shared" si="61"/>
        <v>408.02</v>
      </c>
      <c r="V119" s="167">
        <f t="shared" si="61"/>
        <v>188.68</v>
      </c>
      <c r="W119" s="167">
        <f t="shared" si="61"/>
        <v>0</v>
      </c>
      <c r="X119" s="167">
        <f t="shared" si="61"/>
        <v>6.7</v>
      </c>
    </row>
    <row r="120" spans="1:24" ht="16.5" customHeight="1">
      <c r="A120" s="165" t="s">
        <v>30</v>
      </c>
      <c r="B120" s="173">
        <f t="shared" ref="B120:X120" si="62">ROUND(B79/10000,2)</f>
        <v>29317.02</v>
      </c>
      <c r="C120" s="167">
        <f t="shared" si="62"/>
        <v>0</v>
      </c>
      <c r="D120" s="167">
        <f t="shared" si="62"/>
        <v>0</v>
      </c>
      <c r="E120" s="167">
        <f t="shared" si="62"/>
        <v>0</v>
      </c>
      <c r="F120" s="173">
        <f t="shared" si="62"/>
        <v>29348.29</v>
      </c>
      <c r="G120" s="173">
        <f t="shared" si="62"/>
        <v>16.46</v>
      </c>
      <c r="H120" s="167">
        <f t="shared" si="62"/>
        <v>0</v>
      </c>
      <c r="I120" s="167">
        <f t="shared" si="62"/>
        <v>0</v>
      </c>
      <c r="J120" s="167">
        <f t="shared" si="62"/>
        <v>16.46</v>
      </c>
      <c r="K120" s="173">
        <f t="shared" si="62"/>
        <v>0</v>
      </c>
      <c r="L120" s="167">
        <f t="shared" si="62"/>
        <v>0</v>
      </c>
      <c r="M120" s="167">
        <f t="shared" si="62"/>
        <v>0</v>
      </c>
      <c r="N120" s="173">
        <f t="shared" si="62"/>
        <v>-47.73</v>
      </c>
      <c r="O120" s="167">
        <f t="shared" si="62"/>
        <v>-47.73</v>
      </c>
      <c r="P120" s="167">
        <f t="shared" si="62"/>
        <v>0</v>
      </c>
      <c r="Q120" s="167">
        <f t="shared" si="62"/>
        <v>0</v>
      </c>
      <c r="R120" s="173">
        <f t="shared" si="62"/>
        <v>0</v>
      </c>
      <c r="S120" s="167">
        <f t="shared" si="62"/>
        <v>0</v>
      </c>
      <c r="T120" s="167">
        <f t="shared" si="62"/>
        <v>0</v>
      </c>
      <c r="U120" s="167">
        <f t="shared" si="62"/>
        <v>0</v>
      </c>
      <c r="V120" s="167">
        <f t="shared" si="62"/>
        <v>0</v>
      </c>
      <c r="W120" s="167">
        <f t="shared" si="62"/>
        <v>0</v>
      </c>
      <c r="X120" s="167">
        <f t="shared" si="62"/>
        <v>0</v>
      </c>
    </row>
    <row r="121" spans="1:24" ht="16.5" customHeight="1">
      <c r="A121" s="165" t="s">
        <v>31</v>
      </c>
      <c r="B121" s="173">
        <f t="shared" ref="B121:X121" si="63">ROUND(B80/10000,2)</f>
        <v>9757.67</v>
      </c>
      <c r="C121" s="167">
        <f t="shared" si="63"/>
        <v>59.34</v>
      </c>
      <c r="D121" s="167">
        <f t="shared" si="63"/>
        <v>0</v>
      </c>
      <c r="E121" s="167">
        <f t="shared" si="63"/>
        <v>0</v>
      </c>
      <c r="F121" s="173">
        <f t="shared" si="63"/>
        <v>0</v>
      </c>
      <c r="G121" s="173">
        <f t="shared" si="63"/>
        <v>0</v>
      </c>
      <c r="H121" s="167">
        <f t="shared" si="63"/>
        <v>0</v>
      </c>
      <c r="I121" s="167">
        <f t="shared" si="63"/>
        <v>0</v>
      </c>
      <c r="J121" s="167">
        <f t="shared" si="63"/>
        <v>0</v>
      </c>
      <c r="K121" s="173">
        <f t="shared" si="63"/>
        <v>0</v>
      </c>
      <c r="L121" s="167">
        <f t="shared" si="63"/>
        <v>0</v>
      </c>
      <c r="M121" s="167">
        <f t="shared" si="63"/>
        <v>0</v>
      </c>
      <c r="N121" s="173">
        <f t="shared" si="63"/>
        <v>0</v>
      </c>
      <c r="O121" s="167">
        <f t="shared" si="63"/>
        <v>0</v>
      </c>
      <c r="P121" s="167">
        <f t="shared" si="63"/>
        <v>0</v>
      </c>
      <c r="Q121" s="167">
        <f t="shared" si="63"/>
        <v>0</v>
      </c>
      <c r="R121" s="173">
        <f t="shared" si="63"/>
        <v>9698.33</v>
      </c>
      <c r="S121" s="167">
        <f t="shared" si="63"/>
        <v>8171.35</v>
      </c>
      <c r="T121" s="167">
        <f t="shared" si="63"/>
        <v>923.58</v>
      </c>
      <c r="U121" s="167">
        <f t="shared" si="63"/>
        <v>408.02</v>
      </c>
      <c r="V121" s="167">
        <f t="shared" si="63"/>
        <v>188.68</v>
      </c>
      <c r="W121" s="167">
        <f t="shared" si="63"/>
        <v>0</v>
      </c>
      <c r="X121" s="167">
        <f t="shared" si="63"/>
        <v>6.7</v>
      </c>
    </row>
    <row r="122" spans="1:24" ht="16.5" customHeight="1">
      <c r="A122" s="165" t="s">
        <v>32</v>
      </c>
      <c r="B122" s="173">
        <f t="shared" ref="B122:X122" si="64">ROUND(B81/10000,2)</f>
        <v>4684.6099999999997</v>
      </c>
      <c r="C122" s="167">
        <f t="shared" si="64"/>
        <v>0</v>
      </c>
      <c r="D122" s="167">
        <f t="shared" si="64"/>
        <v>0</v>
      </c>
      <c r="E122" s="167">
        <f t="shared" si="64"/>
        <v>0</v>
      </c>
      <c r="F122" s="173">
        <f t="shared" si="64"/>
        <v>157.22999999999999</v>
      </c>
      <c r="G122" s="173">
        <f t="shared" si="64"/>
        <v>4413.3100000000004</v>
      </c>
      <c r="H122" s="167">
        <f t="shared" si="64"/>
        <v>1004.37</v>
      </c>
      <c r="I122" s="167">
        <f t="shared" si="64"/>
        <v>2949.33</v>
      </c>
      <c r="J122" s="167">
        <f t="shared" si="64"/>
        <v>459.61</v>
      </c>
      <c r="K122" s="173">
        <f t="shared" si="64"/>
        <v>114.07</v>
      </c>
      <c r="L122" s="167">
        <f t="shared" si="64"/>
        <v>0</v>
      </c>
      <c r="M122" s="167">
        <f t="shared" si="64"/>
        <v>114.07</v>
      </c>
      <c r="N122" s="173">
        <f t="shared" si="64"/>
        <v>0</v>
      </c>
      <c r="O122" s="167">
        <f t="shared" si="64"/>
        <v>0</v>
      </c>
      <c r="P122" s="167">
        <f t="shared" si="64"/>
        <v>0</v>
      </c>
      <c r="Q122" s="167">
        <f t="shared" si="64"/>
        <v>0</v>
      </c>
      <c r="R122" s="173">
        <f t="shared" si="64"/>
        <v>0</v>
      </c>
      <c r="S122" s="167">
        <f t="shared" si="64"/>
        <v>0</v>
      </c>
      <c r="T122" s="167">
        <f t="shared" si="64"/>
        <v>0</v>
      </c>
      <c r="U122" s="167">
        <f t="shared" si="64"/>
        <v>0</v>
      </c>
      <c r="V122" s="167">
        <f t="shared" si="64"/>
        <v>0</v>
      </c>
      <c r="W122" s="167">
        <f t="shared" si="64"/>
        <v>0</v>
      </c>
      <c r="X122" s="167">
        <f t="shared" si="64"/>
        <v>0</v>
      </c>
    </row>
    <row r="123" spans="1:24" ht="16.5" customHeight="1">
      <c r="A123" s="165" t="s">
        <v>33</v>
      </c>
      <c r="B123" s="173">
        <f t="shared" ref="B123:X123" si="65">ROUND(B82/10000,2)</f>
        <v>16171.7</v>
      </c>
      <c r="C123" s="167">
        <f t="shared" si="65"/>
        <v>1.29</v>
      </c>
      <c r="D123" s="167">
        <f t="shared" si="65"/>
        <v>829.08</v>
      </c>
      <c r="E123" s="167">
        <f t="shared" si="65"/>
        <v>0</v>
      </c>
      <c r="F123" s="173">
        <f t="shared" si="65"/>
        <v>14.16</v>
      </c>
      <c r="G123" s="173">
        <f t="shared" si="65"/>
        <v>963.65</v>
      </c>
      <c r="H123" s="167">
        <f t="shared" si="65"/>
        <v>867.87</v>
      </c>
      <c r="I123" s="167">
        <f t="shared" si="65"/>
        <v>0</v>
      </c>
      <c r="J123" s="167">
        <f t="shared" si="65"/>
        <v>95.77</v>
      </c>
      <c r="K123" s="173">
        <f t="shared" si="65"/>
        <v>12504</v>
      </c>
      <c r="L123" s="167">
        <f t="shared" si="65"/>
        <v>12495.31</v>
      </c>
      <c r="M123" s="167">
        <f t="shared" si="65"/>
        <v>8.69</v>
      </c>
      <c r="N123" s="173">
        <f t="shared" si="65"/>
        <v>1859.53</v>
      </c>
      <c r="O123" s="167">
        <f t="shared" si="65"/>
        <v>2833.38</v>
      </c>
      <c r="P123" s="167">
        <f t="shared" si="65"/>
        <v>-973.85</v>
      </c>
      <c r="Q123" s="167">
        <f t="shared" si="65"/>
        <v>0</v>
      </c>
      <c r="R123" s="173">
        <f t="shared" si="65"/>
        <v>0</v>
      </c>
      <c r="S123" s="167">
        <f t="shared" si="65"/>
        <v>0</v>
      </c>
      <c r="T123" s="167">
        <f t="shared" si="65"/>
        <v>0</v>
      </c>
      <c r="U123" s="167">
        <f t="shared" si="65"/>
        <v>0</v>
      </c>
      <c r="V123" s="167">
        <f t="shared" si="65"/>
        <v>0</v>
      </c>
      <c r="W123" s="167">
        <f t="shared" si="65"/>
        <v>0</v>
      </c>
      <c r="X123" s="167">
        <f t="shared" si="65"/>
        <v>0</v>
      </c>
    </row>
    <row r="124" spans="1:24" ht="16.5" customHeight="1">
      <c r="A124" s="165" t="s">
        <v>34</v>
      </c>
      <c r="B124" s="173">
        <f t="shared" ref="B124:X124" si="66">ROUND(B83/10000,2)</f>
        <v>0</v>
      </c>
      <c r="C124" s="167">
        <f t="shared" si="66"/>
        <v>0</v>
      </c>
      <c r="D124" s="167">
        <f t="shared" si="66"/>
        <v>0</v>
      </c>
      <c r="E124" s="167">
        <f t="shared" si="66"/>
        <v>0</v>
      </c>
      <c r="F124" s="173">
        <f t="shared" si="66"/>
        <v>0</v>
      </c>
      <c r="G124" s="173">
        <f t="shared" si="66"/>
        <v>0</v>
      </c>
      <c r="H124" s="167">
        <f t="shared" si="66"/>
        <v>0</v>
      </c>
      <c r="I124" s="167">
        <f t="shared" si="66"/>
        <v>0</v>
      </c>
      <c r="J124" s="167">
        <f t="shared" si="66"/>
        <v>0</v>
      </c>
      <c r="K124" s="173">
        <f t="shared" si="66"/>
        <v>0</v>
      </c>
      <c r="L124" s="167">
        <f t="shared" si="66"/>
        <v>0</v>
      </c>
      <c r="M124" s="167">
        <f t="shared" si="66"/>
        <v>0</v>
      </c>
      <c r="N124" s="173">
        <f t="shared" si="66"/>
        <v>0</v>
      </c>
      <c r="O124" s="167">
        <f t="shared" si="66"/>
        <v>0</v>
      </c>
      <c r="P124" s="167">
        <f t="shared" si="66"/>
        <v>0</v>
      </c>
      <c r="Q124" s="167">
        <f t="shared" si="66"/>
        <v>0</v>
      </c>
      <c r="R124" s="173">
        <f t="shared" si="66"/>
        <v>0</v>
      </c>
      <c r="S124" s="167">
        <f t="shared" si="66"/>
        <v>0</v>
      </c>
      <c r="T124" s="167">
        <f t="shared" si="66"/>
        <v>0</v>
      </c>
      <c r="U124" s="167">
        <f t="shared" si="66"/>
        <v>0</v>
      </c>
      <c r="V124" s="167">
        <f t="shared" si="66"/>
        <v>0</v>
      </c>
      <c r="W124" s="167">
        <f t="shared" si="66"/>
        <v>0</v>
      </c>
      <c r="X124" s="167">
        <f t="shared" si="66"/>
        <v>0</v>
      </c>
    </row>
    <row r="125" spans="1:24" ht="16.5" customHeight="1">
      <c r="A125" s="165" t="s">
        <v>35</v>
      </c>
      <c r="B125" s="173">
        <f t="shared" ref="B125:X125" si="67">ROUND(B84/10000,2)</f>
        <v>0</v>
      </c>
      <c r="C125" s="167">
        <f t="shared" si="67"/>
        <v>0</v>
      </c>
      <c r="D125" s="167">
        <f t="shared" si="67"/>
        <v>0</v>
      </c>
      <c r="E125" s="167">
        <f t="shared" si="67"/>
        <v>0</v>
      </c>
      <c r="F125" s="173">
        <f t="shared" si="67"/>
        <v>0</v>
      </c>
      <c r="G125" s="173">
        <f t="shared" si="67"/>
        <v>0</v>
      </c>
      <c r="H125" s="167">
        <f t="shared" si="67"/>
        <v>0</v>
      </c>
      <c r="I125" s="167">
        <f t="shared" si="67"/>
        <v>0</v>
      </c>
      <c r="J125" s="167">
        <f t="shared" si="67"/>
        <v>0</v>
      </c>
      <c r="K125" s="173">
        <f t="shared" si="67"/>
        <v>0</v>
      </c>
      <c r="L125" s="167">
        <f t="shared" si="67"/>
        <v>0</v>
      </c>
      <c r="M125" s="167">
        <f t="shared" si="67"/>
        <v>0</v>
      </c>
      <c r="N125" s="173">
        <f t="shared" si="67"/>
        <v>0</v>
      </c>
      <c r="O125" s="167">
        <f t="shared" si="67"/>
        <v>0</v>
      </c>
      <c r="P125" s="167">
        <f t="shared" si="67"/>
        <v>0</v>
      </c>
      <c r="Q125" s="167">
        <f t="shared" si="67"/>
        <v>0</v>
      </c>
      <c r="R125" s="173">
        <f t="shared" si="67"/>
        <v>0</v>
      </c>
      <c r="S125" s="167">
        <f t="shared" si="67"/>
        <v>0</v>
      </c>
      <c r="T125" s="167">
        <f t="shared" si="67"/>
        <v>0</v>
      </c>
      <c r="U125" s="167">
        <f t="shared" si="67"/>
        <v>0</v>
      </c>
      <c r="V125" s="167">
        <f t="shared" si="67"/>
        <v>0</v>
      </c>
      <c r="W125" s="167">
        <f t="shared" si="67"/>
        <v>0</v>
      </c>
      <c r="X125" s="167">
        <f t="shared" si="67"/>
        <v>0</v>
      </c>
    </row>
    <row r="126" spans="1:24" ht="16.5" customHeight="1">
      <c r="A126" s="165" t="s">
        <v>36</v>
      </c>
      <c r="B126" s="173">
        <f t="shared" ref="B126:X126" si="68">ROUND(B85/10000,2)</f>
        <v>0</v>
      </c>
      <c r="C126" s="167">
        <f t="shared" si="68"/>
        <v>0</v>
      </c>
      <c r="D126" s="167">
        <f t="shared" si="68"/>
        <v>0</v>
      </c>
      <c r="E126" s="167">
        <f t="shared" si="68"/>
        <v>0</v>
      </c>
      <c r="F126" s="173">
        <f t="shared" si="68"/>
        <v>0</v>
      </c>
      <c r="G126" s="173">
        <f t="shared" si="68"/>
        <v>0</v>
      </c>
      <c r="H126" s="167">
        <f t="shared" si="68"/>
        <v>0</v>
      </c>
      <c r="I126" s="167">
        <f t="shared" si="68"/>
        <v>0</v>
      </c>
      <c r="J126" s="167">
        <f t="shared" si="68"/>
        <v>0</v>
      </c>
      <c r="K126" s="173">
        <f t="shared" si="68"/>
        <v>0</v>
      </c>
      <c r="L126" s="167">
        <f t="shared" si="68"/>
        <v>0</v>
      </c>
      <c r="M126" s="167">
        <f t="shared" si="68"/>
        <v>0</v>
      </c>
      <c r="N126" s="173">
        <f t="shared" si="68"/>
        <v>0</v>
      </c>
      <c r="O126" s="167">
        <f t="shared" si="68"/>
        <v>0</v>
      </c>
      <c r="P126" s="167">
        <f t="shared" si="68"/>
        <v>0</v>
      </c>
      <c r="Q126" s="167">
        <f t="shared" si="68"/>
        <v>0</v>
      </c>
      <c r="R126" s="173">
        <f t="shared" si="68"/>
        <v>0</v>
      </c>
      <c r="S126" s="167">
        <f t="shared" si="68"/>
        <v>0</v>
      </c>
      <c r="T126" s="167">
        <f t="shared" si="68"/>
        <v>0</v>
      </c>
      <c r="U126" s="167">
        <f t="shared" si="68"/>
        <v>0</v>
      </c>
      <c r="V126" s="167">
        <f t="shared" si="68"/>
        <v>0</v>
      </c>
      <c r="W126" s="167">
        <f t="shared" si="68"/>
        <v>0</v>
      </c>
      <c r="X126" s="167">
        <f t="shared" si="68"/>
        <v>0</v>
      </c>
    </row>
    <row r="127" spans="1:24" ht="16.5" customHeight="1">
      <c r="A127" s="165" t="s">
        <v>37</v>
      </c>
      <c r="B127" s="173">
        <f t="shared" ref="B127:X127" si="69">ROUND(B86/10000,2)</f>
        <v>0.16</v>
      </c>
      <c r="C127" s="167">
        <f t="shared" si="69"/>
        <v>0</v>
      </c>
      <c r="D127" s="167">
        <f t="shared" si="69"/>
        <v>0</v>
      </c>
      <c r="E127" s="167">
        <f t="shared" si="69"/>
        <v>0</v>
      </c>
      <c r="F127" s="173">
        <f t="shared" si="69"/>
        <v>0.16</v>
      </c>
      <c r="G127" s="173">
        <f t="shared" si="69"/>
        <v>0</v>
      </c>
      <c r="H127" s="167">
        <f t="shared" si="69"/>
        <v>0</v>
      </c>
      <c r="I127" s="167">
        <f t="shared" si="69"/>
        <v>0</v>
      </c>
      <c r="J127" s="167">
        <f t="shared" si="69"/>
        <v>0</v>
      </c>
      <c r="K127" s="173">
        <f t="shared" si="69"/>
        <v>0</v>
      </c>
      <c r="L127" s="167">
        <f t="shared" si="69"/>
        <v>0</v>
      </c>
      <c r="M127" s="167">
        <f t="shared" si="69"/>
        <v>0</v>
      </c>
      <c r="N127" s="173">
        <f t="shared" si="69"/>
        <v>0</v>
      </c>
      <c r="O127" s="167">
        <f t="shared" si="69"/>
        <v>0</v>
      </c>
      <c r="P127" s="167">
        <f t="shared" si="69"/>
        <v>0</v>
      </c>
      <c r="Q127" s="167">
        <f t="shared" si="69"/>
        <v>0</v>
      </c>
      <c r="R127" s="173">
        <f t="shared" si="69"/>
        <v>0</v>
      </c>
      <c r="S127" s="167">
        <f t="shared" si="69"/>
        <v>0</v>
      </c>
      <c r="T127" s="167">
        <f t="shared" si="69"/>
        <v>0</v>
      </c>
      <c r="U127" s="167">
        <f t="shared" si="69"/>
        <v>0</v>
      </c>
      <c r="V127" s="167">
        <f t="shared" si="69"/>
        <v>0</v>
      </c>
      <c r="W127" s="167">
        <f t="shared" si="69"/>
        <v>0</v>
      </c>
      <c r="X127" s="167">
        <f t="shared" si="69"/>
        <v>0</v>
      </c>
    </row>
    <row r="128" spans="1:24" ht="16.5" customHeight="1">
      <c r="A128" s="165" t="s">
        <v>38</v>
      </c>
      <c r="B128" s="173">
        <f t="shared" ref="B128:X128" si="70">ROUND(B87/10000,2)</f>
        <v>5010.6499999999996</v>
      </c>
      <c r="C128" s="167">
        <f t="shared" si="70"/>
        <v>4814.29</v>
      </c>
      <c r="D128" s="167">
        <f t="shared" si="70"/>
        <v>-112.12</v>
      </c>
      <c r="E128" s="167">
        <f t="shared" si="70"/>
        <v>0</v>
      </c>
      <c r="F128" s="173">
        <f t="shared" si="70"/>
        <v>301.57</v>
      </c>
      <c r="G128" s="173">
        <f t="shared" si="70"/>
        <v>1227.96</v>
      </c>
      <c r="H128" s="167">
        <f t="shared" si="70"/>
        <v>1232.93</v>
      </c>
      <c r="I128" s="167">
        <f t="shared" si="70"/>
        <v>0</v>
      </c>
      <c r="J128" s="167">
        <f t="shared" si="70"/>
        <v>-4.96</v>
      </c>
      <c r="K128" s="173">
        <f t="shared" si="70"/>
        <v>-1315.35</v>
      </c>
      <c r="L128" s="167">
        <f t="shared" si="70"/>
        <v>-1505.24</v>
      </c>
      <c r="M128" s="167">
        <f t="shared" si="70"/>
        <v>189.9</v>
      </c>
      <c r="N128" s="173">
        <f t="shared" si="70"/>
        <v>94.29</v>
      </c>
      <c r="O128" s="167">
        <f t="shared" si="70"/>
        <v>510.02</v>
      </c>
      <c r="P128" s="167">
        <f t="shared" si="70"/>
        <v>-415.73</v>
      </c>
      <c r="Q128" s="167">
        <f t="shared" si="70"/>
        <v>0</v>
      </c>
      <c r="R128" s="173">
        <f t="shared" si="70"/>
        <v>0</v>
      </c>
      <c r="S128" s="167">
        <f t="shared" si="70"/>
        <v>0</v>
      </c>
      <c r="T128" s="167">
        <f t="shared" si="70"/>
        <v>0</v>
      </c>
      <c r="U128" s="167">
        <f t="shared" si="70"/>
        <v>0</v>
      </c>
      <c r="V128" s="167">
        <f t="shared" si="70"/>
        <v>0</v>
      </c>
      <c r="W128" s="167">
        <f t="shared" si="70"/>
        <v>0</v>
      </c>
      <c r="X128" s="167">
        <f t="shared" si="70"/>
        <v>0</v>
      </c>
    </row>
    <row r="129" spans="1:24" ht="16.5" customHeight="1">
      <c r="A129" s="165" t="s">
        <v>39</v>
      </c>
      <c r="B129" s="173">
        <f t="shared" ref="B129:X129" si="71">ROUND(B88/10000,2)</f>
        <v>5.35</v>
      </c>
      <c r="C129" s="167">
        <f t="shared" si="71"/>
        <v>0</v>
      </c>
      <c r="D129" s="167">
        <f t="shared" si="71"/>
        <v>-0.6</v>
      </c>
      <c r="E129" s="167">
        <f t="shared" si="71"/>
        <v>0</v>
      </c>
      <c r="F129" s="173">
        <f t="shared" si="71"/>
        <v>5.95</v>
      </c>
      <c r="G129" s="173">
        <f t="shared" si="71"/>
        <v>0</v>
      </c>
      <c r="H129" s="167">
        <f t="shared" si="71"/>
        <v>0</v>
      </c>
      <c r="I129" s="167">
        <f t="shared" si="71"/>
        <v>0</v>
      </c>
      <c r="J129" s="167">
        <f t="shared" si="71"/>
        <v>0</v>
      </c>
      <c r="K129" s="173">
        <f t="shared" si="71"/>
        <v>0</v>
      </c>
      <c r="L129" s="167">
        <f t="shared" si="71"/>
        <v>0</v>
      </c>
      <c r="M129" s="167">
        <f t="shared" si="71"/>
        <v>0</v>
      </c>
      <c r="N129" s="173">
        <f t="shared" si="71"/>
        <v>0</v>
      </c>
      <c r="O129" s="167">
        <f t="shared" si="71"/>
        <v>0</v>
      </c>
      <c r="P129" s="167">
        <f t="shared" si="71"/>
        <v>0</v>
      </c>
      <c r="Q129" s="167">
        <f t="shared" si="71"/>
        <v>0</v>
      </c>
      <c r="R129" s="173">
        <f t="shared" si="71"/>
        <v>0</v>
      </c>
      <c r="S129" s="167">
        <f t="shared" si="71"/>
        <v>0</v>
      </c>
      <c r="T129" s="167">
        <f t="shared" si="71"/>
        <v>0</v>
      </c>
      <c r="U129" s="167">
        <f t="shared" si="71"/>
        <v>0</v>
      </c>
      <c r="V129" s="167">
        <f t="shared" si="71"/>
        <v>0</v>
      </c>
      <c r="W129" s="167">
        <f t="shared" si="71"/>
        <v>0</v>
      </c>
      <c r="X129" s="167">
        <f t="shared" si="71"/>
        <v>0</v>
      </c>
    </row>
    <row r="130" spans="1:24" ht="16.5" customHeight="1">
      <c r="A130" s="165" t="s">
        <v>40</v>
      </c>
      <c r="B130" s="173">
        <f t="shared" ref="B130:X130" si="72">ROUND(B89/10000,2)</f>
        <v>1358.95</v>
      </c>
      <c r="C130" s="167">
        <f t="shared" si="72"/>
        <v>41.72</v>
      </c>
      <c r="D130" s="167">
        <f t="shared" si="72"/>
        <v>0</v>
      </c>
      <c r="E130" s="167">
        <f t="shared" si="72"/>
        <v>0</v>
      </c>
      <c r="F130" s="173">
        <f t="shared" si="72"/>
        <v>1226.28</v>
      </c>
      <c r="G130" s="173">
        <f t="shared" si="72"/>
        <v>0</v>
      </c>
      <c r="H130" s="167">
        <f t="shared" si="72"/>
        <v>0</v>
      </c>
      <c r="I130" s="167">
        <f t="shared" si="72"/>
        <v>0</v>
      </c>
      <c r="J130" s="167">
        <f t="shared" si="72"/>
        <v>0</v>
      </c>
      <c r="K130" s="173">
        <f t="shared" si="72"/>
        <v>0</v>
      </c>
      <c r="L130" s="167">
        <f t="shared" si="72"/>
        <v>0</v>
      </c>
      <c r="M130" s="167">
        <f t="shared" si="72"/>
        <v>0</v>
      </c>
      <c r="N130" s="173">
        <f t="shared" si="72"/>
        <v>0</v>
      </c>
      <c r="O130" s="167">
        <f t="shared" si="72"/>
        <v>0</v>
      </c>
      <c r="P130" s="167">
        <f t="shared" si="72"/>
        <v>0</v>
      </c>
      <c r="Q130" s="167">
        <f t="shared" si="72"/>
        <v>0</v>
      </c>
      <c r="R130" s="173">
        <f t="shared" si="72"/>
        <v>90.96</v>
      </c>
      <c r="S130" s="167">
        <f t="shared" si="72"/>
        <v>16.809999999999999</v>
      </c>
      <c r="T130" s="167">
        <f t="shared" si="72"/>
        <v>7.1</v>
      </c>
      <c r="U130" s="167">
        <f t="shared" si="72"/>
        <v>0.47</v>
      </c>
      <c r="V130" s="167">
        <f t="shared" si="72"/>
        <v>55.71</v>
      </c>
      <c r="W130" s="167">
        <f t="shared" si="72"/>
        <v>0</v>
      </c>
      <c r="X130" s="167">
        <f t="shared" si="72"/>
        <v>10.87</v>
      </c>
    </row>
    <row r="131" spans="1:24" ht="16.5" customHeight="1">
      <c r="A131" s="165" t="s">
        <v>41</v>
      </c>
      <c r="B131" s="173">
        <f t="shared" ref="B131:X131" si="73">ROUND(B90/10000,2)</f>
        <v>16.829999999999998</v>
      </c>
      <c r="C131" s="167">
        <f t="shared" si="73"/>
        <v>0</v>
      </c>
      <c r="D131" s="167">
        <f t="shared" si="73"/>
        <v>1.3</v>
      </c>
      <c r="E131" s="167">
        <f t="shared" si="73"/>
        <v>0</v>
      </c>
      <c r="F131" s="173">
        <f t="shared" si="73"/>
        <v>15.53</v>
      </c>
      <c r="G131" s="173">
        <f t="shared" si="73"/>
        <v>0</v>
      </c>
      <c r="H131" s="167">
        <f t="shared" si="73"/>
        <v>0</v>
      </c>
      <c r="I131" s="167">
        <f t="shared" si="73"/>
        <v>0</v>
      </c>
      <c r="J131" s="167">
        <f t="shared" si="73"/>
        <v>0</v>
      </c>
      <c r="K131" s="173">
        <f t="shared" si="73"/>
        <v>0</v>
      </c>
      <c r="L131" s="167">
        <f t="shared" si="73"/>
        <v>0</v>
      </c>
      <c r="M131" s="167">
        <f t="shared" si="73"/>
        <v>0</v>
      </c>
      <c r="N131" s="173">
        <f t="shared" si="73"/>
        <v>0</v>
      </c>
      <c r="O131" s="167">
        <f t="shared" si="73"/>
        <v>0</v>
      </c>
      <c r="P131" s="167">
        <f t="shared" si="73"/>
        <v>0</v>
      </c>
      <c r="Q131" s="167">
        <f t="shared" si="73"/>
        <v>0.02</v>
      </c>
      <c r="R131" s="173">
        <f t="shared" si="73"/>
        <v>0</v>
      </c>
      <c r="S131" s="167">
        <f t="shared" si="73"/>
        <v>0</v>
      </c>
      <c r="T131" s="167">
        <f t="shared" si="73"/>
        <v>0</v>
      </c>
      <c r="U131" s="167">
        <f t="shared" si="73"/>
        <v>0</v>
      </c>
      <c r="V131" s="167">
        <f t="shared" si="73"/>
        <v>0</v>
      </c>
      <c r="W131" s="167">
        <f t="shared" si="73"/>
        <v>0</v>
      </c>
      <c r="X131" s="167">
        <f t="shared" si="73"/>
        <v>0</v>
      </c>
    </row>
    <row r="132" spans="1:24" s="159" customFormat="1" ht="16.5" customHeight="1">
      <c r="A132" s="178" t="s">
        <v>42</v>
      </c>
      <c r="B132" s="173">
        <f t="shared" ref="B132:X132" si="74">ROUND(B91/10000,2)</f>
        <v>49283.62</v>
      </c>
      <c r="C132" s="173">
        <f t="shared" si="74"/>
        <v>-589.13</v>
      </c>
      <c r="D132" s="173">
        <f t="shared" si="74"/>
        <v>15340.43</v>
      </c>
      <c r="E132" s="173">
        <f t="shared" si="74"/>
        <v>178.74</v>
      </c>
      <c r="F132" s="173">
        <f t="shared" si="74"/>
        <v>25751.86</v>
      </c>
      <c r="G132" s="173">
        <f t="shared" si="74"/>
        <v>1041.5999999999999</v>
      </c>
      <c r="H132" s="173">
        <f t="shared" si="74"/>
        <v>395.16</v>
      </c>
      <c r="I132" s="173">
        <f t="shared" si="74"/>
        <v>316.41000000000003</v>
      </c>
      <c r="J132" s="173">
        <f t="shared" si="74"/>
        <v>330.04</v>
      </c>
      <c r="K132" s="173">
        <f t="shared" si="74"/>
        <v>965.1</v>
      </c>
      <c r="L132" s="173">
        <f t="shared" si="74"/>
        <v>783.03</v>
      </c>
      <c r="M132" s="173">
        <f t="shared" si="74"/>
        <v>182.07</v>
      </c>
      <c r="N132" s="173">
        <f t="shared" si="74"/>
        <v>1001.12</v>
      </c>
      <c r="O132" s="173">
        <f t="shared" si="74"/>
        <v>761.02</v>
      </c>
      <c r="P132" s="173">
        <f t="shared" si="74"/>
        <v>240.1</v>
      </c>
      <c r="Q132" s="173">
        <f t="shared" si="74"/>
        <v>879.42</v>
      </c>
      <c r="R132" s="173">
        <f t="shared" si="74"/>
        <v>5593.91</v>
      </c>
      <c r="S132" s="173">
        <f t="shared" si="74"/>
        <v>2981.45</v>
      </c>
      <c r="T132" s="173">
        <f t="shared" si="74"/>
        <v>1191.55</v>
      </c>
      <c r="U132" s="173">
        <f t="shared" si="74"/>
        <v>354.67</v>
      </c>
      <c r="V132" s="173">
        <f t="shared" si="74"/>
        <v>546.29</v>
      </c>
      <c r="W132" s="173">
        <f t="shared" si="74"/>
        <v>129.32</v>
      </c>
      <c r="X132" s="173">
        <f t="shared" si="74"/>
        <v>390.63</v>
      </c>
    </row>
    <row r="133" spans="1:24" ht="16.5" customHeight="1">
      <c r="A133" s="165" t="s">
        <v>43</v>
      </c>
      <c r="B133" s="173">
        <f t="shared" ref="B133:X133" si="75">ROUND(B92/10000,2)</f>
        <v>577.16</v>
      </c>
      <c r="C133" s="167">
        <f t="shared" si="75"/>
        <v>0.74</v>
      </c>
      <c r="D133" s="167">
        <f t="shared" si="75"/>
        <v>-80.900000000000006</v>
      </c>
      <c r="E133" s="167">
        <f t="shared" si="75"/>
        <v>-0.02</v>
      </c>
      <c r="F133" s="173">
        <f t="shared" si="75"/>
        <v>421.12</v>
      </c>
      <c r="G133" s="173">
        <f t="shared" si="75"/>
        <v>39.340000000000003</v>
      </c>
      <c r="H133" s="167">
        <f t="shared" si="75"/>
        <v>7.3</v>
      </c>
      <c r="I133" s="167">
        <f t="shared" si="75"/>
        <v>28.68</v>
      </c>
      <c r="J133" s="167">
        <f t="shared" si="75"/>
        <v>3.36</v>
      </c>
      <c r="K133" s="173">
        <f t="shared" si="75"/>
        <v>120.39</v>
      </c>
      <c r="L133" s="167">
        <f t="shared" si="75"/>
        <v>117.66</v>
      </c>
      <c r="M133" s="167">
        <f t="shared" si="75"/>
        <v>2.73</v>
      </c>
      <c r="N133" s="173">
        <f t="shared" si="75"/>
        <v>8.66</v>
      </c>
      <c r="O133" s="167">
        <f t="shared" si="75"/>
        <v>18.21</v>
      </c>
      <c r="P133" s="167">
        <f t="shared" si="75"/>
        <v>-9.5399999999999991</v>
      </c>
      <c r="Q133" s="167">
        <f t="shared" si="75"/>
        <v>-4.41</v>
      </c>
      <c r="R133" s="173">
        <f t="shared" si="75"/>
        <v>67.84</v>
      </c>
      <c r="S133" s="167">
        <f t="shared" si="75"/>
        <v>58.26</v>
      </c>
      <c r="T133" s="167">
        <f t="shared" si="75"/>
        <v>6.48</v>
      </c>
      <c r="U133" s="167">
        <f t="shared" si="75"/>
        <v>2.78</v>
      </c>
      <c r="V133" s="167">
        <f t="shared" si="75"/>
        <v>1.31</v>
      </c>
      <c r="W133" s="167">
        <f t="shared" si="75"/>
        <v>0.15</v>
      </c>
      <c r="X133" s="167">
        <f t="shared" si="75"/>
        <v>-1.1399999999999999</v>
      </c>
    </row>
    <row r="134" spans="1:24" ht="16.5" customHeight="1">
      <c r="A134" s="165" t="s">
        <v>44</v>
      </c>
      <c r="B134" s="173">
        <f t="shared" ref="B134:X134" si="76">ROUND(B93/10000,2)</f>
        <v>45953.61</v>
      </c>
      <c r="C134" s="167">
        <f t="shared" si="76"/>
        <v>-589.87</v>
      </c>
      <c r="D134" s="167">
        <f t="shared" si="76"/>
        <v>15421.33</v>
      </c>
      <c r="E134" s="167">
        <f t="shared" si="76"/>
        <v>178.75</v>
      </c>
      <c r="F134" s="173">
        <f t="shared" si="76"/>
        <v>22655.17</v>
      </c>
      <c r="G134" s="173">
        <f t="shared" si="76"/>
        <v>1002.26</v>
      </c>
      <c r="H134" s="167">
        <f t="shared" si="76"/>
        <v>387.85</v>
      </c>
      <c r="I134" s="167">
        <f t="shared" si="76"/>
        <v>287.73</v>
      </c>
      <c r="J134" s="167">
        <f t="shared" si="76"/>
        <v>326.68</v>
      </c>
      <c r="K134" s="173">
        <f t="shared" si="76"/>
        <v>767.44</v>
      </c>
      <c r="L134" s="167">
        <f t="shared" si="76"/>
        <v>588.09</v>
      </c>
      <c r="M134" s="167">
        <f t="shared" si="76"/>
        <v>179.34</v>
      </c>
      <c r="N134" s="173">
        <f t="shared" si="76"/>
        <v>992.46</v>
      </c>
      <c r="O134" s="167">
        <f t="shared" si="76"/>
        <v>742.81</v>
      </c>
      <c r="P134" s="167">
        <f t="shared" si="76"/>
        <v>249.65</v>
      </c>
      <c r="Q134" s="167">
        <f t="shared" si="76"/>
        <v>883.83</v>
      </c>
      <c r="R134" s="173">
        <f t="shared" si="76"/>
        <v>5526.06</v>
      </c>
      <c r="S134" s="167">
        <f t="shared" si="76"/>
        <v>2923.19</v>
      </c>
      <c r="T134" s="167">
        <f t="shared" si="76"/>
        <v>1185.07</v>
      </c>
      <c r="U134" s="167">
        <f t="shared" si="76"/>
        <v>351.89</v>
      </c>
      <c r="V134" s="167">
        <f t="shared" si="76"/>
        <v>544.98</v>
      </c>
      <c r="W134" s="167">
        <f t="shared" si="76"/>
        <v>129.16999999999999</v>
      </c>
      <c r="X134" s="167">
        <f t="shared" si="76"/>
        <v>391.77</v>
      </c>
    </row>
    <row r="135" spans="1:24" ht="16.5" customHeight="1">
      <c r="A135" s="165" t="s">
        <v>45</v>
      </c>
      <c r="B135" s="173">
        <f t="shared" ref="B135:X135" si="77">ROUND(B94/10000,2)</f>
        <v>2523.6999999999998</v>
      </c>
      <c r="C135" s="167">
        <f t="shared" si="77"/>
        <v>0</v>
      </c>
      <c r="D135" s="167">
        <f t="shared" si="77"/>
        <v>0</v>
      </c>
      <c r="E135" s="167">
        <f t="shared" si="77"/>
        <v>0</v>
      </c>
      <c r="F135" s="173">
        <f t="shared" si="77"/>
        <v>2446.42</v>
      </c>
      <c r="G135" s="173">
        <f t="shared" si="77"/>
        <v>0</v>
      </c>
      <c r="H135" s="167">
        <f t="shared" si="77"/>
        <v>0</v>
      </c>
      <c r="I135" s="167">
        <f t="shared" si="77"/>
        <v>0</v>
      </c>
      <c r="J135" s="167">
        <f t="shared" si="77"/>
        <v>0</v>
      </c>
      <c r="K135" s="173">
        <f t="shared" si="77"/>
        <v>77.28</v>
      </c>
      <c r="L135" s="167">
        <f t="shared" si="77"/>
        <v>77.28</v>
      </c>
      <c r="M135" s="167">
        <f t="shared" si="77"/>
        <v>0</v>
      </c>
      <c r="N135" s="173">
        <f t="shared" si="77"/>
        <v>0</v>
      </c>
      <c r="O135" s="167">
        <f t="shared" si="77"/>
        <v>0</v>
      </c>
      <c r="P135" s="167">
        <f t="shared" si="77"/>
        <v>0</v>
      </c>
      <c r="Q135" s="167">
        <f t="shared" si="77"/>
        <v>0</v>
      </c>
      <c r="R135" s="173">
        <f t="shared" si="77"/>
        <v>0</v>
      </c>
      <c r="S135" s="167">
        <f t="shared" si="77"/>
        <v>0</v>
      </c>
      <c r="T135" s="167">
        <f t="shared" si="77"/>
        <v>0</v>
      </c>
      <c r="U135" s="167">
        <f t="shared" si="77"/>
        <v>0</v>
      </c>
      <c r="V135" s="167">
        <f t="shared" si="77"/>
        <v>0</v>
      </c>
      <c r="W135" s="167">
        <f t="shared" si="77"/>
        <v>0</v>
      </c>
      <c r="X135" s="167">
        <f t="shared" si="77"/>
        <v>0</v>
      </c>
    </row>
    <row r="136" spans="1:24" ht="16.5" customHeight="1">
      <c r="A136" s="165" t="s">
        <v>46</v>
      </c>
      <c r="B136" s="173">
        <f t="shared" ref="B136:X136" si="78">ROUND(B95/10000,2)</f>
        <v>0</v>
      </c>
      <c r="C136" s="167">
        <f t="shared" si="78"/>
        <v>0</v>
      </c>
      <c r="D136" s="167">
        <f t="shared" si="78"/>
        <v>0</v>
      </c>
      <c r="E136" s="167">
        <f t="shared" si="78"/>
        <v>0</v>
      </c>
      <c r="F136" s="173">
        <f t="shared" si="78"/>
        <v>0</v>
      </c>
      <c r="G136" s="173">
        <f t="shared" si="78"/>
        <v>0</v>
      </c>
      <c r="H136" s="167">
        <f t="shared" si="78"/>
        <v>0</v>
      </c>
      <c r="I136" s="167">
        <f t="shared" si="78"/>
        <v>0</v>
      </c>
      <c r="J136" s="167">
        <f t="shared" si="78"/>
        <v>0</v>
      </c>
      <c r="K136" s="173">
        <f t="shared" si="78"/>
        <v>0</v>
      </c>
      <c r="L136" s="167">
        <f t="shared" si="78"/>
        <v>0</v>
      </c>
      <c r="M136" s="167">
        <f t="shared" si="78"/>
        <v>0</v>
      </c>
      <c r="N136" s="173">
        <f t="shared" si="78"/>
        <v>0</v>
      </c>
      <c r="O136" s="167">
        <f t="shared" si="78"/>
        <v>0</v>
      </c>
      <c r="P136" s="167">
        <f t="shared" si="78"/>
        <v>0</v>
      </c>
      <c r="Q136" s="167">
        <f t="shared" si="78"/>
        <v>0</v>
      </c>
      <c r="R136" s="173">
        <f t="shared" si="78"/>
        <v>0</v>
      </c>
      <c r="S136" s="167">
        <f t="shared" si="78"/>
        <v>0</v>
      </c>
      <c r="T136" s="167">
        <f t="shared" si="78"/>
        <v>0</v>
      </c>
      <c r="U136" s="167">
        <f t="shared" si="78"/>
        <v>0</v>
      </c>
      <c r="V136" s="167">
        <f t="shared" si="78"/>
        <v>0</v>
      </c>
      <c r="W136" s="167">
        <f t="shared" si="78"/>
        <v>0</v>
      </c>
      <c r="X136" s="167">
        <f t="shared" si="78"/>
        <v>0</v>
      </c>
    </row>
    <row r="137" spans="1:24" ht="16.5" customHeight="1">
      <c r="A137" s="165" t="s">
        <v>47</v>
      </c>
      <c r="B137" s="173">
        <f t="shared" ref="B137:X137" si="79">ROUND(B96/10000,2)</f>
        <v>229.16</v>
      </c>
      <c r="C137" s="167">
        <f t="shared" si="79"/>
        <v>0</v>
      </c>
      <c r="D137" s="167">
        <f t="shared" si="79"/>
        <v>0</v>
      </c>
      <c r="E137" s="167">
        <f t="shared" si="79"/>
        <v>0</v>
      </c>
      <c r="F137" s="173">
        <f t="shared" si="79"/>
        <v>229.16</v>
      </c>
      <c r="G137" s="173">
        <f t="shared" si="79"/>
        <v>0</v>
      </c>
      <c r="H137" s="167">
        <f t="shared" si="79"/>
        <v>0</v>
      </c>
      <c r="I137" s="167">
        <f t="shared" si="79"/>
        <v>0</v>
      </c>
      <c r="J137" s="167">
        <f t="shared" si="79"/>
        <v>0</v>
      </c>
      <c r="K137" s="173">
        <f t="shared" si="79"/>
        <v>0</v>
      </c>
      <c r="L137" s="167">
        <f t="shared" si="79"/>
        <v>0</v>
      </c>
      <c r="M137" s="167">
        <f t="shared" si="79"/>
        <v>0</v>
      </c>
      <c r="N137" s="173">
        <f t="shared" si="79"/>
        <v>0</v>
      </c>
      <c r="O137" s="167">
        <f t="shared" si="79"/>
        <v>0</v>
      </c>
      <c r="P137" s="167">
        <f t="shared" si="79"/>
        <v>0</v>
      </c>
      <c r="Q137" s="167">
        <f t="shared" si="79"/>
        <v>0</v>
      </c>
      <c r="R137" s="173">
        <f t="shared" si="79"/>
        <v>0</v>
      </c>
      <c r="S137" s="167">
        <f t="shared" si="79"/>
        <v>0</v>
      </c>
      <c r="T137" s="167">
        <f t="shared" si="79"/>
        <v>0</v>
      </c>
      <c r="U137" s="167">
        <f t="shared" si="79"/>
        <v>0</v>
      </c>
      <c r="V137" s="167">
        <f t="shared" si="79"/>
        <v>0</v>
      </c>
      <c r="W137" s="167">
        <f t="shared" si="79"/>
        <v>0</v>
      </c>
      <c r="X137" s="167">
        <f t="shared" si="79"/>
        <v>0</v>
      </c>
    </row>
    <row r="138" spans="1:24" ht="16.5" customHeight="1">
      <c r="A138" s="165" t="s">
        <v>48</v>
      </c>
      <c r="B138" s="173">
        <f t="shared" ref="B138:X138" si="80">ROUND(B97/10000,2)</f>
        <v>30721.599999999999</v>
      </c>
      <c r="C138" s="167">
        <f t="shared" si="80"/>
        <v>4967.97</v>
      </c>
      <c r="D138" s="167">
        <f t="shared" si="80"/>
        <v>-28884.89</v>
      </c>
      <c r="E138" s="167">
        <f t="shared" si="80"/>
        <v>-178.55</v>
      </c>
      <c r="F138" s="173">
        <f t="shared" si="80"/>
        <v>33804.81</v>
      </c>
      <c r="G138" s="173">
        <f t="shared" si="80"/>
        <v>5596.01</v>
      </c>
      <c r="H138" s="167">
        <f t="shared" si="80"/>
        <v>2710.05</v>
      </c>
      <c r="I138" s="167">
        <f t="shared" si="80"/>
        <v>2632.92</v>
      </c>
      <c r="J138" s="167">
        <f t="shared" si="80"/>
        <v>253.04</v>
      </c>
      <c r="K138" s="173">
        <f t="shared" si="80"/>
        <v>9448.0400000000009</v>
      </c>
      <c r="L138" s="167">
        <f t="shared" si="80"/>
        <v>9057.77</v>
      </c>
      <c r="M138" s="167">
        <f t="shared" si="80"/>
        <v>390.27</v>
      </c>
      <c r="N138" s="173">
        <f t="shared" si="80"/>
        <v>1564.12</v>
      </c>
      <c r="O138" s="167">
        <f t="shared" si="80"/>
        <v>3193.8</v>
      </c>
      <c r="P138" s="167">
        <f t="shared" si="80"/>
        <v>-1629.68</v>
      </c>
      <c r="Q138" s="167">
        <f t="shared" si="80"/>
        <v>-879.04</v>
      </c>
      <c r="R138" s="173">
        <f t="shared" si="80"/>
        <v>4404.1099999999997</v>
      </c>
      <c r="S138" s="167">
        <f t="shared" si="80"/>
        <v>5411.12</v>
      </c>
      <c r="T138" s="167">
        <f t="shared" si="80"/>
        <v>-256.56</v>
      </c>
      <c r="U138" s="167">
        <f t="shared" si="80"/>
        <v>53.82</v>
      </c>
      <c r="V138" s="167">
        <f t="shared" si="80"/>
        <v>-301.89999999999998</v>
      </c>
      <c r="W138" s="167">
        <f t="shared" si="80"/>
        <v>-129.32</v>
      </c>
      <c r="X138" s="167">
        <f t="shared" si="80"/>
        <v>-373.05</v>
      </c>
    </row>
    <row r="139" spans="1:24" ht="16.5" customHeight="1">
      <c r="A139" s="165" t="s">
        <v>49</v>
      </c>
      <c r="B139" s="173">
        <f t="shared" ref="B139:X139" si="81">ROUND(B98/10000,2)</f>
        <v>50.77</v>
      </c>
      <c r="C139" s="167">
        <f t="shared" si="81"/>
        <v>0</v>
      </c>
      <c r="D139" s="167">
        <f t="shared" si="81"/>
        <v>40.89</v>
      </c>
      <c r="E139" s="167">
        <f t="shared" si="81"/>
        <v>0</v>
      </c>
      <c r="F139" s="173">
        <f t="shared" si="81"/>
        <v>2.4300000000000002</v>
      </c>
      <c r="G139" s="173">
        <f t="shared" si="81"/>
        <v>0</v>
      </c>
      <c r="H139" s="167">
        <f t="shared" si="81"/>
        <v>0</v>
      </c>
      <c r="I139" s="167">
        <f t="shared" si="81"/>
        <v>0</v>
      </c>
      <c r="J139" s="167">
        <f t="shared" si="81"/>
        <v>0</v>
      </c>
      <c r="K139" s="173">
        <f t="shared" si="81"/>
        <v>0</v>
      </c>
      <c r="L139" s="167">
        <f t="shared" si="81"/>
        <v>0</v>
      </c>
      <c r="M139" s="167">
        <f t="shared" si="81"/>
        <v>0</v>
      </c>
      <c r="N139" s="173">
        <f t="shared" si="81"/>
        <v>7.44</v>
      </c>
      <c r="O139" s="167">
        <f t="shared" si="81"/>
        <v>0</v>
      </c>
      <c r="P139" s="167">
        <f t="shared" si="81"/>
        <v>7.44</v>
      </c>
      <c r="Q139" s="167">
        <f t="shared" si="81"/>
        <v>0</v>
      </c>
      <c r="R139" s="173">
        <f t="shared" si="81"/>
        <v>0</v>
      </c>
      <c r="S139" s="167">
        <f t="shared" si="81"/>
        <v>0</v>
      </c>
      <c r="T139" s="167">
        <f t="shared" si="81"/>
        <v>0</v>
      </c>
      <c r="U139" s="167">
        <f t="shared" si="81"/>
        <v>0</v>
      </c>
      <c r="V139" s="167">
        <f t="shared" si="81"/>
        <v>0</v>
      </c>
      <c r="W139" s="167">
        <f t="shared" si="81"/>
        <v>0</v>
      </c>
      <c r="X139" s="167">
        <f t="shared" si="81"/>
        <v>0</v>
      </c>
    </row>
    <row r="140" spans="1:24" ht="16.5" customHeight="1">
      <c r="A140" s="165" t="s">
        <v>50</v>
      </c>
      <c r="B140" s="173">
        <f t="shared" ref="B140:X140" si="82">ROUND(B99/10000,2)</f>
        <v>9.43</v>
      </c>
      <c r="C140" s="167">
        <f t="shared" si="82"/>
        <v>0</v>
      </c>
      <c r="D140" s="167">
        <f t="shared" si="82"/>
        <v>2</v>
      </c>
      <c r="E140" s="167">
        <f t="shared" si="82"/>
        <v>0</v>
      </c>
      <c r="F140" s="173">
        <f t="shared" si="82"/>
        <v>7.43</v>
      </c>
      <c r="G140" s="173">
        <f t="shared" si="82"/>
        <v>0</v>
      </c>
      <c r="H140" s="167">
        <f t="shared" si="82"/>
        <v>0</v>
      </c>
      <c r="I140" s="167">
        <f t="shared" si="82"/>
        <v>0</v>
      </c>
      <c r="J140" s="167">
        <f t="shared" si="82"/>
        <v>0</v>
      </c>
      <c r="K140" s="173">
        <f t="shared" si="82"/>
        <v>0</v>
      </c>
      <c r="L140" s="167">
        <f t="shared" si="82"/>
        <v>0</v>
      </c>
      <c r="M140" s="167">
        <f t="shared" si="82"/>
        <v>0</v>
      </c>
      <c r="N140" s="173">
        <f t="shared" si="82"/>
        <v>0</v>
      </c>
      <c r="O140" s="167">
        <f t="shared" si="82"/>
        <v>0</v>
      </c>
      <c r="P140" s="167">
        <f t="shared" si="82"/>
        <v>0</v>
      </c>
      <c r="Q140" s="167">
        <f t="shared" si="82"/>
        <v>0</v>
      </c>
      <c r="R140" s="173">
        <f t="shared" si="82"/>
        <v>0</v>
      </c>
      <c r="S140" s="167">
        <f t="shared" si="82"/>
        <v>0</v>
      </c>
      <c r="T140" s="167">
        <f t="shared" si="82"/>
        <v>0</v>
      </c>
      <c r="U140" s="167">
        <f t="shared" si="82"/>
        <v>0</v>
      </c>
      <c r="V140" s="167">
        <f t="shared" si="82"/>
        <v>0</v>
      </c>
      <c r="W140" s="167">
        <f t="shared" si="82"/>
        <v>0</v>
      </c>
      <c r="X140" s="167">
        <f t="shared" si="82"/>
        <v>0</v>
      </c>
    </row>
    <row r="141" spans="1:24" ht="16.5" customHeight="1">
      <c r="A141" s="165" t="s">
        <v>51</v>
      </c>
      <c r="B141" s="173">
        <f t="shared" ref="B141:X141" si="83">ROUND(B100/10000,2)</f>
        <v>30762.94</v>
      </c>
      <c r="C141" s="167">
        <f t="shared" si="83"/>
        <v>4967.97</v>
      </c>
      <c r="D141" s="167">
        <f t="shared" si="83"/>
        <v>-28846.01</v>
      </c>
      <c r="E141" s="167">
        <f t="shared" si="83"/>
        <v>-178.55</v>
      </c>
      <c r="F141" s="173">
        <f t="shared" si="83"/>
        <v>33799.81</v>
      </c>
      <c r="G141" s="173">
        <f t="shared" si="83"/>
        <v>5596.01</v>
      </c>
      <c r="H141" s="167">
        <f t="shared" si="83"/>
        <v>2710.05</v>
      </c>
      <c r="I141" s="167">
        <f t="shared" si="83"/>
        <v>2632.92</v>
      </c>
      <c r="J141" s="167">
        <f t="shared" si="83"/>
        <v>253.04</v>
      </c>
      <c r="K141" s="173">
        <f t="shared" si="83"/>
        <v>9448.0400000000009</v>
      </c>
      <c r="L141" s="167">
        <f t="shared" si="83"/>
        <v>9057.77</v>
      </c>
      <c r="M141" s="167">
        <f t="shared" si="83"/>
        <v>390.27</v>
      </c>
      <c r="N141" s="173">
        <f t="shared" si="83"/>
        <v>1571.56</v>
      </c>
      <c r="O141" s="167">
        <f t="shared" si="83"/>
        <v>3193.8</v>
      </c>
      <c r="P141" s="167">
        <f t="shared" si="83"/>
        <v>-1622.24</v>
      </c>
      <c r="Q141" s="167">
        <f t="shared" si="83"/>
        <v>-879.04</v>
      </c>
      <c r="R141" s="173">
        <f t="shared" si="83"/>
        <v>4404.1099999999997</v>
      </c>
      <c r="S141" s="167">
        <f t="shared" si="83"/>
        <v>5411.12</v>
      </c>
      <c r="T141" s="167">
        <f t="shared" si="83"/>
        <v>-256.56</v>
      </c>
      <c r="U141" s="167">
        <f t="shared" si="83"/>
        <v>53.82</v>
      </c>
      <c r="V141" s="167">
        <f t="shared" si="83"/>
        <v>-301.89999999999998</v>
      </c>
      <c r="W141" s="167">
        <f t="shared" si="83"/>
        <v>-129.32</v>
      </c>
      <c r="X141" s="167">
        <f t="shared" si="83"/>
        <v>-373.05</v>
      </c>
    </row>
    <row r="142" spans="1:24" ht="16.5" customHeight="1">
      <c r="A142" s="165" t="s">
        <v>52</v>
      </c>
      <c r="B142" s="173">
        <f t="shared" ref="B142:X142" si="84">ROUND(B101/10000,2)</f>
        <v>7547.49</v>
      </c>
      <c r="C142" s="167">
        <f t="shared" si="84"/>
        <v>0</v>
      </c>
      <c r="D142" s="167">
        <f t="shared" si="84"/>
        <v>7547.49</v>
      </c>
      <c r="E142" s="167">
        <f t="shared" si="84"/>
        <v>0</v>
      </c>
      <c r="F142" s="173">
        <f t="shared" si="84"/>
        <v>0</v>
      </c>
      <c r="G142" s="173">
        <f t="shared" si="84"/>
        <v>0</v>
      </c>
      <c r="H142" s="167">
        <f t="shared" si="84"/>
        <v>0</v>
      </c>
      <c r="I142" s="167">
        <f t="shared" si="84"/>
        <v>0</v>
      </c>
      <c r="J142" s="167">
        <f t="shared" si="84"/>
        <v>0</v>
      </c>
      <c r="K142" s="173">
        <f t="shared" si="84"/>
        <v>0</v>
      </c>
      <c r="L142" s="167">
        <f t="shared" si="84"/>
        <v>0</v>
      </c>
      <c r="M142" s="167">
        <f t="shared" si="84"/>
        <v>0</v>
      </c>
      <c r="N142" s="173">
        <f t="shared" si="84"/>
        <v>0</v>
      </c>
      <c r="O142" s="167">
        <f t="shared" si="84"/>
        <v>0</v>
      </c>
      <c r="P142" s="167">
        <f t="shared" si="84"/>
        <v>0</v>
      </c>
      <c r="Q142" s="167">
        <f t="shared" si="84"/>
        <v>0</v>
      </c>
      <c r="R142" s="173">
        <f t="shared" si="84"/>
        <v>0</v>
      </c>
      <c r="S142" s="167">
        <f t="shared" si="84"/>
        <v>0</v>
      </c>
      <c r="T142" s="167">
        <f t="shared" si="84"/>
        <v>0</v>
      </c>
      <c r="U142" s="167">
        <f t="shared" si="84"/>
        <v>0</v>
      </c>
      <c r="V142" s="167">
        <f t="shared" si="84"/>
        <v>0</v>
      </c>
      <c r="W142" s="167">
        <f t="shared" si="84"/>
        <v>0</v>
      </c>
      <c r="X142" s="167">
        <f t="shared" si="84"/>
        <v>0</v>
      </c>
    </row>
    <row r="143" spans="1:24" s="159" customFormat="1" ht="16.5" customHeight="1">
      <c r="A143" s="178" t="s">
        <v>53</v>
      </c>
      <c r="B143" s="173">
        <f t="shared" ref="B143:X143" si="85">ROUND(B102/10000,2)</f>
        <v>23215.45</v>
      </c>
      <c r="C143" s="173">
        <f t="shared" si="85"/>
        <v>4967.97</v>
      </c>
      <c r="D143" s="173">
        <f t="shared" si="85"/>
        <v>-36393.49</v>
      </c>
      <c r="E143" s="173">
        <f t="shared" si="85"/>
        <v>-178.55</v>
      </c>
      <c r="F143" s="173">
        <f t="shared" si="85"/>
        <v>33799.81</v>
      </c>
      <c r="G143" s="173">
        <f t="shared" si="85"/>
        <v>5596.01</v>
      </c>
      <c r="H143" s="173">
        <f t="shared" si="85"/>
        <v>2710.05</v>
      </c>
      <c r="I143" s="173">
        <f t="shared" si="85"/>
        <v>2632.92</v>
      </c>
      <c r="J143" s="173">
        <f t="shared" si="85"/>
        <v>253.04</v>
      </c>
      <c r="K143" s="173">
        <f t="shared" si="85"/>
        <v>9448.0400000000009</v>
      </c>
      <c r="L143" s="173">
        <f t="shared" si="85"/>
        <v>9057.77</v>
      </c>
      <c r="M143" s="173">
        <f t="shared" si="85"/>
        <v>390.27</v>
      </c>
      <c r="N143" s="173">
        <f t="shared" si="85"/>
        <v>1571.56</v>
      </c>
      <c r="O143" s="173">
        <f t="shared" si="85"/>
        <v>3193.8</v>
      </c>
      <c r="P143" s="173">
        <f t="shared" si="85"/>
        <v>-1622.24</v>
      </c>
      <c r="Q143" s="173">
        <f t="shared" si="85"/>
        <v>-879.04</v>
      </c>
      <c r="R143" s="173">
        <f t="shared" si="85"/>
        <v>4404.1099999999997</v>
      </c>
      <c r="S143" s="173">
        <f t="shared" si="85"/>
        <v>5411.12</v>
      </c>
      <c r="T143" s="173">
        <f t="shared" si="85"/>
        <v>-256.56</v>
      </c>
      <c r="U143" s="173">
        <f t="shared" si="85"/>
        <v>53.82</v>
      </c>
      <c r="V143" s="173">
        <f t="shared" si="85"/>
        <v>-301.89999999999998</v>
      </c>
      <c r="W143" s="173">
        <f t="shared" si="85"/>
        <v>-129.32</v>
      </c>
      <c r="X143" s="173">
        <f t="shared" si="85"/>
        <v>-373.05</v>
      </c>
    </row>
    <row r="144" spans="1:24" ht="16.5" customHeight="1">
      <c r="A144" s="165" t="s">
        <v>54</v>
      </c>
      <c r="B144" s="173">
        <f t="shared" ref="B144:X144" si="86">ROUND(B103/10000,2)</f>
        <v>-3562.92</v>
      </c>
      <c r="C144" s="167">
        <f t="shared" si="86"/>
        <v>-3562.92</v>
      </c>
      <c r="D144" s="167">
        <f t="shared" si="86"/>
        <v>0</v>
      </c>
      <c r="E144" s="167">
        <f t="shared" si="86"/>
        <v>0</v>
      </c>
      <c r="F144" s="173">
        <f t="shared" si="86"/>
        <v>0</v>
      </c>
      <c r="G144" s="173">
        <f t="shared" si="86"/>
        <v>0</v>
      </c>
      <c r="H144" s="167">
        <f t="shared" si="86"/>
        <v>0</v>
      </c>
      <c r="I144" s="167">
        <f t="shared" si="86"/>
        <v>0</v>
      </c>
      <c r="J144" s="167">
        <f t="shared" si="86"/>
        <v>0</v>
      </c>
      <c r="K144" s="173">
        <f t="shared" si="86"/>
        <v>0</v>
      </c>
      <c r="L144" s="167">
        <f t="shared" si="86"/>
        <v>0</v>
      </c>
      <c r="M144" s="167">
        <f t="shared" si="86"/>
        <v>0</v>
      </c>
      <c r="N144" s="173">
        <f t="shared" si="86"/>
        <v>0</v>
      </c>
      <c r="O144" s="167">
        <f t="shared" si="86"/>
        <v>0</v>
      </c>
      <c r="P144" s="167">
        <f t="shared" si="86"/>
        <v>0</v>
      </c>
      <c r="Q144" s="167">
        <f t="shared" si="86"/>
        <v>0</v>
      </c>
      <c r="R144" s="173">
        <f t="shared" si="86"/>
        <v>0</v>
      </c>
      <c r="S144" s="167">
        <f t="shared" si="86"/>
        <v>0</v>
      </c>
      <c r="T144" s="167">
        <f t="shared" si="86"/>
        <v>0</v>
      </c>
      <c r="U144" s="167">
        <f t="shared" si="86"/>
        <v>0</v>
      </c>
      <c r="V144" s="167">
        <f t="shared" si="86"/>
        <v>0</v>
      </c>
      <c r="W144" s="167">
        <f t="shared" si="86"/>
        <v>0</v>
      </c>
      <c r="X144" s="167">
        <f t="shared" si="86"/>
        <v>0</v>
      </c>
    </row>
    <row r="145" spans="1:24" ht="16.5" customHeight="1">
      <c r="A145" s="165" t="s">
        <v>55</v>
      </c>
      <c r="B145" s="173">
        <f t="shared" ref="B145:X145" si="87">ROUND(B104/10000,2)</f>
        <v>19652.53</v>
      </c>
      <c r="C145" s="167">
        <f t="shared" si="87"/>
        <v>1405.05</v>
      </c>
      <c r="D145" s="167">
        <f t="shared" si="87"/>
        <v>-36393.49</v>
      </c>
      <c r="E145" s="167">
        <f t="shared" si="87"/>
        <v>-178.55</v>
      </c>
      <c r="F145" s="173">
        <f t="shared" si="87"/>
        <v>33799.81</v>
      </c>
      <c r="G145" s="173">
        <f t="shared" si="87"/>
        <v>5596.01</v>
      </c>
      <c r="H145" s="167">
        <f t="shared" si="87"/>
        <v>2710.05</v>
      </c>
      <c r="I145" s="167">
        <f t="shared" si="87"/>
        <v>2632.92</v>
      </c>
      <c r="J145" s="167">
        <f t="shared" si="87"/>
        <v>253.04</v>
      </c>
      <c r="K145" s="173">
        <f t="shared" si="87"/>
        <v>9448.0400000000009</v>
      </c>
      <c r="L145" s="167">
        <f t="shared" si="87"/>
        <v>9057.77</v>
      </c>
      <c r="M145" s="167">
        <f t="shared" si="87"/>
        <v>390.27</v>
      </c>
      <c r="N145" s="173">
        <f t="shared" si="87"/>
        <v>1571.56</v>
      </c>
      <c r="O145" s="167">
        <f t="shared" si="87"/>
        <v>3193.8</v>
      </c>
      <c r="P145" s="167">
        <f t="shared" si="87"/>
        <v>-1622.24</v>
      </c>
      <c r="Q145" s="167">
        <f t="shared" si="87"/>
        <v>-879.04</v>
      </c>
      <c r="R145" s="173">
        <f t="shared" si="87"/>
        <v>4404.1099999999997</v>
      </c>
      <c r="S145" s="167">
        <f t="shared" si="87"/>
        <v>5411.12</v>
      </c>
      <c r="T145" s="167">
        <f t="shared" si="87"/>
        <v>-256.56</v>
      </c>
      <c r="U145" s="167">
        <f t="shared" si="87"/>
        <v>53.82</v>
      </c>
      <c r="V145" s="167">
        <f t="shared" si="87"/>
        <v>-301.89999999999998</v>
      </c>
      <c r="W145" s="167">
        <f t="shared" si="87"/>
        <v>-129.32</v>
      </c>
      <c r="X145" s="167">
        <f t="shared" si="87"/>
        <v>-373.05</v>
      </c>
    </row>
    <row r="146" spans="1:24" s="159" customFormat="1" ht="16.5" customHeight="1">
      <c r="A146" s="181" t="s">
        <v>89</v>
      </c>
      <c r="B146" s="173">
        <f t="shared" ref="B146:X146" si="88">ROUND(B105/10000,2)</f>
        <v>0</v>
      </c>
      <c r="C146" s="173">
        <f t="shared" si="88"/>
        <v>0</v>
      </c>
      <c r="D146" s="173">
        <f t="shared" si="88"/>
        <v>0</v>
      </c>
      <c r="E146" s="173">
        <f t="shared" si="88"/>
        <v>0</v>
      </c>
      <c r="F146" s="173">
        <f t="shared" si="88"/>
        <v>16773.07</v>
      </c>
      <c r="G146" s="173">
        <f t="shared" si="88"/>
        <v>1517.11</v>
      </c>
      <c r="H146" s="173">
        <f t="shared" si="88"/>
        <v>1516.24</v>
      </c>
      <c r="I146" s="173">
        <f t="shared" si="88"/>
        <v>0</v>
      </c>
      <c r="J146" s="173">
        <f t="shared" si="88"/>
        <v>0.87</v>
      </c>
      <c r="K146" s="173">
        <f t="shared" si="88"/>
        <v>7371.57</v>
      </c>
      <c r="L146" s="173">
        <f t="shared" si="88"/>
        <v>7330.38</v>
      </c>
      <c r="M146" s="173">
        <f t="shared" si="88"/>
        <v>41.19</v>
      </c>
      <c r="N146" s="173">
        <f t="shared" si="88"/>
        <v>4076.28</v>
      </c>
      <c r="O146" s="173">
        <f t="shared" si="88"/>
        <v>3124.91</v>
      </c>
      <c r="P146" s="173">
        <f t="shared" si="88"/>
        <v>951.37</v>
      </c>
      <c r="Q146" s="173">
        <f t="shared" si="88"/>
        <v>0</v>
      </c>
      <c r="R146" s="173">
        <f t="shared" si="88"/>
        <v>0</v>
      </c>
      <c r="S146" s="173">
        <f t="shared" si="88"/>
        <v>0</v>
      </c>
      <c r="T146" s="173">
        <f t="shared" si="88"/>
        <v>0</v>
      </c>
      <c r="U146" s="173">
        <f t="shared" si="88"/>
        <v>0</v>
      </c>
      <c r="V146" s="173">
        <f t="shared" si="88"/>
        <v>0</v>
      </c>
      <c r="W146" s="173">
        <f t="shared" si="88"/>
        <v>0</v>
      </c>
      <c r="X146" s="173">
        <f t="shared" si="88"/>
        <v>0</v>
      </c>
    </row>
    <row r="147" spans="1:24" s="159" customFormat="1" ht="16.5" customHeight="1">
      <c r="A147" s="181" t="s">
        <v>90</v>
      </c>
      <c r="B147" s="173">
        <f t="shared" ref="B147:X147" si="89">ROUND(B106/10000,2)</f>
        <v>0</v>
      </c>
      <c r="C147" s="173">
        <f t="shared" si="89"/>
        <v>1405.05</v>
      </c>
      <c r="D147" s="173">
        <f t="shared" si="89"/>
        <v>-36393.49</v>
      </c>
      <c r="E147" s="173">
        <f t="shared" si="89"/>
        <v>-178.55</v>
      </c>
      <c r="F147" s="173">
        <f t="shared" si="89"/>
        <v>17026.73</v>
      </c>
      <c r="G147" s="173">
        <f t="shared" si="89"/>
        <v>4078.9</v>
      </c>
      <c r="H147" s="173">
        <f t="shared" si="89"/>
        <v>1193.81</v>
      </c>
      <c r="I147" s="173">
        <f t="shared" si="89"/>
        <v>2632.92</v>
      </c>
      <c r="J147" s="173">
        <f t="shared" si="89"/>
        <v>252.17</v>
      </c>
      <c r="K147" s="173">
        <f t="shared" si="89"/>
        <v>2076.48</v>
      </c>
      <c r="L147" s="173">
        <f t="shared" si="89"/>
        <v>1727.39</v>
      </c>
      <c r="M147" s="173">
        <f t="shared" si="89"/>
        <v>349.08</v>
      </c>
      <c r="N147" s="173">
        <f t="shared" si="89"/>
        <v>-2504.7199999999998</v>
      </c>
      <c r="O147" s="173">
        <f t="shared" si="89"/>
        <v>68.89</v>
      </c>
      <c r="P147" s="173">
        <f t="shared" si="89"/>
        <v>-2573.61</v>
      </c>
      <c r="Q147" s="173">
        <f t="shared" si="89"/>
        <v>-879.04</v>
      </c>
      <c r="R147" s="173">
        <f t="shared" si="89"/>
        <v>4404.1099999999997</v>
      </c>
      <c r="S147" s="173">
        <f t="shared" si="89"/>
        <v>5411.12</v>
      </c>
      <c r="T147" s="173">
        <f t="shared" si="89"/>
        <v>-256.56</v>
      </c>
      <c r="U147" s="173">
        <f t="shared" si="89"/>
        <v>53.82</v>
      </c>
      <c r="V147" s="173">
        <f t="shared" si="89"/>
        <v>-301.89999999999998</v>
      </c>
      <c r="W147" s="173">
        <f t="shared" si="89"/>
        <v>-129.32</v>
      </c>
      <c r="X147" s="173">
        <f t="shared" si="89"/>
        <v>-373.05</v>
      </c>
    </row>
    <row r="148" spans="1:24" ht="20.25" customHeight="1">
      <c r="B148" s="189">
        <f>B147-ROUND(B106/10000,2)</f>
        <v>0</v>
      </c>
    </row>
  </sheetData>
  <phoneticPr fontId="4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2"/>
  <sheetViews>
    <sheetView workbookViewId="0">
      <pane xSplit="2" ySplit="3" topLeftCell="C157" activePane="bottomRight" state="frozen"/>
      <selection pane="topRight"/>
      <selection pane="bottomLeft"/>
      <selection pane="bottomRight" activeCell="E166" sqref="D166:E166"/>
    </sheetView>
  </sheetViews>
  <sheetFormatPr defaultColWidth="9" defaultRowHeight="16.5"/>
  <cols>
    <col min="1" max="1" width="9" style="119"/>
    <col min="2" max="2" width="18" style="120" customWidth="1"/>
    <col min="3" max="4" width="14.75" style="119" customWidth="1"/>
    <col min="5" max="5" width="15.125" style="119" bestFit="1" customWidth="1"/>
    <col min="6" max="6" width="12.625" style="119" customWidth="1"/>
    <col min="7" max="7" width="13.875" style="119" customWidth="1"/>
    <col min="8" max="18" width="12.625" style="119" customWidth="1"/>
    <col min="19" max="20" width="14.75" style="119" customWidth="1"/>
    <col min="21" max="23" width="12.625" style="119" customWidth="1"/>
    <col min="24" max="24" width="9" style="119"/>
    <col min="25" max="25" width="9.125" style="119"/>
    <col min="26" max="16384" width="9" style="119"/>
  </cols>
  <sheetData>
    <row r="1" spans="1:25">
      <c r="B1" s="121">
        <f>考核利润表!A1</f>
        <v>43677</v>
      </c>
    </row>
    <row r="2" spans="1:25">
      <c r="A2" s="212" t="s">
        <v>94</v>
      </c>
      <c r="B2" s="212"/>
      <c r="C2" s="119" t="b">
        <f>C3=考核利润表!B3</f>
        <v>1</v>
      </c>
      <c r="D2" s="119" t="b">
        <f>D3=考核利润表!C3</f>
        <v>1</v>
      </c>
      <c r="E2" s="119" t="b">
        <f>E3=考核利润表!D3</f>
        <v>1</v>
      </c>
      <c r="F2" s="119" t="b">
        <f>F3=考核利润表!E3</f>
        <v>1</v>
      </c>
      <c r="G2" s="119" t="b">
        <f>G3=考核利润表!F3</f>
        <v>1</v>
      </c>
      <c r="H2" s="119" t="b">
        <f>H3=考核利润表!G3</f>
        <v>1</v>
      </c>
      <c r="I2" s="119" t="b">
        <f>I3=考核利润表!H3</f>
        <v>1</v>
      </c>
      <c r="J2" s="119" t="b">
        <f>J3=考核利润表!I3</f>
        <v>1</v>
      </c>
      <c r="K2" s="119" t="b">
        <f>K3=考核利润表!J3</f>
        <v>1</v>
      </c>
      <c r="L2" s="119" t="b">
        <f>L3=考核利润表!K3</f>
        <v>1</v>
      </c>
      <c r="M2" s="119" t="b">
        <f>M3=考核利润表!L3</f>
        <v>1</v>
      </c>
      <c r="N2" s="119" t="b">
        <f>N3=考核利润表!M3</f>
        <v>1</v>
      </c>
      <c r="O2" s="119" t="b">
        <f>O3=考核利润表!N3</f>
        <v>1</v>
      </c>
      <c r="P2" s="119" t="b">
        <f>P3=考核利润表!O3</f>
        <v>1</v>
      </c>
      <c r="Q2" s="119" t="b">
        <f>Q3=考核利润表!P3</f>
        <v>1</v>
      </c>
      <c r="R2" s="119" t="b">
        <f>R3=考核利润表!Q3</f>
        <v>1</v>
      </c>
      <c r="S2" s="119" t="b">
        <f>S3=考核利润表!R3</f>
        <v>1</v>
      </c>
      <c r="T2" s="119" t="b">
        <f>T3=考核利润表!S3</f>
        <v>1</v>
      </c>
      <c r="U2" s="119" t="b">
        <f>U3=考核利润表!T3</f>
        <v>1</v>
      </c>
      <c r="V2" s="119" t="b">
        <f>V3=考核利润表!U3</f>
        <v>1</v>
      </c>
      <c r="W2" s="119" t="b">
        <f>W3=考核利润表!V3</f>
        <v>1</v>
      </c>
      <c r="X2" s="119" t="b">
        <f>X3=考核利润表!W3</f>
        <v>1</v>
      </c>
      <c r="Y2" s="119" t="b">
        <f>Y3=考核利润表!X3</f>
        <v>1</v>
      </c>
    </row>
    <row r="3" spans="1:25" s="118" customFormat="1">
      <c r="A3" s="122" t="s">
        <v>95</v>
      </c>
      <c r="B3" s="123" t="s">
        <v>96</v>
      </c>
      <c r="C3" s="27" t="s">
        <v>2</v>
      </c>
      <c r="D3" s="27" t="s">
        <v>3</v>
      </c>
      <c r="E3" s="27" t="s">
        <v>4</v>
      </c>
      <c r="F3" s="27" t="s">
        <v>5</v>
      </c>
      <c r="G3" s="27" t="s">
        <v>6</v>
      </c>
      <c r="H3" s="27" t="s">
        <v>7</v>
      </c>
      <c r="I3" s="27" t="s">
        <v>8</v>
      </c>
      <c r="J3" s="27" t="s">
        <v>9</v>
      </c>
      <c r="K3" s="27" t="s">
        <v>10</v>
      </c>
      <c r="L3" s="27" t="s">
        <v>11</v>
      </c>
      <c r="M3" s="27" t="s">
        <v>12</v>
      </c>
      <c r="N3" s="27" t="s">
        <v>13</v>
      </c>
      <c r="O3" s="27" t="s">
        <v>14</v>
      </c>
      <c r="P3" s="27" t="s">
        <v>15</v>
      </c>
      <c r="Q3" s="27" t="s">
        <v>16</v>
      </c>
      <c r="R3" s="27" t="s">
        <v>17</v>
      </c>
      <c r="S3" s="27" t="s">
        <v>18</v>
      </c>
      <c r="T3" s="27" t="s">
        <v>19</v>
      </c>
      <c r="U3" s="27" t="s">
        <v>20</v>
      </c>
      <c r="V3" s="27" t="s">
        <v>21</v>
      </c>
      <c r="W3" s="136" t="s">
        <v>22</v>
      </c>
      <c r="X3" s="137" t="s">
        <v>23</v>
      </c>
      <c r="Y3" s="137" t="s">
        <v>24</v>
      </c>
    </row>
    <row r="4" spans="1:25">
      <c r="A4" s="211" t="s">
        <v>97</v>
      </c>
      <c r="B4" s="124" t="s">
        <v>98</v>
      </c>
      <c r="C4" s="125">
        <f>D4+E4+F4+G4+H4+L4+O4+S4</f>
        <v>33026609.25</v>
      </c>
      <c r="D4" s="126"/>
      <c r="E4" s="126">
        <f>SUM('分部表-费用'!E3:S3)+'分部表-费用'!D3+'分部表-费用'!Y3</f>
        <v>-1940349.06</v>
      </c>
      <c r="F4" s="126">
        <f>'分部表-费用'!T3</f>
        <v>0</v>
      </c>
      <c r="G4" s="125">
        <f>'分部表-费用'!U3</f>
        <v>16886607.66</v>
      </c>
      <c r="H4" s="125">
        <f>I4+J4+K4</f>
        <v>555959.65</v>
      </c>
      <c r="I4" s="126">
        <f>'分部表-费用'!AK3</f>
        <v>0</v>
      </c>
      <c r="J4" s="126">
        <f>'分部表-费用'!AL3</f>
        <v>133384.46</v>
      </c>
      <c r="K4" s="126">
        <f>'分部表-费用'!AJ3</f>
        <v>422575.19</v>
      </c>
      <c r="L4" s="125">
        <f>M4+N4</f>
        <v>0</v>
      </c>
      <c r="M4" s="126">
        <f>'分部表-费用'!Z3</f>
        <v>0</v>
      </c>
      <c r="N4" s="126">
        <f>'分部表-费用'!AA3</f>
        <v>0</v>
      </c>
      <c r="O4" s="125">
        <f>P4+Q4</f>
        <v>0</v>
      </c>
      <c r="P4" s="126">
        <f>'分部表-费用'!AB3</f>
        <v>0</v>
      </c>
      <c r="Q4" s="126">
        <f>'分部表-费用'!AC3</f>
        <v>0</v>
      </c>
      <c r="R4" s="126">
        <f>'分部表-费用'!Y3</f>
        <v>0</v>
      </c>
      <c r="S4" s="125">
        <f>T4+U4+V4+W4+X4+Y4</f>
        <v>17524391</v>
      </c>
      <c r="T4" s="126">
        <f>'分部表-费用'!AF3</f>
        <v>16324280</v>
      </c>
      <c r="U4" s="126">
        <f>'分部表-费用'!AG3</f>
        <v>1200111</v>
      </c>
      <c r="V4" s="126">
        <f>'分部表-费用'!AH3</f>
        <v>0</v>
      </c>
      <c r="W4" s="126">
        <f>'分部表-费用'!AI3</f>
        <v>0</v>
      </c>
      <c r="X4" s="126">
        <f>'分部表-费用'!AE3</f>
        <v>0</v>
      </c>
      <c r="Y4" s="126">
        <f>'分部表-费用'!AD3</f>
        <v>0</v>
      </c>
    </row>
    <row r="5" spans="1:25">
      <c r="A5" s="211"/>
      <c r="B5" s="127" t="s">
        <v>99</v>
      </c>
      <c r="C5" s="125">
        <f t="shared" ref="C5:C36" si="0">D5+E5+F5+G5+H5+L5+O5+S5</f>
        <v>39876006.68</v>
      </c>
      <c r="D5" s="126"/>
      <c r="E5" s="126">
        <f>SUM('分部表-费用'!E4:S4)+'分部表-费用'!D4+'分部表-费用'!Y4</f>
        <v>0</v>
      </c>
      <c r="F5" s="126">
        <f>'分部表-费用'!T4</f>
        <v>0</v>
      </c>
      <c r="G5" s="125">
        <f>'分部表-费用'!U4</f>
        <v>39881910.960000001</v>
      </c>
      <c r="H5" s="125">
        <f t="shared" ref="H5:H68" si="1">I5+J5+K5</f>
        <v>0</v>
      </c>
      <c r="I5" s="126">
        <f>'分部表-费用'!AK4</f>
        <v>0</v>
      </c>
      <c r="J5" s="126">
        <f>'分部表-费用'!AL4</f>
        <v>0</v>
      </c>
      <c r="K5" s="126">
        <f>'分部表-费用'!AJ4</f>
        <v>0</v>
      </c>
      <c r="L5" s="125">
        <f t="shared" ref="L5:L68" si="2">M5+N5</f>
        <v>0</v>
      </c>
      <c r="M5" s="126">
        <f>'分部表-费用'!Z4</f>
        <v>0</v>
      </c>
      <c r="N5" s="126">
        <f>'分部表-费用'!AA4</f>
        <v>0</v>
      </c>
      <c r="O5" s="125">
        <f>P5+Q5</f>
        <v>0</v>
      </c>
      <c r="P5" s="126">
        <f>'分部表-费用'!AB4</f>
        <v>0</v>
      </c>
      <c r="Q5" s="126">
        <f>'分部表-费用'!AC4</f>
        <v>0</v>
      </c>
      <c r="R5" s="126">
        <f>'分部表-费用'!Y4</f>
        <v>0</v>
      </c>
      <c r="S5" s="125">
        <f t="shared" ref="S5:S68" si="3">T5+U5+V5+W5+X5+Y5</f>
        <v>-5904.28</v>
      </c>
      <c r="T5" s="126">
        <f>'分部表-费用'!AF4</f>
        <v>0</v>
      </c>
      <c r="U5" s="126">
        <f>'分部表-费用'!AG4</f>
        <v>0</v>
      </c>
      <c r="V5" s="126">
        <f>'分部表-费用'!AH4</f>
        <v>-5904.28</v>
      </c>
      <c r="W5" s="126">
        <f>'分部表-费用'!AI4</f>
        <v>0</v>
      </c>
      <c r="X5" s="126">
        <f>'分部表-费用'!AE4</f>
        <v>0</v>
      </c>
      <c r="Y5" s="126">
        <f>'分部表-费用'!AD4</f>
        <v>0</v>
      </c>
    </row>
    <row r="6" spans="1:25">
      <c r="A6" s="211"/>
      <c r="B6" s="127" t="s">
        <v>100</v>
      </c>
      <c r="C6" s="125">
        <f t="shared" si="0"/>
        <v>1439181.9200000002</v>
      </c>
      <c r="D6" s="126"/>
      <c r="E6" s="126">
        <f>SUM('分部表-费用'!E5:S5)+'分部表-费用'!D5+'分部表-费用'!Y5</f>
        <v>0</v>
      </c>
      <c r="F6" s="126">
        <f>'分部表-费用'!T5</f>
        <v>0</v>
      </c>
      <c r="G6" s="125">
        <f>'分部表-费用'!U5</f>
        <v>744056.6</v>
      </c>
      <c r="H6" s="125">
        <f t="shared" si="1"/>
        <v>0</v>
      </c>
      <c r="I6" s="126">
        <f>'分部表-费用'!AK5</f>
        <v>0</v>
      </c>
      <c r="J6" s="126">
        <f>'分部表-费用'!AL5</f>
        <v>0</v>
      </c>
      <c r="K6" s="126">
        <f>'分部表-费用'!AJ5</f>
        <v>0</v>
      </c>
      <c r="L6" s="125">
        <f t="shared" si="2"/>
        <v>451898.95999999996</v>
      </c>
      <c r="M6" s="126">
        <f>'分部表-费用'!Z5</f>
        <v>0</v>
      </c>
      <c r="N6" s="126">
        <f>'分部表-费用'!AA5</f>
        <v>451898.95999999996</v>
      </c>
      <c r="O6" s="125">
        <f t="shared" ref="O6:O68" si="4">P6+Q6</f>
        <v>0</v>
      </c>
      <c r="P6" s="126">
        <f>'分部表-费用'!AB5</f>
        <v>0</v>
      </c>
      <c r="Q6" s="126">
        <f>'分部表-费用'!AC5</f>
        <v>0</v>
      </c>
      <c r="R6" s="126">
        <f>'分部表-费用'!Y5</f>
        <v>0</v>
      </c>
      <c r="S6" s="125">
        <f t="shared" si="3"/>
        <v>243226.36000000002</v>
      </c>
      <c r="T6" s="126">
        <f>'分部表-费用'!AF5</f>
        <v>243226.36000000002</v>
      </c>
      <c r="U6" s="126">
        <f>'分部表-费用'!AG5</f>
        <v>0</v>
      </c>
      <c r="V6" s="126">
        <f>'分部表-费用'!AH5</f>
        <v>0</v>
      </c>
      <c r="W6" s="126">
        <f>'分部表-费用'!AI5</f>
        <v>0</v>
      </c>
      <c r="X6" s="126">
        <f>'分部表-费用'!AE5</f>
        <v>0</v>
      </c>
      <c r="Y6" s="126">
        <f>'分部表-费用'!AD5</f>
        <v>0</v>
      </c>
    </row>
    <row r="7" spans="1:25">
      <c r="A7" s="211"/>
      <c r="B7" s="127" t="s">
        <v>101</v>
      </c>
      <c r="C7" s="125">
        <f t="shared" si="0"/>
        <v>4280253.57</v>
      </c>
      <c r="D7" s="126"/>
      <c r="E7" s="126">
        <f>SUM('分部表-费用'!E6:S6)+'分部表-费用'!D6+'分部表-费用'!Y6</f>
        <v>0</v>
      </c>
      <c r="F7" s="126">
        <f>'分部表-费用'!T6</f>
        <v>0</v>
      </c>
      <c r="G7" s="125">
        <f>'分部表-费用'!U6</f>
        <v>4280253.57</v>
      </c>
      <c r="H7" s="125">
        <f t="shared" si="1"/>
        <v>0</v>
      </c>
      <c r="I7" s="126">
        <f>'分部表-费用'!AK6</f>
        <v>0</v>
      </c>
      <c r="J7" s="126">
        <f>'分部表-费用'!AL6</f>
        <v>0</v>
      </c>
      <c r="K7" s="126">
        <f>'分部表-费用'!AJ6</f>
        <v>0</v>
      </c>
      <c r="L7" s="125">
        <f t="shared" si="2"/>
        <v>0</v>
      </c>
      <c r="M7" s="126">
        <f>'分部表-费用'!Z6</f>
        <v>0</v>
      </c>
      <c r="N7" s="126">
        <f>'分部表-费用'!AA6</f>
        <v>0</v>
      </c>
      <c r="O7" s="125">
        <f t="shared" si="4"/>
        <v>0</v>
      </c>
      <c r="P7" s="126">
        <f>'分部表-费用'!AB6</f>
        <v>0</v>
      </c>
      <c r="Q7" s="126">
        <f>'分部表-费用'!AC6</f>
        <v>0</v>
      </c>
      <c r="R7" s="126">
        <f>'分部表-费用'!Y6</f>
        <v>0</v>
      </c>
      <c r="S7" s="125">
        <f t="shared" si="3"/>
        <v>0</v>
      </c>
      <c r="T7" s="126">
        <f>'分部表-费用'!AF6</f>
        <v>0</v>
      </c>
      <c r="U7" s="126">
        <f>'分部表-费用'!AG6</f>
        <v>0</v>
      </c>
      <c r="V7" s="126">
        <f>'分部表-费用'!AH6</f>
        <v>0</v>
      </c>
      <c r="W7" s="126">
        <f>'分部表-费用'!AI6</f>
        <v>0</v>
      </c>
      <c r="X7" s="126">
        <f>'分部表-费用'!AE6</f>
        <v>0</v>
      </c>
      <c r="Y7" s="126">
        <f>'分部表-费用'!AD6</f>
        <v>0</v>
      </c>
    </row>
    <row r="8" spans="1:25">
      <c r="A8" s="211"/>
      <c r="B8" s="127" t="s">
        <v>102</v>
      </c>
      <c r="C8" s="125">
        <f t="shared" si="0"/>
        <v>2338.9700000000003</v>
      </c>
      <c r="D8" s="126"/>
      <c r="E8" s="126">
        <f>SUM('分部表-费用'!E7:S7)+'分部表-费用'!D7+'分部表-费用'!Y7</f>
        <v>2338.9700000000003</v>
      </c>
      <c r="F8" s="126">
        <f>'分部表-费用'!T7</f>
        <v>0</v>
      </c>
      <c r="G8" s="125">
        <f>'分部表-费用'!U7</f>
        <v>0</v>
      </c>
      <c r="H8" s="125">
        <f t="shared" si="1"/>
        <v>0</v>
      </c>
      <c r="I8" s="126">
        <f>'分部表-费用'!AK7</f>
        <v>0</v>
      </c>
      <c r="J8" s="126">
        <f>'分部表-费用'!AL7</f>
        <v>0</v>
      </c>
      <c r="K8" s="126">
        <f>'分部表-费用'!AJ7</f>
        <v>0</v>
      </c>
      <c r="L8" s="125">
        <f t="shared" si="2"/>
        <v>0</v>
      </c>
      <c r="M8" s="126">
        <f>'分部表-费用'!Z7</f>
        <v>0</v>
      </c>
      <c r="N8" s="126">
        <f>'分部表-费用'!AA7</f>
        <v>0</v>
      </c>
      <c r="O8" s="125">
        <f t="shared" si="4"/>
        <v>0</v>
      </c>
      <c r="P8" s="126">
        <f>'分部表-费用'!AB7</f>
        <v>0</v>
      </c>
      <c r="Q8" s="126">
        <f>'分部表-费用'!AC7</f>
        <v>0</v>
      </c>
      <c r="R8" s="126">
        <f>'分部表-费用'!Y7</f>
        <v>0</v>
      </c>
      <c r="S8" s="125">
        <f t="shared" si="3"/>
        <v>0</v>
      </c>
      <c r="T8" s="126">
        <f>'分部表-费用'!AF7</f>
        <v>0</v>
      </c>
      <c r="U8" s="126">
        <f>'分部表-费用'!AG7</f>
        <v>0</v>
      </c>
      <c r="V8" s="126">
        <f>'分部表-费用'!AH7</f>
        <v>0</v>
      </c>
      <c r="W8" s="126">
        <f>'分部表-费用'!AI7</f>
        <v>0</v>
      </c>
      <c r="X8" s="126">
        <f>'分部表-费用'!AE7</f>
        <v>0</v>
      </c>
      <c r="Y8" s="126">
        <f>'分部表-费用'!AD7</f>
        <v>0</v>
      </c>
    </row>
    <row r="9" spans="1:25">
      <c r="A9" s="211"/>
      <c r="B9" s="127" t="s">
        <v>103</v>
      </c>
      <c r="C9" s="125">
        <f t="shared" si="0"/>
        <v>11333163.789999999</v>
      </c>
      <c r="D9" s="126"/>
      <c r="E9" s="126">
        <f>SUM('分部表-费用'!E8:S8)+'分部表-费用'!D8+'分部表-费用'!Y8</f>
        <v>-2010076.9100000001</v>
      </c>
      <c r="F9" s="126">
        <f>'分部表-费用'!T8</f>
        <v>26.03</v>
      </c>
      <c r="G9" s="125">
        <f>'分部表-费用'!U8</f>
        <v>8313996.1899999995</v>
      </c>
      <c r="H9" s="125">
        <f t="shared" si="1"/>
        <v>1032835.5300000003</v>
      </c>
      <c r="I9" s="126">
        <f>'分部表-费用'!AK8</f>
        <v>448626.33000000007</v>
      </c>
      <c r="J9" s="126">
        <f>'分部表-费用'!AL8</f>
        <v>486374.88000000006</v>
      </c>
      <c r="K9" s="126">
        <f>'分部表-费用'!AJ8</f>
        <v>97834.32</v>
      </c>
      <c r="L9" s="125">
        <f t="shared" si="2"/>
        <v>1641093.17</v>
      </c>
      <c r="M9" s="126">
        <f>'分部表-费用'!Z8</f>
        <v>1604344.03</v>
      </c>
      <c r="N9" s="126">
        <f>'分部表-费用'!AA8</f>
        <v>36749.14</v>
      </c>
      <c r="O9" s="125">
        <f t="shared" si="4"/>
        <v>961615.32000000018</v>
      </c>
      <c r="P9" s="126">
        <f>'分部表-费用'!AB8</f>
        <v>892372.4600000002</v>
      </c>
      <c r="Q9" s="126">
        <f>'分部表-费用'!AC8</f>
        <v>69242.859999999986</v>
      </c>
      <c r="R9" s="126">
        <f>'分部表-费用'!Y8</f>
        <v>53.82</v>
      </c>
      <c r="S9" s="125">
        <f t="shared" si="3"/>
        <v>1393674.46</v>
      </c>
      <c r="T9" s="126">
        <f>'分部表-费用'!AF8</f>
        <v>1158703.27</v>
      </c>
      <c r="U9" s="126">
        <f>'分部表-费用'!AG8</f>
        <v>131698.03</v>
      </c>
      <c r="V9" s="126">
        <f>'分部表-费用'!AH8</f>
        <v>66202.39</v>
      </c>
      <c r="W9" s="126">
        <f>'分部表-费用'!AI8</f>
        <v>34582.83</v>
      </c>
      <c r="X9" s="126">
        <f>'分部表-费用'!AE8</f>
        <v>0</v>
      </c>
      <c r="Y9" s="126">
        <f>'分部表-费用'!AD8</f>
        <v>2487.94</v>
      </c>
    </row>
    <row r="10" spans="1:25">
      <c r="A10" s="211"/>
      <c r="B10" s="128" t="s">
        <v>104</v>
      </c>
      <c r="C10" s="125">
        <f t="shared" si="0"/>
        <v>8514420.3599999994</v>
      </c>
      <c r="D10" s="126"/>
      <c r="E10" s="126">
        <f>SUM('分部表-费用'!E9:S9)+'分部表-费用'!D9+'分部表-费用'!Y9</f>
        <v>0</v>
      </c>
      <c r="F10" s="126">
        <f>'分部表-费用'!T9</f>
        <v>0</v>
      </c>
      <c r="G10" s="125">
        <f>'分部表-费用'!U9</f>
        <v>8520000</v>
      </c>
      <c r="H10" s="125">
        <f t="shared" si="1"/>
        <v>0</v>
      </c>
      <c r="I10" s="126">
        <f>'分部表-费用'!AK9</f>
        <v>0</v>
      </c>
      <c r="J10" s="126">
        <f>'分部表-费用'!AL9</f>
        <v>0</v>
      </c>
      <c r="K10" s="126">
        <f>'分部表-费用'!AJ9</f>
        <v>0</v>
      </c>
      <c r="L10" s="125">
        <f t="shared" si="2"/>
        <v>0</v>
      </c>
      <c r="M10" s="126">
        <f>'分部表-费用'!Z9</f>
        <v>0</v>
      </c>
      <c r="N10" s="126">
        <f>'分部表-费用'!AA9</f>
        <v>0</v>
      </c>
      <c r="O10" s="125">
        <f t="shared" si="4"/>
        <v>-5579.64</v>
      </c>
      <c r="P10" s="126">
        <f>'分部表-费用'!AB9</f>
        <v>0</v>
      </c>
      <c r="Q10" s="126">
        <f>'分部表-费用'!AC9</f>
        <v>-5579.64</v>
      </c>
      <c r="R10" s="126">
        <f>'分部表-费用'!Y9</f>
        <v>0</v>
      </c>
      <c r="S10" s="125">
        <f t="shared" si="3"/>
        <v>0</v>
      </c>
      <c r="T10" s="126">
        <f>'分部表-费用'!AF9</f>
        <v>0</v>
      </c>
      <c r="U10" s="126">
        <f>'分部表-费用'!AG9</f>
        <v>0</v>
      </c>
      <c r="V10" s="126">
        <f>'分部表-费用'!AH9</f>
        <v>0</v>
      </c>
      <c r="W10" s="126">
        <f>'分部表-费用'!AI9</f>
        <v>0</v>
      </c>
      <c r="X10" s="126">
        <f>'分部表-费用'!AE9</f>
        <v>0</v>
      </c>
      <c r="Y10" s="126">
        <f>'分部表-费用'!AD9</f>
        <v>0</v>
      </c>
    </row>
    <row r="11" spans="1:25">
      <c r="A11" s="211"/>
      <c r="B11" s="127" t="s">
        <v>105</v>
      </c>
      <c r="C11" s="125">
        <f t="shared" si="0"/>
        <v>0</v>
      </c>
      <c r="D11" s="126"/>
      <c r="E11" s="126">
        <f>SUM('分部表-费用'!E10:S10)+'分部表-费用'!D10+'分部表-费用'!Y10</f>
        <v>0</v>
      </c>
      <c r="F11" s="126">
        <f>'分部表-费用'!T10</f>
        <v>0</v>
      </c>
      <c r="G11" s="125">
        <f>'分部表-费用'!U10</f>
        <v>0</v>
      </c>
      <c r="H11" s="125">
        <f t="shared" si="1"/>
        <v>0</v>
      </c>
      <c r="I11" s="126">
        <f>'分部表-费用'!AK10</f>
        <v>0</v>
      </c>
      <c r="J11" s="126">
        <f>'分部表-费用'!AL10</f>
        <v>0</v>
      </c>
      <c r="K11" s="126">
        <f>'分部表-费用'!AJ10</f>
        <v>0</v>
      </c>
      <c r="L11" s="125">
        <f t="shared" si="2"/>
        <v>0</v>
      </c>
      <c r="M11" s="126">
        <f>'分部表-费用'!Z10</f>
        <v>0</v>
      </c>
      <c r="N11" s="126">
        <f>'分部表-费用'!AA10</f>
        <v>0</v>
      </c>
      <c r="O11" s="125">
        <f t="shared" si="4"/>
        <v>0</v>
      </c>
      <c r="P11" s="126">
        <f>'分部表-费用'!AB10</f>
        <v>0</v>
      </c>
      <c r="Q11" s="126">
        <f>'分部表-费用'!AC10</f>
        <v>0</v>
      </c>
      <c r="R11" s="126">
        <f>'分部表-费用'!Y10</f>
        <v>0</v>
      </c>
      <c r="S11" s="125">
        <f t="shared" si="3"/>
        <v>0</v>
      </c>
      <c r="T11" s="126">
        <f>'分部表-费用'!AF10</f>
        <v>0</v>
      </c>
      <c r="U11" s="126">
        <f>'分部表-费用'!AG10</f>
        <v>0</v>
      </c>
      <c r="V11" s="126">
        <f>'分部表-费用'!AH10</f>
        <v>0</v>
      </c>
      <c r="W11" s="126">
        <f>'分部表-费用'!AI10</f>
        <v>0</v>
      </c>
      <c r="X11" s="126">
        <f>'分部表-费用'!AE10</f>
        <v>0</v>
      </c>
      <c r="Y11" s="126">
        <f>'分部表-费用'!AD10</f>
        <v>0</v>
      </c>
    </row>
    <row r="12" spans="1:25">
      <c r="A12" s="211"/>
      <c r="B12" s="127" t="s">
        <v>106</v>
      </c>
      <c r="C12" s="125">
        <f t="shared" si="0"/>
        <v>20674.810000000001</v>
      </c>
      <c r="D12" s="126"/>
      <c r="E12" s="126">
        <f>SUM('分部表-费用'!E11:S11)+'分部表-费用'!D11+'分部表-费用'!Y11</f>
        <v>0</v>
      </c>
      <c r="F12" s="126">
        <f>'分部表-费用'!T11</f>
        <v>0</v>
      </c>
      <c r="G12" s="125">
        <f>'分部表-费用'!U11</f>
        <v>0</v>
      </c>
      <c r="H12" s="125">
        <f t="shared" si="1"/>
        <v>0</v>
      </c>
      <c r="I12" s="126">
        <f>'分部表-费用'!AK11</f>
        <v>0</v>
      </c>
      <c r="J12" s="126">
        <f>'分部表-费用'!AL11</f>
        <v>0</v>
      </c>
      <c r="K12" s="126">
        <f>'分部表-费用'!AJ11</f>
        <v>0</v>
      </c>
      <c r="L12" s="125">
        <f t="shared" si="2"/>
        <v>12082.36</v>
      </c>
      <c r="M12" s="126">
        <f>'分部表-费用'!Z11</f>
        <v>12082.36</v>
      </c>
      <c r="N12" s="126">
        <f>'分部表-费用'!AA11</f>
        <v>0</v>
      </c>
      <c r="O12" s="125">
        <f t="shared" si="4"/>
        <v>8592.4500000000007</v>
      </c>
      <c r="P12" s="126">
        <f>'分部表-费用'!AB11</f>
        <v>0</v>
      </c>
      <c r="Q12" s="126">
        <f>'分部表-费用'!AC11</f>
        <v>8592.4500000000007</v>
      </c>
      <c r="R12" s="126">
        <f>'分部表-费用'!Y11</f>
        <v>0</v>
      </c>
      <c r="S12" s="125">
        <f t="shared" si="3"/>
        <v>0</v>
      </c>
      <c r="T12" s="126">
        <f>'分部表-费用'!AF11</f>
        <v>0</v>
      </c>
      <c r="U12" s="126">
        <f>'分部表-费用'!AG11</f>
        <v>0</v>
      </c>
      <c r="V12" s="126">
        <f>'分部表-费用'!AH11</f>
        <v>0</v>
      </c>
      <c r="W12" s="126">
        <f>'分部表-费用'!AI11</f>
        <v>0</v>
      </c>
      <c r="X12" s="126">
        <f>'分部表-费用'!AE11</f>
        <v>0</v>
      </c>
      <c r="Y12" s="126">
        <f>'分部表-费用'!AD11</f>
        <v>0</v>
      </c>
    </row>
    <row r="13" spans="1:25">
      <c r="A13" s="211"/>
      <c r="B13" s="129" t="s">
        <v>107</v>
      </c>
      <c r="C13" s="125">
        <f t="shared" si="0"/>
        <v>0</v>
      </c>
      <c r="D13" s="126"/>
      <c r="E13" s="126">
        <f>SUM('分部表-费用'!E12:S12)+'分部表-费用'!D12+'分部表-费用'!Y12</f>
        <v>0</v>
      </c>
      <c r="F13" s="126">
        <f>'分部表-费用'!T12</f>
        <v>0</v>
      </c>
      <c r="G13" s="125">
        <f>'分部表-费用'!U12</f>
        <v>0</v>
      </c>
      <c r="H13" s="125">
        <f t="shared" si="1"/>
        <v>0</v>
      </c>
      <c r="I13" s="126">
        <f>'分部表-费用'!AK12</f>
        <v>0</v>
      </c>
      <c r="J13" s="126">
        <f>'分部表-费用'!AL12</f>
        <v>0</v>
      </c>
      <c r="K13" s="126">
        <f>'分部表-费用'!AJ12</f>
        <v>0</v>
      </c>
      <c r="L13" s="125">
        <f t="shared" si="2"/>
        <v>0</v>
      </c>
      <c r="M13" s="126">
        <f>'分部表-费用'!Z12</f>
        <v>0</v>
      </c>
      <c r="N13" s="126">
        <f>'分部表-费用'!AA12</f>
        <v>0</v>
      </c>
      <c r="O13" s="125">
        <f t="shared" si="4"/>
        <v>0</v>
      </c>
      <c r="P13" s="126">
        <f>'分部表-费用'!AB12</f>
        <v>0</v>
      </c>
      <c r="Q13" s="126">
        <f>'分部表-费用'!AC12</f>
        <v>0</v>
      </c>
      <c r="R13" s="126">
        <f>'分部表-费用'!Y12</f>
        <v>0</v>
      </c>
      <c r="S13" s="125">
        <f t="shared" si="3"/>
        <v>0</v>
      </c>
      <c r="T13" s="126">
        <f>'分部表-费用'!AF12</f>
        <v>0</v>
      </c>
      <c r="U13" s="126">
        <f>'分部表-费用'!AG12</f>
        <v>0</v>
      </c>
      <c r="V13" s="126">
        <f>'分部表-费用'!AH12</f>
        <v>0</v>
      </c>
      <c r="W13" s="126">
        <f>'分部表-费用'!AI12</f>
        <v>0</v>
      </c>
      <c r="X13" s="126">
        <f>'分部表-费用'!AE12</f>
        <v>0</v>
      </c>
      <c r="Y13" s="126">
        <f>'分部表-费用'!AD12</f>
        <v>0</v>
      </c>
    </row>
    <row r="14" spans="1:25">
      <c r="A14" s="211"/>
      <c r="B14" s="129" t="s">
        <v>108</v>
      </c>
      <c r="C14" s="125">
        <f t="shared" si="0"/>
        <v>0</v>
      </c>
      <c r="D14" s="126"/>
      <c r="E14" s="126">
        <f>SUM('分部表-费用'!E13:S13)+'分部表-费用'!D13+'分部表-费用'!Y13</f>
        <v>0</v>
      </c>
      <c r="F14" s="126">
        <f>'分部表-费用'!T13</f>
        <v>0</v>
      </c>
      <c r="G14" s="125">
        <f>'分部表-费用'!U13</f>
        <v>0</v>
      </c>
      <c r="H14" s="125">
        <f t="shared" si="1"/>
        <v>0</v>
      </c>
      <c r="I14" s="126">
        <f>'分部表-费用'!AK13</f>
        <v>0</v>
      </c>
      <c r="J14" s="126">
        <f>'分部表-费用'!AL13</f>
        <v>0</v>
      </c>
      <c r="K14" s="126">
        <f>'分部表-费用'!AJ13</f>
        <v>0</v>
      </c>
      <c r="L14" s="125">
        <f t="shared" si="2"/>
        <v>0</v>
      </c>
      <c r="M14" s="126">
        <f>'分部表-费用'!Z13</f>
        <v>0</v>
      </c>
      <c r="N14" s="126">
        <f>'分部表-费用'!AA13</f>
        <v>0</v>
      </c>
      <c r="O14" s="125">
        <f t="shared" si="4"/>
        <v>0</v>
      </c>
      <c r="P14" s="126">
        <f>'分部表-费用'!AB13</f>
        <v>0</v>
      </c>
      <c r="Q14" s="126">
        <f>'分部表-费用'!AC13</f>
        <v>0</v>
      </c>
      <c r="R14" s="126">
        <f>'分部表-费用'!Y13</f>
        <v>0</v>
      </c>
      <c r="S14" s="125">
        <f t="shared" si="3"/>
        <v>0</v>
      </c>
      <c r="T14" s="126">
        <f>'分部表-费用'!AF13</f>
        <v>0</v>
      </c>
      <c r="U14" s="126">
        <f>'分部表-费用'!AG13</f>
        <v>0</v>
      </c>
      <c r="V14" s="126">
        <f>'分部表-费用'!AH13</f>
        <v>0</v>
      </c>
      <c r="W14" s="126">
        <f>'分部表-费用'!AI13</f>
        <v>0</v>
      </c>
      <c r="X14" s="126">
        <f>'分部表-费用'!AE13</f>
        <v>0</v>
      </c>
      <c r="Y14" s="126">
        <f>'分部表-费用'!AD13</f>
        <v>0</v>
      </c>
    </row>
    <row r="15" spans="1:25">
      <c r="A15" s="211"/>
      <c r="B15" s="129" t="s">
        <v>109</v>
      </c>
      <c r="C15" s="125">
        <f t="shared" si="0"/>
        <v>1391.26</v>
      </c>
      <c r="D15" s="126"/>
      <c r="E15" s="126">
        <f>SUM('分部表-费用'!E14:S14)+'分部表-费用'!D14+'分部表-费用'!Y14</f>
        <v>0</v>
      </c>
      <c r="F15" s="126">
        <f>'分部表-费用'!T14</f>
        <v>1391.26</v>
      </c>
      <c r="G15" s="125">
        <f>'分部表-费用'!U14</f>
        <v>0</v>
      </c>
      <c r="H15" s="125">
        <f t="shared" si="1"/>
        <v>0</v>
      </c>
      <c r="I15" s="126">
        <f>'分部表-费用'!AK14</f>
        <v>0</v>
      </c>
      <c r="J15" s="126">
        <f>'分部表-费用'!AL14</f>
        <v>0</v>
      </c>
      <c r="K15" s="126">
        <f>'分部表-费用'!AJ14</f>
        <v>0</v>
      </c>
      <c r="L15" s="125">
        <f t="shared" si="2"/>
        <v>0</v>
      </c>
      <c r="M15" s="126">
        <f>'分部表-费用'!Z14</f>
        <v>0</v>
      </c>
      <c r="N15" s="126">
        <f>'分部表-费用'!AA14</f>
        <v>0</v>
      </c>
      <c r="O15" s="125">
        <f t="shared" si="4"/>
        <v>0</v>
      </c>
      <c r="P15" s="126">
        <f>'分部表-费用'!AB14</f>
        <v>0</v>
      </c>
      <c r="Q15" s="126">
        <f>'分部表-费用'!AC14</f>
        <v>0</v>
      </c>
      <c r="R15" s="126">
        <f>'分部表-费用'!Y14</f>
        <v>0</v>
      </c>
      <c r="S15" s="125">
        <f t="shared" si="3"/>
        <v>0</v>
      </c>
      <c r="T15" s="126">
        <f>'分部表-费用'!AF14</f>
        <v>0</v>
      </c>
      <c r="U15" s="126">
        <f>'分部表-费用'!AG14</f>
        <v>0</v>
      </c>
      <c r="V15" s="126">
        <f>'分部表-费用'!AH14</f>
        <v>0</v>
      </c>
      <c r="W15" s="126">
        <f>'分部表-费用'!AI14</f>
        <v>0</v>
      </c>
      <c r="X15" s="126">
        <f>'分部表-费用'!AE14</f>
        <v>0</v>
      </c>
      <c r="Y15" s="126">
        <f>'分部表-费用'!AD14</f>
        <v>0</v>
      </c>
    </row>
    <row r="16" spans="1:25">
      <c r="A16" s="211"/>
      <c r="B16" s="129" t="s">
        <v>110</v>
      </c>
      <c r="C16" s="125">
        <f t="shared" si="0"/>
        <v>0</v>
      </c>
      <c r="D16" s="126"/>
      <c r="E16" s="126">
        <f>SUM('分部表-费用'!E15:S15)+'分部表-费用'!D15+'分部表-费用'!Y15</f>
        <v>0</v>
      </c>
      <c r="F16" s="126">
        <f>'分部表-费用'!T15</f>
        <v>0</v>
      </c>
      <c r="G16" s="125">
        <f>'分部表-费用'!U15</f>
        <v>0</v>
      </c>
      <c r="H16" s="125">
        <f t="shared" si="1"/>
        <v>0</v>
      </c>
      <c r="I16" s="126">
        <f>'分部表-费用'!AK15</f>
        <v>0</v>
      </c>
      <c r="J16" s="126">
        <f>'分部表-费用'!AL15</f>
        <v>0</v>
      </c>
      <c r="K16" s="126">
        <f>'分部表-费用'!AJ15</f>
        <v>0</v>
      </c>
      <c r="L16" s="125">
        <f t="shared" si="2"/>
        <v>0</v>
      </c>
      <c r="M16" s="126">
        <f>'分部表-费用'!Z15</f>
        <v>0</v>
      </c>
      <c r="N16" s="126">
        <f>'分部表-费用'!AA15</f>
        <v>0</v>
      </c>
      <c r="O16" s="125">
        <f t="shared" si="4"/>
        <v>0</v>
      </c>
      <c r="P16" s="126">
        <f>'分部表-费用'!AB15</f>
        <v>0</v>
      </c>
      <c r="Q16" s="126">
        <f>'分部表-费用'!AC15</f>
        <v>0</v>
      </c>
      <c r="R16" s="126">
        <f>'分部表-费用'!Y15</f>
        <v>0</v>
      </c>
      <c r="S16" s="125">
        <f t="shared" si="3"/>
        <v>0</v>
      </c>
      <c r="T16" s="126">
        <f>'分部表-费用'!AF15</f>
        <v>0</v>
      </c>
      <c r="U16" s="126">
        <f>'分部表-费用'!AG15</f>
        <v>0</v>
      </c>
      <c r="V16" s="126">
        <f>'分部表-费用'!AH15</f>
        <v>0</v>
      </c>
      <c r="W16" s="126">
        <f>'分部表-费用'!AI15</f>
        <v>0</v>
      </c>
      <c r="X16" s="126">
        <f>'分部表-费用'!AE15</f>
        <v>0</v>
      </c>
      <c r="Y16" s="126">
        <f>'分部表-费用'!AD15</f>
        <v>0</v>
      </c>
    </row>
    <row r="17" spans="1:25">
      <c r="A17" s="211"/>
      <c r="B17" s="129" t="s">
        <v>111</v>
      </c>
      <c r="C17" s="125">
        <f t="shared" si="0"/>
        <v>0</v>
      </c>
      <c r="D17" s="126"/>
      <c r="E17" s="126">
        <f>SUM('分部表-费用'!E16:S16)+'分部表-费用'!D16+'分部表-费用'!Y16</f>
        <v>0</v>
      </c>
      <c r="F17" s="126">
        <f>'分部表-费用'!T16</f>
        <v>0</v>
      </c>
      <c r="G17" s="125">
        <f>'分部表-费用'!U16</f>
        <v>0</v>
      </c>
      <c r="H17" s="125">
        <f t="shared" si="1"/>
        <v>0</v>
      </c>
      <c r="I17" s="126">
        <f>'分部表-费用'!AK16</f>
        <v>0</v>
      </c>
      <c r="J17" s="126">
        <f>'分部表-费用'!AL16</f>
        <v>0</v>
      </c>
      <c r="K17" s="126">
        <f>'分部表-费用'!AJ16</f>
        <v>0</v>
      </c>
      <c r="L17" s="125">
        <f t="shared" si="2"/>
        <v>0</v>
      </c>
      <c r="M17" s="126">
        <f>'分部表-费用'!Z16</f>
        <v>0</v>
      </c>
      <c r="N17" s="126">
        <f>'分部表-费用'!AA16</f>
        <v>0</v>
      </c>
      <c r="O17" s="125">
        <f t="shared" si="4"/>
        <v>0</v>
      </c>
      <c r="P17" s="126">
        <f>'分部表-费用'!AB16</f>
        <v>0</v>
      </c>
      <c r="Q17" s="126">
        <f>'分部表-费用'!AC16</f>
        <v>0</v>
      </c>
      <c r="R17" s="126">
        <f>'分部表-费用'!Y16</f>
        <v>0</v>
      </c>
      <c r="S17" s="125">
        <f t="shared" si="3"/>
        <v>0</v>
      </c>
      <c r="T17" s="126">
        <f>'分部表-费用'!AF16</f>
        <v>0</v>
      </c>
      <c r="U17" s="126">
        <f>'分部表-费用'!AG16</f>
        <v>0</v>
      </c>
      <c r="V17" s="126">
        <f>'分部表-费用'!AH16</f>
        <v>0</v>
      </c>
      <c r="W17" s="126">
        <f>'分部表-费用'!AI16</f>
        <v>0</v>
      </c>
      <c r="X17" s="126">
        <f>'分部表-费用'!AE16</f>
        <v>0</v>
      </c>
      <c r="Y17" s="126">
        <f>'分部表-费用'!AD16</f>
        <v>0</v>
      </c>
    </row>
    <row r="18" spans="1:25">
      <c r="A18" s="211"/>
      <c r="B18" s="129" t="s">
        <v>112</v>
      </c>
      <c r="C18" s="125">
        <f t="shared" si="0"/>
        <v>0</v>
      </c>
      <c r="D18" s="126"/>
      <c r="E18" s="126">
        <f>SUM('分部表-费用'!E17:S17)+'分部表-费用'!D17+'分部表-费用'!Y17</f>
        <v>0</v>
      </c>
      <c r="F18" s="126">
        <f>'分部表-费用'!T17</f>
        <v>0</v>
      </c>
      <c r="G18" s="125">
        <f>'分部表-费用'!U17</f>
        <v>0</v>
      </c>
      <c r="H18" s="125">
        <f t="shared" si="1"/>
        <v>0</v>
      </c>
      <c r="I18" s="126">
        <f>'分部表-费用'!AK17</f>
        <v>0</v>
      </c>
      <c r="J18" s="126">
        <f>'分部表-费用'!AL17</f>
        <v>0</v>
      </c>
      <c r="K18" s="126">
        <f>'分部表-费用'!AJ17</f>
        <v>0</v>
      </c>
      <c r="L18" s="125">
        <f t="shared" si="2"/>
        <v>0</v>
      </c>
      <c r="M18" s="126">
        <f>'分部表-费用'!Z17</f>
        <v>0</v>
      </c>
      <c r="N18" s="126">
        <f>'分部表-费用'!AA17</f>
        <v>0</v>
      </c>
      <c r="O18" s="125">
        <f t="shared" si="4"/>
        <v>0</v>
      </c>
      <c r="P18" s="126">
        <f>'分部表-费用'!AB17</f>
        <v>0</v>
      </c>
      <c r="Q18" s="126">
        <f>'分部表-费用'!AC17</f>
        <v>0</v>
      </c>
      <c r="R18" s="126">
        <f>'分部表-费用'!Y17</f>
        <v>0</v>
      </c>
      <c r="S18" s="125">
        <f t="shared" si="3"/>
        <v>0</v>
      </c>
      <c r="T18" s="126">
        <f>'分部表-费用'!AF17</f>
        <v>0</v>
      </c>
      <c r="U18" s="126">
        <f>'分部表-费用'!AG17</f>
        <v>0</v>
      </c>
      <c r="V18" s="126">
        <f>'分部表-费用'!AH17</f>
        <v>0</v>
      </c>
      <c r="W18" s="126">
        <f>'分部表-费用'!AI17</f>
        <v>0</v>
      </c>
      <c r="X18" s="126">
        <f>'分部表-费用'!AE17</f>
        <v>0</v>
      </c>
      <c r="Y18" s="126">
        <f>'分部表-费用'!AD17</f>
        <v>0</v>
      </c>
    </row>
    <row r="19" spans="1:25">
      <c r="A19" s="211"/>
      <c r="B19" s="129" t="s">
        <v>113</v>
      </c>
      <c r="C19" s="125">
        <f t="shared" si="0"/>
        <v>0</v>
      </c>
      <c r="D19" s="126"/>
      <c r="E19" s="126">
        <f>SUM('分部表-费用'!E18:S18)+'分部表-费用'!D18+'分部表-费用'!Y18</f>
        <v>0</v>
      </c>
      <c r="F19" s="126">
        <f>'分部表-费用'!T18</f>
        <v>0</v>
      </c>
      <c r="G19" s="125">
        <f>'分部表-费用'!U18</f>
        <v>0</v>
      </c>
      <c r="H19" s="125">
        <f t="shared" si="1"/>
        <v>0</v>
      </c>
      <c r="I19" s="126">
        <f>'分部表-费用'!AK18</f>
        <v>0</v>
      </c>
      <c r="J19" s="126">
        <f>'分部表-费用'!AL18</f>
        <v>0</v>
      </c>
      <c r="K19" s="126">
        <f>'分部表-费用'!AJ18</f>
        <v>0</v>
      </c>
      <c r="L19" s="125">
        <f t="shared" si="2"/>
        <v>0</v>
      </c>
      <c r="M19" s="126">
        <f>'分部表-费用'!Z18</f>
        <v>0</v>
      </c>
      <c r="N19" s="126">
        <f>'分部表-费用'!AA18</f>
        <v>0</v>
      </c>
      <c r="O19" s="125">
        <f t="shared" si="4"/>
        <v>0</v>
      </c>
      <c r="P19" s="126">
        <f>'分部表-费用'!AB18</f>
        <v>0</v>
      </c>
      <c r="Q19" s="126">
        <f>'分部表-费用'!AC18</f>
        <v>0</v>
      </c>
      <c r="R19" s="126">
        <f>'分部表-费用'!Y18</f>
        <v>0</v>
      </c>
      <c r="S19" s="125">
        <f t="shared" si="3"/>
        <v>0</v>
      </c>
      <c r="T19" s="126">
        <f>'分部表-费用'!AF18</f>
        <v>0</v>
      </c>
      <c r="U19" s="126">
        <f>'分部表-费用'!AG18</f>
        <v>0</v>
      </c>
      <c r="V19" s="126">
        <f>'分部表-费用'!AH18</f>
        <v>0</v>
      </c>
      <c r="W19" s="126">
        <f>'分部表-费用'!AI18</f>
        <v>0</v>
      </c>
      <c r="X19" s="126">
        <f>'分部表-费用'!AE18</f>
        <v>0</v>
      </c>
      <c r="Y19" s="126">
        <f>'分部表-费用'!AD18</f>
        <v>0</v>
      </c>
    </row>
    <row r="20" spans="1:25">
      <c r="A20" s="211"/>
      <c r="B20" s="129" t="s">
        <v>114</v>
      </c>
      <c r="C20" s="125">
        <f t="shared" si="0"/>
        <v>0</v>
      </c>
      <c r="D20" s="126"/>
      <c r="E20" s="126">
        <f>SUM('分部表-费用'!E19:S19)+'分部表-费用'!D19+'分部表-费用'!Y19</f>
        <v>0</v>
      </c>
      <c r="F20" s="126">
        <f>'分部表-费用'!T19</f>
        <v>0</v>
      </c>
      <c r="G20" s="125">
        <f>'分部表-费用'!U19</f>
        <v>0</v>
      </c>
      <c r="H20" s="125">
        <f t="shared" si="1"/>
        <v>0</v>
      </c>
      <c r="I20" s="126">
        <f>'分部表-费用'!AK19</f>
        <v>0</v>
      </c>
      <c r="J20" s="126">
        <f>'分部表-费用'!AL19</f>
        <v>0</v>
      </c>
      <c r="K20" s="126">
        <f>'分部表-费用'!AJ19</f>
        <v>0</v>
      </c>
      <c r="L20" s="125">
        <f t="shared" si="2"/>
        <v>0</v>
      </c>
      <c r="M20" s="126">
        <f>'分部表-费用'!Z19</f>
        <v>0</v>
      </c>
      <c r="N20" s="126">
        <f>'分部表-费用'!AA19</f>
        <v>0</v>
      </c>
      <c r="O20" s="125">
        <f t="shared" si="4"/>
        <v>0</v>
      </c>
      <c r="P20" s="126">
        <f>'分部表-费用'!AB19</f>
        <v>0</v>
      </c>
      <c r="Q20" s="126">
        <f>'分部表-费用'!AC19</f>
        <v>0</v>
      </c>
      <c r="R20" s="126">
        <f>'分部表-费用'!Y19</f>
        <v>0</v>
      </c>
      <c r="S20" s="125">
        <f t="shared" si="3"/>
        <v>0</v>
      </c>
      <c r="T20" s="126">
        <f>'分部表-费用'!AF19</f>
        <v>0</v>
      </c>
      <c r="U20" s="126">
        <f>'分部表-费用'!AG19</f>
        <v>0</v>
      </c>
      <c r="V20" s="126">
        <f>'分部表-费用'!AH19</f>
        <v>0</v>
      </c>
      <c r="W20" s="126">
        <f>'分部表-费用'!AI19</f>
        <v>0</v>
      </c>
      <c r="X20" s="126">
        <f>'分部表-费用'!AE19</f>
        <v>0</v>
      </c>
      <c r="Y20" s="126">
        <f>'分部表-费用'!AD19</f>
        <v>0</v>
      </c>
    </row>
    <row r="21" spans="1:25">
      <c r="A21" s="211"/>
      <c r="B21" s="130" t="s">
        <v>115</v>
      </c>
      <c r="C21" s="125">
        <f t="shared" si="0"/>
        <v>0</v>
      </c>
      <c r="D21" s="126"/>
      <c r="E21" s="126">
        <f>SUM('分部表-费用'!E20:S20)+'分部表-费用'!D20+'分部表-费用'!Y20</f>
        <v>0</v>
      </c>
      <c r="F21" s="126">
        <f>'分部表-费用'!T20</f>
        <v>0</v>
      </c>
      <c r="G21" s="125">
        <f>'分部表-费用'!U20</f>
        <v>0</v>
      </c>
      <c r="H21" s="125">
        <f t="shared" si="1"/>
        <v>0</v>
      </c>
      <c r="I21" s="126">
        <f>'分部表-费用'!AK20</f>
        <v>0</v>
      </c>
      <c r="J21" s="126">
        <f>'分部表-费用'!AL20</f>
        <v>0</v>
      </c>
      <c r="K21" s="126">
        <f>'分部表-费用'!AJ20</f>
        <v>0</v>
      </c>
      <c r="L21" s="125">
        <f t="shared" si="2"/>
        <v>0</v>
      </c>
      <c r="M21" s="126">
        <f>'分部表-费用'!Z20</f>
        <v>0</v>
      </c>
      <c r="N21" s="126">
        <f>'分部表-费用'!AA20</f>
        <v>0</v>
      </c>
      <c r="O21" s="125">
        <f t="shared" si="4"/>
        <v>0</v>
      </c>
      <c r="P21" s="126">
        <f>'分部表-费用'!AB20</f>
        <v>0</v>
      </c>
      <c r="Q21" s="126">
        <f>'分部表-费用'!AC20</f>
        <v>0</v>
      </c>
      <c r="R21" s="126">
        <f>'分部表-费用'!Y20</f>
        <v>0</v>
      </c>
      <c r="S21" s="125">
        <f t="shared" si="3"/>
        <v>0</v>
      </c>
      <c r="T21" s="126">
        <f>'分部表-费用'!AF20</f>
        <v>0</v>
      </c>
      <c r="U21" s="126">
        <f>'分部表-费用'!AG20</f>
        <v>0</v>
      </c>
      <c r="V21" s="126">
        <f>'分部表-费用'!AH20</f>
        <v>0</v>
      </c>
      <c r="W21" s="126">
        <f>'分部表-费用'!AI20</f>
        <v>0</v>
      </c>
      <c r="X21" s="126">
        <f>'分部表-费用'!AE20</f>
        <v>0</v>
      </c>
      <c r="Y21" s="126">
        <f>'分部表-费用'!AD20</f>
        <v>0</v>
      </c>
    </row>
    <row r="22" spans="1:25">
      <c r="A22" s="211"/>
      <c r="B22" s="130" t="s">
        <v>116</v>
      </c>
      <c r="C22" s="125">
        <f t="shared" si="0"/>
        <v>0</v>
      </c>
      <c r="D22" s="126"/>
      <c r="E22" s="126">
        <f>SUM('分部表-费用'!E21:S21)+'分部表-费用'!D21+'分部表-费用'!Y21</f>
        <v>0</v>
      </c>
      <c r="F22" s="126">
        <f>'分部表-费用'!T21</f>
        <v>0</v>
      </c>
      <c r="G22" s="125">
        <f>'分部表-费用'!U21</f>
        <v>0</v>
      </c>
      <c r="H22" s="125">
        <f t="shared" si="1"/>
        <v>0</v>
      </c>
      <c r="I22" s="126">
        <f>'分部表-费用'!AK21</f>
        <v>0</v>
      </c>
      <c r="J22" s="126">
        <f>'分部表-费用'!AL21</f>
        <v>0</v>
      </c>
      <c r="K22" s="126">
        <f>'分部表-费用'!AJ21</f>
        <v>0</v>
      </c>
      <c r="L22" s="125">
        <f t="shared" si="2"/>
        <v>0</v>
      </c>
      <c r="M22" s="126">
        <f>'分部表-费用'!Z21</f>
        <v>0</v>
      </c>
      <c r="N22" s="126">
        <f>'分部表-费用'!AA21</f>
        <v>0</v>
      </c>
      <c r="O22" s="125">
        <f t="shared" si="4"/>
        <v>0</v>
      </c>
      <c r="P22" s="126">
        <f>'分部表-费用'!AB21</f>
        <v>0</v>
      </c>
      <c r="Q22" s="126">
        <f>'分部表-费用'!AC21</f>
        <v>0</v>
      </c>
      <c r="R22" s="126">
        <f>'分部表-费用'!Y21</f>
        <v>0</v>
      </c>
      <c r="S22" s="125">
        <f t="shared" si="3"/>
        <v>0</v>
      </c>
      <c r="T22" s="126">
        <f>'分部表-费用'!AF21</f>
        <v>0</v>
      </c>
      <c r="U22" s="126">
        <f>'分部表-费用'!AG21</f>
        <v>0</v>
      </c>
      <c r="V22" s="126">
        <f>'分部表-费用'!AH21</f>
        <v>0</v>
      </c>
      <c r="W22" s="126">
        <f>'分部表-费用'!AI21</f>
        <v>0</v>
      </c>
      <c r="X22" s="126">
        <f>'分部表-费用'!AE21</f>
        <v>0</v>
      </c>
      <c r="Y22" s="126">
        <f>'分部表-费用'!AD21</f>
        <v>0</v>
      </c>
    </row>
    <row r="23" spans="1:25">
      <c r="A23" s="211"/>
      <c r="B23" s="130" t="s">
        <v>117</v>
      </c>
      <c r="C23" s="125">
        <f t="shared" si="0"/>
        <v>0</v>
      </c>
      <c r="D23" s="126"/>
      <c r="E23" s="126">
        <f>SUM('分部表-费用'!E22:S22)+'分部表-费用'!D22+'分部表-费用'!Y22</f>
        <v>0</v>
      </c>
      <c r="F23" s="126">
        <f>'分部表-费用'!T22</f>
        <v>0</v>
      </c>
      <c r="G23" s="125">
        <f>'分部表-费用'!U22</f>
        <v>0</v>
      </c>
      <c r="H23" s="125">
        <f t="shared" si="1"/>
        <v>0</v>
      </c>
      <c r="I23" s="126">
        <f>'分部表-费用'!AK22</f>
        <v>0</v>
      </c>
      <c r="J23" s="126">
        <f>'分部表-费用'!AL22</f>
        <v>0</v>
      </c>
      <c r="K23" s="126">
        <f>'分部表-费用'!AJ22</f>
        <v>0</v>
      </c>
      <c r="L23" s="125">
        <f t="shared" si="2"/>
        <v>0</v>
      </c>
      <c r="M23" s="126">
        <f>'分部表-费用'!Z22</f>
        <v>0</v>
      </c>
      <c r="N23" s="126">
        <f>'分部表-费用'!AA22</f>
        <v>0</v>
      </c>
      <c r="O23" s="125">
        <f t="shared" si="4"/>
        <v>0</v>
      </c>
      <c r="P23" s="126">
        <f>'分部表-费用'!AB22</f>
        <v>0</v>
      </c>
      <c r="Q23" s="126">
        <f>'分部表-费用'!AC22</f>
        <v>0</v>
      </c>
      <c r="R23" s="126">
        <f>'分部表-费用'!Y22</f>
        <v>0</v>
      </c>
      <c r="S23" s="125">
        <f t="shared" si="3"/>
        <v>0</v>
      </c>
      <c r="T23" s="126">
        <f>'分部表-费用'!AF22</f>
        <v>0</v>
      </c>
      <c r="U23" s="126">
        <f>'分部表-费用'!AG22</f>
        <v>0</v>
      </c>
      <c r="V23" s="126">
        <f>'分部表-费用'!AH22</f>
        <v>0</v>
      </c>
      <c r="W23" s="126">
        <f>'分部表-费用'!AI22</f>
        <v>0</v>
      </c>
      <c r="X23" s="126">
        <f>'分部表-费用'!AE22</f>
        <v>0</v>
      </c>
      <c r="Y23" s="126">
        <f>'分部表-费用'!AD22</f>
        <v>0</v>
      </c>
    </row>
    <row r="24" spans="1:25">
      <c r="A24" s="211"/>
      <c r="B24" s="131" t="s">
        <v>118</v>
      </c>
      <c r="C24" s="125">
        <f t="shared" si="0"/>
        <v>98494040.610000014</v>
      </c>
      <c r="D24" s="125"/>
      <c r="E24" s="126">
        <f>SUM('分部表-费用'!E23:S23)+'分部表-费用'!D23+'分部表-费用'!Y23</f>
        <v>-3948087</v>
      </c>
      <c r="F24" s="125">
        <f t="shared" ref="F24:Y24" si="5">SUM(F4:F23)</f>
        <v>1417.29</v>
      </c>
      <c r="G24" s="125">
        <f t="shared" si="5"/>
        <v>78626824.980000004</v>
      </c>
      <c r="H24" s="125">
        <f t="shared" si="5"/>
        <v>1588795.1800000002</v>
      </c>
      <c r="I24" s="125">
        <f t="shared" si="5"/>
        <v>448626.33000000007</v>
      </c>
      <c r="J24" s="125">
        <f t="shared" si="5"/>
        <v>619759.34000000008</v>
      </c>
      <c r="K24" s="125">
        <f t="shared" si="5"/>
        <v>520409.51</v>
      </c>
      <c r="L24" s="125">
        <f t="shared" si="5"/>
        <v>2105074.4899999998</v>
      </c>
      <c r="M24" s="125">
        <f t="shared" si="5"/>
        <v>1616426.3900000001</v>
      </c>
      <c r="N24" s="125">
        <f t="shared" si="5"/>
        <v>488648.1</v>
      </c>
      <c r="O24" s="125">
        <f t="shared" si="5"/>
        <v>964628.13000000012</v>
      </c>
      <c r="P24" s="125">
        <f t="shared" si="5"/>
        <v>892372.4600000002</v>
      </c>
      <c r="Q24" s="125">
        <f t="shared" si="5"/>
        <v>72255.669999999984</v>
      </c>
      <c r="R24" s="125">
        <f t="shared" si="5"/>
        <v>53.82</v>
      </c>
      <c r="S24" s="125">
        <f t="shared" si="5"/>
        <v>19155387.539999999</v>
      </c>
      <c r="T24" s="125">
        <f t="shared" si="5"/>
        <v>17726209.629999999</v>
      </c>
      <c r="U24" s="125">
        <f t="shared" si="5"/>
        <v>1331809.03</v>
      </c>
      <c r="V24" s="125">
        <f t="shared" si="5"/>
        <v>60298.11</v>
      </c>
      <c r="W24" s="125">
        <f t="shared" si="5"/>
        <v>34582.83</v>
      </c>
      <c r="X24" s="125">
        <f t="shared" si="5"/>
        <v>0</v>
      </c>
      <c r="Y24" s="125">
        <f t="shared" si="5"/>
        <v>2487.94</v>
      </c>
    </row>
    <row r="25" spans="1:25">
      <c r="A25" s="211" t="s">
        <v>119</v>
      </c>
      <c r="B25" s="132" t="s">
        <v>120</v>
      </c>
      <c r="C25" s="125">
        <f t="shared" si="0"/>
        <v>111516182.64</v>
      </c>
      <c r="D25" s="126"/>
      <c r="E25" s="126">
        <f>SUM('分部表-费用'!E24:S24)+'分部表-费用'!D24+'分部表-费用'!Y24</f>
        <v>27425591.249999996</v>
      </c>
      <c r="F25" s="126">
        <f>'分部表-费用'!T24</f>
        <v>1143698.08</v>
      </c>
      <c r="G25" s="125">
        <f>'分部表-费用'!U24</f>
        <v>56690663.310000002</v>
      </c>
      <c r="H25" s="125">
        <f t="shared" si="1"/>
        <v>4463103.09</v>
      </c>
      <c r="I25" s="126">
        <f>'分部表-费用'!AK24</f>
        <v>1860873.4799999997</v>
      </c>
      <c r="J25" s="126">
        <f>'分部表-费用'!AL24</f>
        <v>1120001.3900000001</v>
      </c>
      <c r="K25" s="126">
        <f>'分部表-费用'!AJ24</f>
        <v>1482228.22</v>
      </c>
      <c r="L25" s="125">
        <f t="shared" si="2"/>
        <v>1965662.29</v>
      </c>
      <c r="M25" s="126">
        <f>'分部表-费用'!Z24</f>
        <v>1422999.78</v>
      </c>
      <c r="N25" s="126">
        <f>'分部表-费用'!AA24</f>
        <v>542662.51</v>
      </c>
      <c r="O25" s="125">
        <f t="shared" si="4"/>
        <v>4710745.38</v>
      </c>
      <c r="P25" s="126">
        <f>'分部表-费用'!AB24</f>
        <v>3625874.04</v>
      </c>
      <c r="Q25" s="126">
        <f>'分部表-费用'!AC24</f>
        <v>1084871.3400000001</v>
      </c>
      <c r="R25" s="126">
        <f>'分部表-费用'!Y24</f>
        <v>1065933.3999999999</v>
      </c>
      <c r="S25" s="125">
        <f t="shared" si="3"/>
        <v>15116719.239999998</v>
      </c>
      <c r="T25" s="126">
        <f>'分部表-费用'!AF24</f>
        <v>4184261.0199999996</v>
      </c>
      <c r="U25" s="126">
        <f>'分部表-费用'!AG24</f>
        <v>5118145.38</v>
      </c>
      <c r="V25" s="126">
        <f>'分部表-费用'!AH24</f>
        <v>1682256.9</v>
      </c>
      <c r="W25" s="126">
        <f>'分部表-费用'!AI24</f>
        <v>2030542.07</v>
      </c>
      <c r="X25" s="126">
        <f>'分部表-费用'!AE24</f>
        <v>624725.9</v>
      </c>
      <c r="Y25" s="126">
        <f>'分部表-费用'!AD24</f>
        <v>1476787.9699999997</v>
      </c>
    </row>
    <row r="26" spans="1:25">
      <c r="A26" s="211"/>
      <c r="B26" s="130" t="s">
        <v>121</v>
      </c>
      <c r="C26" s="125">
        <f t="shared" si="0"/>
        <v>69300000</v>
      </c>
      <c r="D26" s="126"/>
      <c r="E26" s="126">
        <f>SUM('分部表-费用'!E25:S25)+'分部表-费用'!D25+'分部表-费用'!Y25</f>
        <v>69300000</v>
      </c>
      <c r="F26" s="126">
        <f>'分部表-费用'!T25</f>
        <v>0</v>
      </c>
      <c r="G26" s="125">
        <f>'分部表-费用'!U25</f>
        <v>0</v>
      </c>
      <c r="H26" s="125">
        <f t="shared" si="1"/>
        <v>0</v>
      </c>
      <c r="I26" s="126">
        <f>'分部表-费用'!AK25</f>
        <v>0</v>
      </c>
      <c r="J26" s="126">
        <f>'分部表-费用'!AL25</f>
        <v>0</v>
      </c>
      <c r="K26" s="126">
        <f>'分部表-费用'!AJ25</f>
        <v>0</v>
      </c>
      <c r="L26" s="125">
        <f t="shared" si="2"/>
        <v>0</v>
      </c>
      <c r="M26" s="126">
        <f>'分部表-费用'!Z25</f>
        <v>0</v>
      </c>
      <c r="N26" s="126">
        <f>'分部表-费用'!AA25</f>
        <v>0</v>
      </c>
      <c r="O26" s="125">
        <f t="shared" si="4"/>
        <v>0</v>
      </c>
      <c r="P26" s="126">
        <f>'分部表-费用'!AB25</f>
        <v>0</v>
      </c>
      <c r="Q26" s="126">
        <f>'分部表-费用'!AC25</f>
        <v>0</v>
      </c>
      <c r="R26" s="126">
        <f>'分部表-费用'!Y25</f>
        <v>0</v>
      </c>
      <c r="S26" s="125">
        <f t="shared" si="3"/>
        <v>0</v>
      </c>
      <c r="T26" s="126">
        <f>'分部表-费用'!AF25</f>
        <v>0</v>
      </c>
      <c r="U26" s="126">
        <f>'分部表-费用'!AG25</f>
        <v>0</v>
      </c>
      <c r="V26" s="126">
        <f>'分部表-费用'!AH25</f>
        <v>0</v>
      </c>
      <c r="W26" s="126">
        <f>'分部表-费用'!AI25</f>
        <v>0</v>
      </c>
      <c r="X26" s="126">
        <f>'分部表-费用'!AE25</f>
        <v>0</v>
      </c>
      <c r="Y26" s="126">
        <f>'分部表-费用'!AD25</f>
        <v>0</v>
      </c>
    </row>
    <row r="27" spans="1:25">
      <c r="A27" s="211"/>
      <c r="B27" s="130" t="s">
        <v>122</v>
      </c>
      <c r="C27" s="125">
        <f t="shared" si="0"/>
        <v>13091742.209999999</v>
      </c>
      <c r="D27" s="126"/>
      <c r="E27" s="126">
        <f>SUM('分部表-费用'!E26:S26)+'分部表-费用'!D26+'分部表-费用'!Y26</f>
        <v>2723430.98</v>
      </c>
      <c r="F27" s="126">
        <f>'分部表-费用'!T26</f>
        <v>74830</v>
      </c>
      <c r="G27" s="125">
        <f>'分部表-费用'!U26</f>
        <v>6344733.879999999</v>
      </c>
      <c r="H27" s="125">
        <f t="shared" si="1"/>
        <v>509674.25</v>
      </c>
      <c r="I27" s="126">
        <f>'分部表-费用'!AK26</f>
        <v>207793.77</v>
      </c>
      <c r="J27" s="126">
        <f>'分部表-费用'!AL26</f>
        <v>85394.48</v>
      </c>
      <c r="K27" s="126">
        <f>'分部表-费用'!AJ26</f>
        <v>216486</v>
      </c>
      <c r="L27" s="125">
        <f t="shared" si="2"/>
        <v>191345.18</v>
      </c>
      <c r="M27" s="126">
        <f>'分部表-费用'!Z26</f>
        <v>134588.18</v>
      </c>
      <c r="N27" s="126">
        <f>'分部表-费用'!AA26</f>
        <v>56757</v>
      </c>
      <c r="O27" s="125">
        <f t="shared" si="4"/>
        <v>284407.61</v>
      </c>
      <c r="P27" s="126">
        <f>'分部表-费用'!AB26</f>
        <v>201712.61000000002</v>
      </c>
      <c r="Q27" s="126">
        <f>'分部表-费用'!AC26</f>
        <v>82695</v>
      </c>
      <c r="R27" s="126">
        <f>'分部表-费用'!Y26</f>
        <v>88030.079999999987</v>
      </c>
      <c r="S27" s="125">
        <f t="shared" si="3"/>
        <v>2963320.3100000005</v>
      </c>
      <c r="T27" s="126">
        <f>'分部表-费用'!AF26</f>
        <v>552737.74</v>
      </c>
      <c r="U27" s="126">
        <f>'分部表-费用'!AG26</f>
        <v>1765406.72</v>
      </c>
      <c r="V27" s="126">
        <f>'分部表-费用'!AH26</f>
        <v>262154.78000000003</v>
      </c>
      <c r="W27" s="126">
        <f>'分部表-费用'!AI26</f>
        <v>159681.47000000003</v>
      </c>
      <c r="X27" s="126">
        <f>'分部表-费用'!AE26</f>
        <v>63563.6</v>
      </c>
      <c r="Y27" s="126">
        <f>'分部表-费用'!AD26</f>
        <v>159776</v>
      </c>
    </row>
    <row r="28" spans="1:25">
      <c r="A28" s="211"/>
      <c r="B28" s="130" t="s">
        <v>123</v>
      </c>
      <c r="C28" s="125">
        <f t="shared" si="0"/>
        <v>2429741.6500000004</v>
      </c>
      <c r="D28" s="126"/>
      <c r="E28" s="126">
        <f>SUM('分部表-费用'!E27:S27)+'分部表-费用'!D27+'分部表-费用'!Y27</f>
        <v>837175.45000000007</v>
      </c>
      <c r="F28" s="126">
        <f>'分部表-费用'!T27</f>
        <v>4475</v>
      </c>
      <c r="G28" s="125">
        <f>'分部表-费用'!U27</f>
        <v>1110441.44</v>
      </c>
      <c r="H28" s="125">
        <f t="shared" si="1"/>
        <v>80744.09</v>
      </c>
      <c r="I28" s="126">
        <f>'分部表-费用'!AK27</f>
        <v>45471.990000000005</v>
      </c>
      <c r="J28" s="126">
        <f>'分部表-费用'!AL27</f>
        <v>8933</v>
      </c>
      <c r="K28" s="126">
        <f>'分部表-费用'!AJ27</f>
        <v>26339.1</v>
      </c>
      <c r="L28" s="125">
        <f t="shared" si="2"/>
        <v>14455.73</v>
      </c>
      <c r="M28" s="126">
        <f>'分部表-费用'!Z27</f>
        <v>8504</v>
      </c>
      <c r="N28" s="126">
        <f>'分部表-费用'!AA27</f>
        <v>5951.7300000000005</v>
      </c>
      <c r="O28" s="125">
        <f t="shared" si="4"/>
        <v>33011.159999999996</v>
      </c>
      <c r="P28" s="126">
        <f>'分部表-费用'!AB27</f>
        <v>22418.26</v>
      </c>
      <c r="Q28" s="126">
        <f>'分部表-费用'!AC27</f>
        <v>10592.9</v>
      </c>
      <c r="R28" s="126">
        <f>'分部表-费用'!Y27</f>
        <v>76143.850000000006</v>
      </c>
      <c r="S28" s="125">
        <f t="shared" si="3"/>
        <v>349438.78</v>
      </c>
      <c r="T28" s="126">
        <f>'分部表-费用'!AF27</f>
        <v>130583.28000000001</v>
      </c>
      <c r="U28" s="126">
        <f>'分部表-费用'!AG27</f>
        <v>37538.36</v>
      </c>
      <c r="V28" s="126">
        <f>'分部表-费用'!AH27</f>
        <v>35201.03</v>
      </c>
      <c r="W28" s="126">
        <f>'分部表-费用'!AI27</f>
        <v>5493.61</v>
      </c>
      <c r="X28" s="126">
        <f>'分部表-费用'!AE27</f>
        <v>36109.74</v>
      </c>
      <c r="Y28" s="126">
        <f>'分部表-费用'!AD27</f>
        <v>104512.76000000001</v>
      </c>
    </row>
    <row r="29" spans="1:25">
      <c r="A29" s="211"/>
      <c r="B29" s="130" t="s">
        <v>124</v>
      </c>
      <c r="C29" s="125">
        <f t="shared" si="0"/>
        <v>3339931.98</v>
      </c>
      <c r="D29" s="126"/>
      <c r="E29" s="126">
        <f>SUM('分部表-费用'!E28:S28)+'分部表-费用'!D28+'分部表-费用'!Y28</f>
        <v>1750964.33</v>
      </c>
      <c r="F29" s="126">
        <f>'分部表-费用'!T28</f>
        <v>0</v>
      </c>
      <c r="G29" s="125">
        <f>'分部表-费用'!U28</f>
        <v>1509398.84</v>
      </c>
      <c r="H29" s="125">
        <f t="shared" si="1"/>
        <v>0</v>
      </c>
      <c r="I29" s="126">
        <f>'分部表-费用'!AK28</f>
        <v>0</v>
      </c>
      <c r="J29" s="126">
        <f>'分部表-费用'!AL28</f>
        <v>0</v>
      </c>
      <c r="K29" s="126">
        <f>'分部表-费用'!AJ28</f>
        <v>0</v>
      </c>
      <c r="L29" s="125">
        <f t="shared" si="2"/>
        <v>0</v>
      </c>
      <c r="M29" s="126">
        <f>'分部表-费用'!Z28</f>
        <v>0</v>
      </c>
      <c r="N29" s="126">
        <f>'分部表-费用'!AA28</f>
        <v>0</v>
      </c>
      <c r="O29" s="125">
        <f t="shared" si="4"/>
        <v>0</v>
      </c>
      <c r="P29" s="126">
        <f>'分部表-费用'!AB28</f>
        <v>0</v>
      </c>
      <c r="Q29" s="126">
        <f>'分部表-费用'!AC28</f>
        <v>0</v>
      </c>
      <c r="R29" s="126">
        <f>'分部表-费用'!Y28</f>
        <v>370110.06999999995</v>
      </c>
      <c r="S29" s="125">
        <f t="shared" si="3"/>
        <v>79568.810000000012</v>
      </c>
      <c r="T29" s="126">
        <f>'分部表-费用'!AF28</f>
        <v>18319.79</v>
      </c>
      <c r="U29" s="126">
        <f>'分部表-费用'!AG28</f>
        <v>12649.26</v>
      </c>
      <c r="V29" s="126">
        <f>'分部表-费用'!AH28</f>
        <v>0</v>
      </c>
      <c r="W29" s="126">
        <f>'分部表-费用'!AI28</f>
        <v>28400.400000000001</v>
      </c>
      <c r="X29" s="126">
        <f>'分部表-费用'!AE28</f>
        <v>1189.98</v>
      </c>
      <c r="Y29" s="126">
        <f>'分部表-费用'!AD28</f>
        <v>19009.38</v>
      </c>
    </row>
    <row r="30" spans="1:25">
      <c r="A30" s="211"/>
      <c r="B30" s="130" t="s">
        <v>125</v>
      </c>
      <c r="C30" s="125">
        <f t="shared" si="0"/>
        <v>2542982.89</v>
      </c>
      <c r="D30" s="126"/>
      <c r="E30" s="126">
        <f>SUM('分部表-费用'!E29:S29)+'分部表-费用'!D29+'分部表-费用'!Y29</f>
        <v>858502.97000000009</v>
      </c>
      <c r="F30" s="126">
        <f>'分部表-费用'!T29</f>
        <v>14587.32</v>
      </c>
      <c r="G30" s="125">
        <f>'分部表-费用'!U29</f>
        <v>1145685.6399999999</v>
      </c>
      <c r="H30" s="125">
        <f t="shared" si="1"/>
        <v>87768.41</v>
      </c>
      <c r="I30" s="126">
        <f>'分部表-费用'!AK29</f>
        <v>26054.19</v>
      </c>
      <c r="J30" s="126">
        <f>'分部表-费用'!AL29</f>
        <v>32713.120000000003</v>
      </c>
      <c r="K30" s="126">
        <f>'分部表-费用'!AJ29</f>
        <v>29001.1</v>
      </c>
      <c r="L30" s="125">
        <f t="shared" si="2"/>
        <v>40052.22</v>
      </c>
      <c r="M30" s="126">
        <f>'分部表-费用'!Z29</f>
        <v>21692.949999999997</v>
      </c>
      <c r="N30" s="126">
        <f>'分部表-费用'!AA29</f>
        <v>18359.27</v>
      </c>
      <c r="O30" s="125">
        <f t="shared" si="4"/>
        <v>65805.490000000005</v>
      </c>
      <c r="P30" s="126">
        <f>'分部表-费用'!AB29</f>
        <v>50930.05</v>
      </c>
      <c r="Q30" s="126">
        <f>'分部表-费用'!AC29</f>
        <v>14875.44</v>
      </c>
      <c r="R30" s="126">
        <f>'分部表-费用'!Y29</f>
        <v>15434.62</v>
      </c>
      <c r="S30" s="125">
        <f t="shared" si="3"/>
        <v>330580.83999999997</v>
      </c>
      <c r="T30" s="126">
        <f>'分部表-费用'!AF29</f>
        <v>147007.22</v>
      </c>
      <c r="U30" s="126">
        <f>'分部表-费用'!AG29</f>
        <v>89899.66</v>
      </c>
      <c r="V30" s="126">
        <f>'分部表-费用'!AH29</f>
        <v>24963.300000000003</v>
      </c>
      <c r="W30" s="126">
        <f>'分部表-费用'!AI29</f>
        <v>27599.1</v>
      </c>
      <c r="X30" s="126">
        <f>'分部表-费用'!AE29</f>
        <v>16748.64</v>
      </c>
      <c r="Y30" s="126">
        <f>'分部表-费用'!AD29</f>
        <v>24362.92</v>
      </c>
    </row>
    <row r="31" spans="1:25">
      <c r="A31" s="211"/>
      <c r="B31" s="130" t="s">
        <v>126</v>
      </c>
      <c r="C31" s="125">
        <f t="shared" si="0"/>
        <v>23627524.740000002</v>
      </c>
      <c r="D31" s="126"/>
      <c r="E31" s="126">
        <f>SUM('分部表-费用'!E30:S30)+'分部表-费用'!D30+'分部表-费用'!Y30</f>
        <v>4987955.9300000006</v>
      </c>
      <c r="F31" s="126">
        <f>'分部表-费用'!T30</f>
        <v>174298.97</v>
      </c>
      <c r="G31" s="125">
        <f>'分部表-费用'!U30</f>
        <v>13339081.610000001</v>
      </c>
      <c r="H31" s="125">
        <f t="shared" si="1"/>
        <v>899321.87000000011</v>
      </c>
      <c r="I31" s="126">
        <f>'分部表-费用'!AK30</f>
        <v>392397.94</v>
      </c>
      <c r="J31" s="126">
        <f>'分部表-费用'!AL30</f>
        <v>188152.15000000002</v>
      </c>
      <c r="K31" s="126">
        <f>'分部表-费用'!AJ30</f>
        <v>318771.77999999997</v>
      </c>
      <c r="L31" s="125">
        <f t="shared" si="2"/>
        <v>345296.03</v>
      </c>
      <c r="M31" s="126">
        <f>'分部表-费用'!Z30</f>
        <v>250828.44</v>
      </c>
      <c r="N31" s="126">
        <f>'分部表-费用'!AA30</f>
        <v>94467.59</v>
      </c>
      <c r="O31" s="125">
        <f t="shared" si="4"/>
        <v>654639.25000000012</v>
      </c>
      <c r="P31" s="126">
        <f>'分部表-费用'!AB30</f>
        <v>479433.84000000008</v>
      </c>
      <c r="Q31" s="126">
        <f>'分部表-费用'!AC30</f>
        <v>175205.41</v>
      </c>
      <c r="R31" s="126">
        <f>'分部表-费用'!Y30</f>
        <v>209974.63</v>
      </c>
      <c r="S31" s="125">
        <f t="shared" si="3"/>
        <v>3226931.0799999996</v>
      </c>
      <c r="T31" s="126">
        <f>'分部表-费用'!AF30</f>
        <v>872860.51</v>
      </c>
      <c r="U31" s="126">
        <f>'分部表-费用'!AG30</f>
        <v>1005729.12</v>
      </c>
      <c r="V31" s="126">
        <f>'分部表-费用'!AH30</f>
        <v>371931.86</v>
      </c>
      <c r="W31" s="126">
        <f>'分部表-费用'!AI30</f>
        <v>501631.13</v>
      </c>
      <c r="X31" s="126">
        <f>'分部表-费用'!AE30</f>
        <v>157334.82</v>
      </c>
      <c r="Y31" s="126">
        <f>'分部表-费用'!AD30</f>
        <v>317443.64</v>
      </c>
    </row>
    <row r="32" spans="1:25">
      <c r="A32" s="211"/>
      <c r="B32" s="130" t="s">
        <v>127</v>
      </c>
      <c r="C32" s="125">
        <f t="shared" si="0"/>
        <v>10791216.629999999</v>
      </c>
      <c r="D32" s="126"/>
      <c r="E32" s="126">
        <f>SUM('分部表-费用'!E31:S31)+'分部表-费用'!D31+'分部表-费用'!Y31</f>
        <v>2225823.2600000002</v>
      </c>
      <c r="F32" s="126">
        <f>'分部表-费用'!T31</f>
        <v>50490.36</v>
      </c>
      <c r="G32" s="125">
        <f>'分部表-费用'!U31</f>
        <v>6024185.2599999988</v>
      </c>
      <c r="H32" s="125">
        <f t="shared" si="1"/>
        <v>451890.76999999996</v>
      </c>
      <c r="I32" s="126">
        <f>'分部表-费用'!AK31</f>
        <v>191199.93</v>
      </c>
      <c r="J32" s="126">
        <f>'分部表-费用'!AL31</f>
        <v>119439.83999999998</v>
      </c>
      <c r="K32" s="126">
        <f>'分部表-费用'!AJ31</f>
        <v>141251</v>
      </c>
      <c r="L32" s="125">
        <f t="shared" si="2"/>
        <v>216756.86</v>
      </c>
      <c r="M32" s="126">
        <f>'分部表-费用'!Z31</f>
        <v>158024.57999999999</v>
      </c>
      <c r="N32" s="126">
        <f>'分部表-费用'!AA31</f>
        <v>58732.280000000006</v>
      </c>
      <c r="O32" s="125">
        <f t="shared" si="4"/>
        <v>399014.16000000003</v>
      </c>
      <c r="P32" s="126">
        <f>'分部表-费用'!AB31</f>
        <v>290490.64</v>
      </c>
      <c r="Q32" s="126">
        <f>'分部表-费用'!AC31</f>
        <v>108523.52</v>
      </c>
      <c r="R32" s="126">
        <f>'分部表-费用'!Y31</f>
        <v>133946.88</v>
      </c>
      <c r="S32" s="125">
        <f t="shared" si="3"/>
        <v>1423055.96</v>
      </c>
      <c r="T32" s="126">
        <f>'分部表-费用'!AF31</f>
        <v>401205</v>
      </c>
      <c r="U32" s="126">
        <f>'分部表-费用'!AG31</f>
        <v>432430.96000000008</v>
      </c>
      <c r="V32" s="126">
        <f>'分部表-费用'!AH31</f>
        <v>170178</v>
      </c>
      <c r="W32" s="126">
        <f>'分部表-费用'!AI31</f>
        <v>206794</v>
      </c>
      <c r="X32" s="126">
        <f>'分部表-费用'!AE31</f>
        <v>68039</v>
      </c>
      <c r="Y32" s="126">
        <f>'分部表-费用'!AD31</f>
        <v>144409</v>
      </c>
    </row>
    <row r="33" spans="1:25">
      <c r="A33" s="211"/>
      <c r="B33" s="130" t="s">
        <v>128</v>
      </c>
      <c r="C33" s="125">
        <f t="shared" si="0"/>
        <v>0</v>
      </c>
      <c r="D33" s="126"/>
      <c r="E33" s="126">
        <f>SUM('分部表-费用'!E32:S32)+'分部表-费用'!D32+'分部表-费用'!Y32</f>
        <v>0</v>
      </c>
      <c r="F33" s="126">
        <f>'分部表-费用'!T32</f>
        <v>0</v>
      </c>
      <c r="G33" s="125">
        <f>'分部表-费用'!U32</f>
        <v>0</v>
      </c>
      <c r="H33" s="125">
        <f t="shared" si="1"/>
        <v>0</v>
      </c>
      <c r="I33" s="126">
        <f>'分部表-费用'!AK32</f>
        <v>0</v>
      </c>
      <c r="J33" s="126">
        <f>'分部表-费用'!AL32</f>
        <v>0</v>
      </c>
      <c r="K33" s="126">
        <f>'分部表-费用'!AJ32</f>
        <v>0</v>
      </c>
      <c r="L33" s="125">
        <f t="shared" si="2"/>
        <v>0</v>
      </c>
      <c r="M33" s="126">
        <f>'分部表-费用'!Z32</f>
        <v>0</v>
      </c>
      <c r="N33" s="126">
        <f>'分部表-费用'!AA32</f>
        <v>0</v>
      </c>
      <c r="O33" s="125">
        <f t="shared" si="4"/>
        <v>0</v>
      </c>
      <c r="P33" s="126">
        <f>'分部表-费用'!AB32</f>
        <v>0</v>
      </c>
      <c r="Q33" s="126">
        <f>'分部表-费用'!AC32</f>
        <v>0</v>
      </c>
      <c r="R33" s="126">
        <f>'分部表-费用'!Y32</f>
        <v>0</v>
      </c>
      <c r="S33" s="125">
        <f t="shared" si="3"/>
        <v>0</v>
      </c>
      <c r="T33" s="126">
        <f>'分部表-费用'!AF32</f>
        <v>0</v>
      </c>
      <c r="U33" s="126">
        <f>'分部表-费用'!AG32</f>
        <v>0</v>
      </c>
      <c r="V33" s="126">
        <f>'分部表-费用'!AH32</f>
        <v>0</v>
      </c>
      <c r="W33" s="126">
        <f>'分部表-费用'!AI32</f>
        <v>0</v>
      </c>
      <c r="X33" s="126">
        <f>'分部表-费用'!AE32</f>
        <v>0</v>
      </c>
      <c r="Y33" s="126">
        <f>'分部表-费用'!AD32</f>
        <v>0</v>
      </c>
    </row>
    <row r="34" spans="1:25">
      <c r="A34" s="211"/>
      <c r="B34" s="130" t="s">
        <v>129</v>
      </c>
      <c r="C34" s="125">
        <f t="shared" si="0"/>
        <v>1214748.3600000001</v>
      </c>
      <c r="D34" s="126"/>
      <c r="E34" s="126">
        <f>SUM('分部表-费用'!E33:S33)+'分部表-费用'!D33+'分部表-费用'!Y33</f>
        <v>192613.39000000004</v>
      </c>
      <c r="F34" s="126">
        <f>'分部表-费用'!T33</f>
        <v>3360</v>
      </c>
      <c r="G34" s="125">
        <f>'分部表-费用'!U33</f>
        <v>825931.79</v>
      </c>
      <c r="H34" s="125">
        <f t="shared" si="1"/>
        <v>31234.41</v>
      </c>
      <c r="I34" s="126">
        <f>'分部表-费用'!AK33</f>
        <v>12648.85</v>
      </c>
      <c r="J34" s="126">
        <f>'分部表-费用'!AL33</f>
        <v>6150.56</v>
      </c>
      <c r="K34" s="126">
        <f>'分部表-费用'!AJ33</f>
        <v>12435</v>
      </c>
      <c r="L34" s="125">
        <f t="shared" si="2"/>
        <v>14580</v>
      </c>
      <c r="M34" s="126">
        <f>'分部表-费用'!Z33</f>
        <v>10740</v>
      </c>
      <c r="N34" s="126">
        <f>'分部表-费用'!AA33</f>
        <v>3840</v>
      </c>
      <c r="O34" s="125">
        <f t="shared" si="4"/>
        <v>18896.940000000002</v>
      </c>
      <c r="P34" s="126">
        <f>'分部表-费用'!AB33</f>
        <v>13421.94</v>
      </c>
      <c r="Q34" s="126">
        <f>'分部表-费用'!AC33</f>
        <v>5475</v>
      </c>
      <c r="R34" s="126">
        <f>'分部表-费用'!Y33</f>
        <v>8882.6299999999992</v>
      </c>
      <c r="S34" s="125">
        <f t="shared" si="3"/>
        <v>128131.82999999999</v>
      </c>
      <c r="T34" s="126">
        <f>'分部表-费用'!AF33</f>
        <v>36549.770000000004</v>
      </c>
      <c r="U34" s="126">
        <f>'分部表-费用'!AG33</f>
        <v>29344.87</v>
      </c>
      <c r="V34" s="126">
        <f>'分部表-费用'!AH33</f>
        <v>14053.960000000001</v>
      </c>
      <c r="W34" s="126">
        <f>'分部表-费用'!AI33</f>
        <v>29054.989999999998</v>
      </c>
      <c r="X34" s="126">
        <f>'分部表-费用'!AE33</f>
        <v>-484.16</v>
      </c>
      <c r="Y34" s="126">
        <f>'分部表-费用'!AD33</f>
        <v>19612.400000000001</v>
      </c>
    </row>
    <row r="35" spans="1:25">
      <c r="A35" s="211"/>
      <c r="B35" s="130" t="s">
        <v>130</v>
      </c>
      <c r="C35" s="125">
        <f t="shared" si="0"/>
        <v>4784943.8099999996</v>
      </c>
      <c r="D35" s="126"/>
      <c r="E35" s="126">
        <f>SUM('分部表-费用'!E34:S34)+'分部表-费用'!D34+'分部表-费用'!Y34</f>
        <v>2025095.95</v>
      </c>
      <c r="F35" s="126">
        <f>'分部表-费用'!T34</f>
        <v>26217.850000000002</v>
      </c>
      <c r="G35" s="125">
        <f>'分部表-费用'!U34</f>
        <v>1617226.3800000001</v>
      </c>
      <c r="H35" s="125">
        <f t="shared" si="1"/>
        <v>105561.42</v>
      </c>
      <c r="I35" s="126">
        <f>'分部表-费用'!AK34</f>
        <v>39244.71</v>
      </c>
      <c r="J35" s="126">
        <f>'分部表-费用'!AL34</f>
        <v>25734.92</v>
      </c>
      <c r="K35" s="126">
        <f>'分部表-费用'!AJ34</f>
        <v>40581.79</v>
      </c>
      <c r="L35" s="125">
        <f t="shared" si="2"/>
        <v>217690.23000000004</v>
      </c>
      <c r="M35" s="126">
        <f>'分部表-费用'!Z34</f>
        <v>206456.58000000005</v>
      </c>
      <c r="N35" s="126">
        <f>'分部表-费用'!AA34</f>
        <v>11233.650000000001</v>
      </c>
      <c r="O35" s="125">
        <f t="shared" si="4"/>
        <v>95982.96</v>
      </c>
      <c r="P35" s="126">
        <f>'分部表-费用'!AB34</f>
        <v>73747.540000000008</v>
      </c>
      <c r="Q35" s="126">
        <f>'分部表-费用'!AC34</f>
        <v>22235.42</v>
      </c>
      <c r="R35" s="126">
        <f>'分部表-费用'!Y34</f>
        <v>21960.720000000001</v>
      </c>
      <c r="S35" s="125">
        <f t="shared" si="3"/>
        <v>697169.0199999999</v>
      </c>
      <c r="T35" s="126">
        <f>'分部表-费用'!AF34</f>
        <v>416694.18000000005</v>
      </c>
      <c r="U35" s="126">
        <f>'分部表-费用'!AG34</f>
        <v>157266.36000000002</v>
      </c>
      <c r="V35" s="126">
        <f>'分部表-费用'!AH34</f>
        <v>37158.94</v>
      </c>
      <c r="W35" s="126">
        <f>'分部表-费用'!AI34</f>
        <v>41787.880000000005</v>
      </c>
      <c r="X35" s="126">
        <f>'分部表-费用'!AE34</f>
        <v>13127.7</v>
      </c>
      <c r="Y35" s="126">
        <f>'分部表-费用'!AD34</f>
        <v>31133.96</v>
      </c>
    </row>
    <row r="36" spans="1:25">
      <c r="A36" s="211"/>
      <c r="B36" s="130" t="s">
        <v>131</v>
      </c>
      <c r="C36" s="125">
        <f t="shared" si="0"/>
        <v>8254830.9000000004</v>
      </c>
      <c r="D36" s="126"/>
      <c r="E36" s="126">
        <f>SUM('分部表-费用'!E35:S35)+'分部表-费用'!D35+'分部表-费用'!Y35</f>
        <v>2960670.4299999997</v>
      </c>
      <c r="F36" s="126">
        <f>'分部表-费用'!T35</f>
        <v>0</v>
      </c>
      <c r="G36" s="125">
        <f>'分部表-费用'!U35</f>
        <v>4198781.2100000009</v>
      </c>
      <c r="H36" s="125">
        <f t="shared" si="1"/>
        <v>45024.39</v>
      </c>
      <c r="I36" s="126">
        <f>'分部表-费用'!AK35</f>
        <v>45024.39</v>
      </c>
      <c r="J36" s="126">
        <f>'分部表-费用'!AL35</f>
        <v>0</v>
      </c>
      <c r="K36" s="126">
        <f>'分部表-费用'!AJ35</f>
        <v>0</v>
      </c>
      <c r="L36" s="125">
        <f t="shared" si="2"/>
        <v>0</v>
      </c>
      <c r="M36" s="126">
        <f>'分部表-费用'!Z35</f>
        <v>0</v>
      </c>
      <c r="N36" s="126">
        <f>'分部表-费用'!AA35</f>
        <v>0</v>
      </c>
      <c r="O36" s="125">
        <f t="shared" si="4"/>
        <v>123750</v>
      </c>
      <c r="P36" s="126">
        <f>'分部表-费用'!AB35</f>
        <v>123750</v>
      </c>
      <c r="Q36" s="126">
        <f>'分部表-费用'!AC35</f>
        <v>0</v>
      </c>
      <c r="R36" s="126">
        <f>'分部表-费用'!Y35</f>
        <v>156750</v>
      </c>
      <c r="S36" s="125">
        <f t="shared" si="3"/>
        <v>926604.87000000011</v>
      </c>
      <c r="T36" s="126">
        <f>'分部表-费用'!AF35</f>
        <v>55002.5</v>
      </c>
      <c r="U36" s="126">
        <f>'分部表-费用'!AG35</f>
        <v>255585.03</v>
      </c>
      <c r="V36" s="126">
        <f>'分部表-费用'!AH35</f>
        <v>0</v>
      </c>
      <c r="W36" s="126">
        <f>'分部表-费用'!AI35</f>
        <v>0</v>
      </c>
      <c r="X36" s="126">
        <f>'分部表-费用'!AE35</f>
        <v>55453.32</v>
      </c>
      <c r="Y36" s="126">
        <f>'分部表-费用'!AD35</f>
        <v>560564.02</v>
      </c>
    </row>
    <row r="37" spans="1:25">
      <c r="A37" s="211"/>
      <c r="B37" s="130" t="s">
        <v>132</v>
      </c>
      <c r="C37" s="125">
        <f t="shared" ref="C37:C68" si="6">D37+E37+F37+G37+H37+L37+O37+S37</f>
        <v>93622.64</v>
      </c>
      <c r="D37" s="126"/>
      <c r="E37" s="126">
        <f>SUM('分部表-费用'!E36:S36)+'分部表-费用'!D36+'分部表-费用'!Y36</f>
        <v>28301.89</v>
      </c>
      <c r="F37" s="126">
        <f>'分部表-费用'!T36</f>
        <v>0</v>
      </c>
      <c r="G37" s="125">
        <f>'分部表-费用'!U36</f>
        <v>65320.75</v>
      </c>
      <c r="H37" s="125">
        <f t="shared" si="1"/>
        <v>0</v>
      </c>
      <c r="I37" s="126">
        <f>'分部表-费用'!AK36</f>
        <v>0</v>
      </c>
      <c r="J37" s="126">
        <f>'分部表-费用'!AL36</f>
        <v>0</v>
      </c>
      <c r="K37" s="126">
        <f>'分部表-费用'!AJ36</f>
        <v>0</v>
      </c>
      <c r="L37" s="125">
        <f t="shared" si="2"/>
        <v>0</v>
      </c>
      <c r="M37" s="126">
        <f>'分部表-费用'!Z36</f>
        <v>0</v>
      </c>
      <c r="N37" s="126">
        <f>'分部表-费用'!AA36</f>
        <v>0</v>
      </c>
      <c r="O37" s="125">
        <f t="shared" si="4"/>
        <v>0</v>
      </c>
      <c r="P37" s="126">
        <f>'分部表-费用'!AB36</f>
        <v>0</v>
      </c>
      <c r="Q37" s="126">
        <f>'分部表-费用'!AC36</f>
        <v>0</v>
      </c>
      <c r="R37" s="126">
        <f>'分部表-费用'!Y36</f>
        <v>28301.89</v>
      </c>
      <c r="S37" s="125">
        <f t="shared" si="3"/>
        <v>0</v>
      </c>
      <c r="T37" s="126">
        <f>'分部表-费用'!AF36</f>
        <v>0</v>
      </c>
      <c r="U37" s="126">
        <f>'分部表-费用'!AG36</f>
        <v>0</v>
      </c>
      <c r="V37" s="126">
        <f>'分部表-费用'!AH36</f>
        <v>0</v>
      </c>
      <c r="W37" s="126">
        <f>'分部表-费用'!AI36</f>
        <v>0</v>
      </c>
      <c r="X37" s="126">
        <f>'分部表-费用'!AE36</f>
        <v>0</v>
      </c>
      <c r="Y37" s="126">
        <f>'分部表-费用'!AD36</f>
        <v>0</v>
      </c>
    </row>
    <row r="38" spans="1:25">
      <c r="A38" s="211"/>
      <c r="B38" s="133" t="s">
        <v>118</v>
      </c>
      <c r="C38" s="125">
        <f t="shared" si="6"/>
        <v>250987468.44999999</v>
      </c>
      <c r="D38" s="125"/>
      <c r="E38" s="126">
        <f>SUM('分部表-费用'!E37:S37)+'分部表-费用'!D37+'分部表-费用'!Y37</f>
        <v>115316125.83</v>
      </c>
      <c r="F38" s="125">
        <f t="shared" ref="F38:Y38" si="7">SUM(F25:F37)</f>
        <v>1491957.5800000003</v>
      </c>
      <c r="G38" s="125">
        <f t="shared" si="7"/>
        <v>92871450.110000014</v>
      </c>
      <c r="H38" s="125">
        <f t="shared" si="7"/>
        <v>6674322.6999999993</v>
      </c>
      <c r="I38" s="125">
        <f t="shared" si="7"/>
        <v>2820709.25</v>
      </c>
      <c r="J38" s="125">
        <f t="shared" si="7"/>
        <v>1586519.4600000002</v>
      </c>
      <c r="K38" s="125">
        <f t="shared" si="7"/>
        <v>2267093.9900000002</v>
      </c>
      <c r="L38" s="125">
        <f t="shared" si="7"/>
        <v>3005838.54</v>
      </c>
      <c r="M38" s="125">
        <f t="shared" si="7"/>
        <v>2213834.5099999998</v>
      </c>
      <c r="N38" s="125">
        <f t="shared" si="7"/>
        <v>792004.03</v>
      </c>
      <c r="O38" s="125">
        <f t="shared" si="7"/>
        <v>6386252.9500000011</v>
      </c>
      <c r="P38" s="125">
        <f t="shared" si="7"/>
        <v>4881778.92</v>
      </c>
      <c r="Q38" s="125">
        <f t="shared" si="7"/>
        <v>1504474.0299999998</v>
      </c>
      <c r="R38" s="125">
        <f t="shared" si="7"/>
        <v>2175468.77</v>
      </c>
      <c r="S38" s="125">
        <f t="shared" si="7"/>
        <v>25241520.739999995</v>
      </c>
      <c r="T38" s="125">
        <f t="shared" si="7"/>
        <v>6815221.0099999988</v>
      </c>
      <c r="U38" s="125">
        <f t="shared" si="7"/>
        <v>8903995.7199999988</v>
      </c>
      <c r="V38" s="125">
        <f t="shared" si="7"/>
        <v>2597898.77</v>
      </c>
      <c r="W38" s="125">
        <f t="shared" si="7"/>
        <v>3030984.65</v>
      </c>
      <c r="X38" s="125">
        <f t="shared" si="7"/>
        <v>1035808.5399999998</v>
      </c>
      <c r="Y38" s="125">
        <f t="shared" si="7"/>
        <v>2857612.0499999993</v>
      </c>
    </row>
    <row r="39" spans="1:25">
      <c r="A39" s="211" t="s">
        <v>133</v>
      </c>
      <c r="B39" s="130" t="s">
        <v>134</v>
      </c>
      <c r="C39" s="125">
        <f t="shared" si="6"/>
        <v>5766911.209999999</v>
      </c>
      <c r="D39" s="126"/>
      <c r="E39" s="126">
        <f>SUM('分部表-费用'!E38:S38)+'分部表-费用'!D38+'分部表-费用'!Y38</f>
        <v>1059612.4200000002</v>
      </c>
      <c r="F39" s="126">
        <f>'分部表-费用'!T38</f>
        <v>175642.37</v>
      </c>
      <c r="G39" s="125">
        <f>'分部表-费用'!U38</f>
        <v>875160.85999999987</v>
      </c>
      <c r="H39" s="125">
        <f t="shared" si="1"/>
        <v>255269.97999999998</v>
      </c>
      <c r="I39" s="126">
        <f>'分部表-费用'!AK38</f>
        <v>111920.78</v>
      </c>
      <c r="J39" s="126">
        <f>'分部表-费用'!AL38</f>
        <v>52287.310000000005</v>
      </c>
      <c r="K39" s="126">
        <f>'分部表-费用'!AJ38</f>
        <v>91061.89</v>
      </c>
      <c r="L39" s="125">
        <f t="shared" si="2"/>
        <v>118799.37000000001</v>
      </c>
      <c r="M39" s="126">
        <f>'分部表-费用'!Z38</f>
        <v>66215.520000000004</v>
      </c>
      <c r="N39" s="126">
        <f>'分部表-费用'!AA38</f>
        <v>52583.850000000006</v>
      </c>
      <c r="O39" s="125">
        <f t="shared" si="4"/>
        <v>124178.28</v>
      </c>
      <c r="P39" s="126">
        <f>'分部表-费用'!AB38</f>
        <v>67982.11</v>
      </c>
      <c r="Q39" s="126">
        <f>'分部表-费用'!AC38</f>
        <v>56196.170000000006</v>
      </c>
      <c r="R39" s="126">
        <f>'分部表-费用'!Y38</f>
        <v>72670.569999999992</v>
      </c>
      <c r="S39" s="125">
        <f t="shared" si="3"/>
        <v>3158247.9299999992</v>
      </c>
      <c r="T39" s="126">
        <f>'分部表-费用'!AF38</f>
        <v>1390827.18</v>
      </c>
      <c r="U39" s="126">
        <f>'分部表-费用'!AG38</f>
        <v>584672.57999999996</v>
      </c>
      <c r="V39" s="126">
        <f>'分部表-费用'!AH38</f>
        <v>450062.59</v>
      </c>
      <c r="W39" s="126">
        <f>'分部表-费用'!AI38</f>
        <v>506371.75</v>
      </c>
      <c r="X39" s="126">
        <f>'分部表-费用'!AE38</f>
        <v>64490.530000000006</v>
      </c>
      <c r="Y39" s="126">
        <f>'分部表-费用'!AD38</f>
        <v>161823.29999999999</v>
      </c>
    </row>
    <row r="40" spans="1:25">
      <c r="A40" s="211"/>
      <c r="B40" s="130" t="s">
        <v>135</v>
      </c>
      <c r="C40" s="125">
        <f t="shared" si="6"/>
        <v>57176.07</v>
      </c>
      <c r="D40" s="126"/>
      <c r="E40" s="126">
        <f>SUM('分部表-费用'!E39:S39)+'分部表-费用'!D39+'分部表-费用'!Y39</f>
        <v>13460.5</v>
      </c>
      <c r="F40" s="126">
        <f>'分部表-费用'!T39</f>
        <v>0</v>
      </c>
      <c r="G40" s="125">
        <f>'分部表-费用'!U39</f>
        <v>38437.1</v>
      </c>
      <c r="H40" s="125">
        <f t="shared" si="1"/>
        <v>1681.5</v>
      </c>
      <c r="I40" s="126">
        <f>'分部表-费用'!AK39</f>
        <v>0</v>
      </c>
      <c r="J40" s="126">
        <f>'分部表-费用'!AL39</f>
        <v>1681.5</v>
      </c>
      <c r="K40" s="126">
        <f>'分部表-费用'!AJ39</f>
        <v>0</v>
      </c>
      <c r="L40" s="125">
        <f t="shared" si="2"/>
        <v>833.5</v>
      </c>
      <c r="M40" s="126">
        <f>'分部表-费用'!Z39</f>
        <v>125</v>
      </c>
      <c r="N40" s="126">
        <f>'分部表-费用'!AA39</f>
        <v>708.5</v>
      </c>
      <c r="O40" s="125">
        <f t="shared" si="4"/>
        <v>0</v>
      </c>
      <c r="P40" s="126">
        <f>'分部表-费用'!AB39</f>
        <v>0</v>
      </c>
      <c r="Q40" s="126">
        <f>'分部表-费用'!AC39</f>
        <v>0</v>
      </c>
      <c r="R40" s="126">
        <f>'分部表-费用'!Y39</f>
        <v>618.5</v>
      </c>
      <c r="S40" s="125">
        <f t="shared" si="3"/>
        <v>2763.4700000000003</v>
      </c>
      <c r="T40" s="126">
        <f>'分部表-费用'!AF39</f>
        <v>161.47</v>
      </c>
      <c r="U40" s="126">
        <f>'分部表-费用'!AG39</f>
        <v>0</v>
      </c>
      <c r="V40" s="126">
        <f>'分部表-费用'!AH39</f>
        <v>526</v>
      </c>
      <c r="W40" s="126">
        <f>'分部表-费用'!AI39</f>
        <v>0</v>
      </c>
      <c r="X40" s="126">
        <f>'分部表-费用'!AE39</f>
        <v>0</v>
      </c>
      <c r="Y40" s="126">
        <f>'分部表-费用'!AD39</f>
        <v>2076</v>
      </c>
    </row>
    <row r="41" spans="1:25">
      <c r="A41" s="211"/>
      <c r="B41" s="130" t="s">
        <v>136</v>
      </c>
      <c r="C41" s="125">
        <f t="shared" si="6"/>
        <v>9483044.8099999987</v>
      </c>
      <c r="D41" s="126"/>
      <c r="E41" s="126">
        <f>SUM('分部表-费用'!E40:S40)+'分部表-费用'!D40+'分部表-费用'!Y40</f>
        <v>896663.2699999999</v>
      </c>
      <c r="F41" s="126">
        <f>'分部表-费用'!T40</f>
        <v>94251</v>
      </c>
      <c r="G41" s="125">
        <f>'分部表-费用'!U40</f>
        <v>4883622.5299999993</v>
      </c>
      <c r="H41" s="125">
        <f t="shared" si="1"/>
        <v>393535.82999999996</v>
      </c>
      <c r="I41" s="126">
        <f>'分部表-费用'!AK40</f>
        <v>128876.02</v>
      </c>
      <c r="J41" s="126">
        <f>'分部表-费用'!AL40</f>
        <v>71413.98</v>
      </c>
      <c r="K41" s="126">
        <f>'分部表-费用'!AJ40</f>
        <v>193245.83</v>
      </c>
      <c r="L41" s="125">
        <f t="shared" si="2"/>
        <v>132674.19</v>
      </c>
      <c r="M41" s="126">
        <f>'分部表-费用'!Z40</f>
        <v>84320.689999999988</v>
      </c>
      <c r="N41" s="126">
        <f>'分部表-费用'!AA40</f>
        <v>48353.5</v>
      </c>
      <c r="O41" s="125">
        <f t="shared" si="4"/>
        <v>67964.100000000006</v>
      </c>
      <c r="P41" s="126">
        <f>'分部表-费用'!AB40</f>
        <v>39756</v>
      </c>
      <c r="Q41" s="126">
        <f>'分部表-费用'!AC40</f>
        <v>28208.100000000002</v>
      </c>
      <c r="R41" s="126">
        <f>'分部表-费用'!Y40</f>
        <v>54905.77</v>
      </c>
      <c r="S41" s="125">
        <f t="shared" si="3"/>
        <v>3014333.89</v>
      </c>
      <c r="T41" s="126">
        <f>'分部表-费用'!AF40</f>
        <v>2089628.2399999998</v>
      </c>
      <c r="U41" s="126">
        <f>'分部表-费用'!AG40</f>
        <v>306838.25</v>
      </c>
      <c r="V41" s="126">
        <f>'分部表-费用'!AH40</f>
        <v>322887.40999999997</v>
      </c>
      <c r="W41" s="126">
        <f>'分部表-费用'!AI40</f>
        <v>127504.47</v>
      </c>
      <c r="X41" s="126">
        <f>'分部表-费用'!AE40</f>
        <v>94019.12</v>
      </c>
      <c r="Y41" s="126">
        <f>'分部表-费用'!AD40</f>
        <v>73456.400000000009</v>
      </c>
    </row>
    <row r="42" spans="1:25">
      <c r="A42" s="211"/>
      <c r="B42" s="127" t="s">
        <v>137</v>
      </c>
      <c r="C42" s="125">
        <f t="shared" si="6"/>
        <v>1479320.37</v>
      </c>
      <c r="D42" s="126"/>
      <c r="E42" s="126">
        <f>SUM('分部表-费用'!E41:S41)+'分部表-费用'!D41+'分部表-费用'!Y41</f>
        <v>491434.62999999995</v>
      </c>
      <c r="F42" s="126">
        <f>'分部表-费用'!T41</f>
        <v>9776</v>
      </c>
      <c r="G42" s="125">
        <f>'分部表-费用'!U41</f>
        <v>807036.10000000009</v>
      </c>
      <c r="H42" s="125">
        <f t="shared" si="1"/>
        <v>36380.720000000001</v>
      </c>
      <c r="I42" s="126">
        <f>'分部表-费用'!AK41</f>
        <v>11663.81</v>
      </c>
      <c r="J42" s="126">
        <f>'分部表-费用'!AL41</f>
        <v>17511.86</v>
      </c>
      <c r="K42" s="126">
        <f>'分部表-费用'!AJ41</f>
        <v>7205.05</v>
      </c>
      <c r="L42" s="125">
        <f t="shared" si="2"/>
        <v>33172.54</v>
      </c>
      <c r="M42" s="126">
        <f>'分部表-费用'!Z41</f>
        <v>20735.16</v>
      </c>
      <c r="N42" s="126">
        <f>'分部表-费用'!AA41</f>
        <v>12437.38</v>
      </c>
      <c r="O42" s="125">
        <f t="shared" si="4"/>
        <v>29766.810000000005</v>
      </c>
      <c r="P42" s="126">
        <f>'分部表-费用'!AB41</f>
        <v>17483.840000000004</v>
      </c>
      <c r="Q42" s="126">
        <f>'分部表-费用'!AC41</f>
        <v>12282.970000000001</v>
      </c>
      <c r="R42" s="126">
        <f>'分部表-费用'!Y41</f>
        <v>1361.7999999999988</v>
      </c>
      <c r="S42" s="125">
        <f t="shared" si="3"/>
        <v>71753.569999999992</v>
      </c>
      <c r="T42" s="126">
        <f>'分部表-费用'!AF41</f>
        <v>33932.230000000003</v>
      </c>
      <c r="U42" s="126">
        <f>'分部表-费用'!AG41</f>
        <v>6185.54</v>
      </c>
      <c r="V42" s="126">
        <f>'分部表-费用'!AH41</f>
        <v>3688.63</v>
      </c>
      <c r="W42" s="126">
        <f>'分部表-费用'!AI41</f>
        <v>5963.71</v>
      </c>
      <c r="X42" s="126">
        <f>'分部表-费用'!AE41</f>
        <v>6375.2400000000007</v>
      </c>
      <c r="Y42" s="126">
        <f>'分部表-费用'!AD41</f>
        <v>15608.22</v>
      </c>
    </row>
    <row r="43" spans="1:25">
      <c r="A43" s="211"/>
      <c r="B43" s="127" t="s">
        <v>138</v>
      </c>
      <c r="C43" s="125">
        <f t="shared" si="6"/>
        <v>-1132.08</v>
      </c>
      <c r="D43" s="126"/>
      <c r="E43" s="126">
        <f>SUM('分部表-费用'!E42:S42)+'分部表-费用'!D42+'分部表-费用'!Y42</f>
        <v>-1132.08</v>
      </c>
      <c r="F43" s="126">
        <f>'分部表-费用'!T42</f>
        <v>0</v>
      </c>
      <c r="G43" s="125">
        <f>'分部表-费用'!U42</f>
        <v>0</v>
      </c>
      <c r="H43" s="125">
        <f t="shared" si="1"/>
        <v>0</v>
      </c>
      <c r="I43" s="126">
        <f>'分部表-费用'!AK42</f>
        <v>0</v>
      </c>
      <c r="J43" s="126">
        <f>'分部表-费用'!AL42</f>
        <v>0</v>
      </c>
      <c r="K43" s="126">
        <f>'分部表-费用'!AJ42</f>
        <v>0</v>
      </c>
      <c r="L43" s="125">
        <f t="shared" si="2"/>
        <v>0</v>
      </c>
      <c r="M43" s="126">
        <f>'分部表-费用'!Z42</f>
        <v>0</v>
      </c>
      <c r="N43" s="126">
        <f>'分部表-费用'!AA42</f>
        <v>0</v>
      </c>
      <c r="O43" s="125">
        <f t="shared" si="4"/>
        <v>0</v>
      </c>
      <c r="P43" s="126">
        <f>'分部表-费用'!AB42</f>
        <v>0</v>
      </c>
      <c r="Q43" s="126">
        <f>'分部表-费用'!AC42</f>
        <v>0</v>
      </c>
      <c r="R43" s="126">
        <f>'分部表-费用'!Y42</f>
        <v>0</v>
      </c>
      <c r="S43" s="125">
        <f t="shared" si="3"/>
        <v>0</v>
      </c>
      <c r="T43" s="126">
        <f>'分部表-费用'!AF42</f>
        <v>0</v>
      </c>
      <c r="U43" s="126">
        <f>'分部表-费用'!AG42</f>
        <v>0</v>
      </c>
      <c r="V43" s="126">
        <f>'分部表-费用'!AH42</f>
        <v>0</v>
      </c>
      <c r="W43" s="126">
        <f>'分部表-费用'!AI42</f>
        <v>0</v>
      </c>
      <c r="X43" s="126">
        <f>'分部表-费用'!AE42</f>
        <v>0</v>
      </c>
      <c r="Y43" s="126">
        <f>'分部表-费用'!AD42</f>
        <v>0</v>
      </c>
    </row>
    <row r="44" spans="1:25">
      <c r="A44" s="211"/>
      <c r="B44" s="127" t="s">
        <v>139</v>
      </c>
      <c r="C44" s="125">
        <f t="shared" si="6"/>
        <v>1486000</v>
      </c>
      <c r="D44" s="126"/>
      <c r="E44" s="126">
        <f>SUM('分部表-费用'!E43:S43)+'分部表-费用'!D43+'分部表-费用'!Y43</f>
        <v>903000</v>
      </c>
      <c r="F44" s="126">
        <f>'分部表-费用'!T43</f>
        <v>0</v>
      </c>
      <c r="G44" s="125">
        <f>'分部表-费用'!U43</f>
        <v>533000</v>
      </c>
      <c r="H44" s="125">
        <f t="shared" si="1"/>
        <v>0</v>
      </c>
      <c r="I44" s="126">
        <f>'分部表-费用'!AK43</f>
        <v>0</v>
      </c>
      <c r="J44" s="126">
        <f>'分部表-费用'!AL43</f>
        <v>0</v>
      </c>
      <c r="K44" s="126">
        <f>'分部表-费用'!AJ43</f>
        <v>0</v>
      </c>
      <c r="L44" s="125">
        <f t="shared" si="2"/>
        <v>50000</v>
      </c>
      <c r="M44" s="126">
        <f>'分部表-费用'!Z43</f>
        <v>50000</v>
      </c>
      <c r="N44" s="126">
        <f>'分部表-费用'!AA43</f>
        <v>0</v>
      </c>
      <c r="O44" s="125">
        <f t="shared" si="4"/>
        <v>0</v>
      </c>
      <c r="P44" s="126">
        <f>'分部表-费用'!AB43</f>
        <v>0</v>
      </c>
      <c r="Q44" s="126">
        <f>'分部表-费用'!AC43</f>
        <v>0</v>
      </c>
      <c r="R44" s="126">
        <f>'分部表-费用'!Y43</f>
        <v>0</v>
      </c>
      <c r="S44" s="125">
        <f t="shared" si="3"/>
        <v>0</v>
      </c>
      <c r="T44" s="126">
        <f>'分部表-费用'!AF43</f>
        <v>0</v>
      </c>
      <c r="U44" s="126">
        <f>'分部表-费用'!AG43</f>
        <v>0</v>
      </c>
      <c r="V44" s="126">
        <f>'分部表-费用'!AH43</f>
        <v>0</v>
      </c>
      <c r="W44" s="126">
        <f>'分部表-费用'!AI43</f>
        <v>0</v>
      </c>
      <c r="X44" s="126">
        <f>'分部表-费用'!AE43</f>
        <v>0</v>
      </c>
      <c r="Y44" s="126">
        <f>'分部表-费用'!AD43</f>
        <v>0</v>
      </c>
    </row>
    <row r="45" spans="1:25">
      <c r="A45" s="211"/>
      <c r="B45" s="127" t="s">
        <v>140</v>
      </c>
      <c r="C45" s="125">
        <f t="shared" si="6"/>
        <v>455145.49</v>
      </c>
      <c r="D45" s="126"/>
      <c r="E45" s="126">
        <f>SUM('分部表-费用'!E44:S44)+'分部表-费用'!D44+'分部表-费用'!Y44</f>
        <v>372267.42</v>
      </c>
      <c r="F45" s="126">
        <f>'分部表-费用'!T44</f>
        <v>0</v>
      </c>
      <c r="G45" s="125">
        <f>'分部表-费用'!U44</f>
        <v>82878.069999999992</v>
      </c>
      <c r="H45" s="125">
        <f t="shared" si="1"/>
        <v>0</v>
      </c>
      <c r="I45" s="126">
        <f>'分部表-费用'!AK44</f>
        <v>0</v>
      </c>
      <c r="J45" s="126">
        <f>'分部表-费用'!AL44</f>
        <v>0</v>
      </c>
      <c r="K45" s="126">
        <f>'分部表-费用'!AJ44</f>
        <v>0</v>
      </c>
      <c r="L45" s="125">
        <f t="shared" si="2"/>
        <v>0</v>
      </c>
      <c r="M45" s="126">
        <f>'分部表-费用'!Z44</f>
        <v>0</v>
      </c>
      <c r="N45" s="126">
        <f>'分部表-费用'!AA44</f>
        <v>0</v>
      </c>
      <c r="O45" s="125">
        <f t="shared" si="4"/>
        <v>0</v>
      </c>
      <c r="P45" s="126">
        <f>'分部表-费用'!AB44</f>
        <v>0</v>
      </c>
      <c r="Q45" s="126">
        <f>'分部表-费用'!AC44</f>
        <v>0</v>
      </c>
      <c r="R45" s="126">
        <f>'分部表-费用'!Y44</f>
        <v>133794.22</v>
      </c>
      <c r="S45" s="125">
        <f t="shared" si="3"/>
        <v>0</v>
      </c>
      <c r="T45" s="126">
        <f>'分部表-费用'!AF44</f>
        <v>0</v>
      </c>
      <c r="U45" s="126">
        <f>'分部表-费用'!AG44</f>
        <v>0</v>
      </c>
      <c r="V45" s="126">
        <f>'分部表-费用'!AH44</f>
        <v>0</v>
      </c>
      <c r="W45" s="126">
        <f>'分部表-费用'!AI44</f>
        <v>0</v>
      </c>
      <c r="X45" s="126">
        <f>'分部表-费用'!AE44</f>
        <v>0</v>
      </c>
      <c r="Y45" s="126">
        <f>'分部表-费用'!AD44</f>
        <v>0</v>
      </c>
    </row>
    <row r="46" spans="1:25">
      <c r="A46" s="211"/>
      <c r="B46" s="127" t="s">
        <v>141</v>
      </c>
      <c r="C46" s="125">
        <f t="shared" si="6"/>
        <v>539510.02</v>
      </c>
      <c r="D46" s="126"/>
      <c r="E46" s="126">
        <f>SUM('分部表-费用'!E45:S45)+'分部表-费用'!D45+'分部表-费用'!Y45</f>
        <v>525954.71</v>
      </c>
      <c r="F46" s="126">
        <f>'分部表-费用'!T45</f>
        <v>0</v>
      </c>
      <c r="G46" s="125">
        <f>'分部表-费用'!U45</f>
        <v>13555.31</v>
      </c>
      <c r="H46" s="125">
        <f t="shared" si="1"/>
        <v>0</v>
      </c>
      <c r="I46" s="126">
        <f>'分部表-费用'!AK45</f>
        <v>0</v>
      </c>
      <c r="J46" s="126">
        <f>'分部表-费用'!AL45</f>
        <v>0</v>
      </c>
      <c r="K46" s="126">
        <f>'分部表-费用'!AJ45</f>
        <v>0</v>
      </c>
      <c r="L46" s="125">
        <f t="shared" si="2"/>
        <v>0</v>
      </c>
      <c r="M46" s="126">
        <f>'分部表-费用'!Z45</f>
        <v>0</v>
      </c>
      <c r="N46" s="126">
        <f>'分部表-费用'!AA45</f>
        <v>0</v>
      </c>
      <c r="O46" s="125">
        <f t="shared" si="4"/>
        <v>0</v>
      </c>
      <c r="P46" s="126">
        <f>'分部表-费用'!AB45</f>
        <v>0</v>
      </c>
      <c r="Q46" s="126">
        <f>'分部表-费用'!AC45</f>
        <v>0</v>
      </c>
      <c r="R46" s="126">
        <f>'分部表-费用'!Y45</f>
        <v>0</v>
      </c>
      <c r="S46" s="125">
        <f t="shared" si="3"/>
        <v>0</v>
      </c>
      <c r="T46" s="126">
        <f>'分部表-费用'!AF45</f>
        <v>0</v>
      </c>
      <c r="U46" s="126">
        <f>'分部表-费用'!AG45</f>
        <v>0</v>
      </c>
      <c r="V46" s="126">
        <f>'分部表-费用'!AH45</f>
        <v>0</v>
      </c>
      <c r="W46" s="126">
        <f>'分部表-费用'!AI45</f>
        <v>0</v>
      </c>
      <c r="X46" s="126">
        <f>'分部表-费用'!AE45</f>
        <v>0</v>
      </c>
      <c r="Y46" s="126">
        <f>'分部表-费用'!AD45</f>
        <v>0</v>
      </c>
    </row>
    <row r="47" spans="1:25">
      <c r="A47" s="211"/>
      <c r="B47" s="127" t="s">
        <v>142</v>
      </c>
      <c r="C47" s="125">
        <f t="shared" si="6"/>
        <v>299511.16000000003</v>
      </c>
      <c r="D47" s="126"/>
      <c r="E47" s="126">
        <f>SUM('分部表-费用'!E46:S46)+'分部表-费用'!D46+'分部表-费用'!Y46</f>
        <v>44760.740000000005</v>
      </c>
      <c r="F47" s="126">
        <f>'分部表-费用'!T46</f>
        <v>2025.25</v>
      </c>
      <c r="G47" s="125">
        <f>'分部表-费用'!U46</f>
        <v>73777.890000000014</v>
      </c>
      <c r="H47" s="125">
        <f t="shared" si="1"/>
        <v>62893.03</v>
      </c>
      <c r="I47" s="126">
        <f>'分部表-费用'!AK46</f>
        <v>309.33000000000004</v>
      </c>
      <c r="J47" s="126">
        <f>'分部表-费用'!AL46</f>
        <v>500</v>
      </c>
      <c r="K47" s="126">
        <f>'分部表-费用'!AJ46</f>
        <v>62083.7</v>
      </c>
      <c r="L47" s="125">
        <f t="shared" si="2"/>
        <v>1400</v>
      </c>
      <c r="M47" s="126">
        <f>'分部表-费用'!Z46</f>
        <v>1340</v>
      </c>
      <c r="N47" s="126">
        <f>'分部表-费用'!AA46</f>
        <v>60</v>
      </c>
      <c r="O47" s="125">
        <f t="shared" si="4"/>
        <v>220</v>
      </c>
      <c r="P47" s="126">
        <f>'分部表-费用'!AB46</f>
        <v>80</v>
      </c>
      <c r="Q47" s="126">
        <f>'分部表-费用'!AC46</f>
        <v>140</v>
      </c>
      <c r="R47" s="126">
        <f>'分部表-费用'!Y46</f>
        <v>350</v>
      </c>
      <c r="S47" s="125">
        <f t="shared" si="3"/>
        <v>114434.24999999999</v>
      </c>
      <c r="T47" s="126">
        <f>'分部表-费用'!AF46</f>
        <v>82950.599999999991</v>
      </c>
      <c r="U47" s="126">
        <f>'分部表-费用'!AG46</f>
        <v>6818.170000000001</v>
      </c>
      <c r="V47" s="126">
        <f>'分部表-费用'!AH46</f>
        <v>3607.47</v>
      </c>
      <c r="W47" s="126">
        <f>'分部表-费用'!AI46</f>
        <v>1817.9199999999998</v>
      </c>
      <c r="X47" s="126">
        <f>'分部表-费用'!AE46</f>
        <v>1870.98</v>
      </c>
      <c r="Y47" s="126">
        <f>'分部表-费用'!AD46</f>
        <v>17369.11</v>
      </c>
    </row>
    <row r="48" spans="1:25">
      <c r="A48" s="211"/>
      <c r="B48" s="127" t="s">
        <v>143</v>
      </c>
      <c r="C48" s="125">
        <f t="shared" si="6"/>
        <v>1943201.59</v>
      </c>
      <c r="D48" s="126"/>
      <c r="E48" s="126">
        <f>SUM('分部表-费用'!E47:S47)+'分部表-费用'!D47+'分部表-费用'!Y47</f>
        <v>981926.28000000014</v>
      </c>
      <c r="F48" s="126">
        <f>'分部表-费用'!T47</f>
        <v>0</v>
      </c>
      <c r="G48" s="125">
        <f>'分部表-费用'!U47</f>
        <v>904475.30999999994</v>
      </c>
      <c r="H48" s="125">
        <f t="shared" si="1"/>
        <v>0</v>
      </c>
      <c r="I48" s="126">
        <f>'分部表-费用'!AK47</f>
        <v>0</v>
      </c>
      <c r="J48" s="126">
        <f>'分部表-费用'!AL47</f>
        <v>0</v>
      </c>
      <c r="K48" s="126">
        <f>'分部表-费用'!AJ47</f>
        <v>0</v>
      </c>
      <c r="L48" s="125">
        <f t="shared" si="2"/>
        <v>0</v>
      </c>
      <c r="M48" s="126">
        <f>'分部表-费用'!Z47</f>
        <v>0</v>
      </c>
      <c r="N48" s="126">
        <f>'分部表-费用'!AA47</f>
        <v>0</v>
      </c>
      <c r="O48" s="125">
        <f t="shared" si="4"/>
        <v>0</v>
      </c>
      <c r="P48" s="126">
        <f>'分部表-费用'!AB47</f>
        <v>0</v>
      </c>
      <c r="Q48" s="126">
        <f>'分部表-费用'!AC47</f>
        <v>0</v>
      </c>
      <c r="R48" s="126">
        <f>'分部表-费用'!Y47</f>
        <v>0</v>
      </c>
      <c r="S48" s="125">
        <f t="shared" si="3"/>
        <v>56800</v>
      </c>
      <c r="T48" s="126">
        <f>'分部表-费用'!AF47</f>
        <v>56800</v>
      </c>
      <c r="U48" s="126">
        <f>'分部表-费用'!AG47</f>
        <v>0</v>
      </c>
      <c r="V48" s="126">
        <f>'分部表-费用'!AH47</f>
        <v>0</v>
      </c>
      <c r="W48" s="126">
        <f>'分部表-费用'!AI47</f>
        <v>0</v>
      </c>
      <c r="X48" s="126">
        <f>'分部表-费用'!AE47</f>
        <v>0</v>
      </c>
      <c r="Y48" s="126">
        <f>'分部表-费用'!AD47</f>
        <v>0</v>
      </c>
    </row>
    <row r="49" spans="1:25">
      <c r="A49" s="211"/>
      <c r="B49" s="130" t="s">
        <v>144</v>
      </c>
      <c r="C49" s="125">
        <f t="shared" si="6"/>
        <v>528266.14</v>
      </c>
      <c r="D49" s="126"/>
      <c r="E49" s="126">
        <f>SUM('分部表-费用'!E48:S48)+'分部表-费用'!D48+'分部表-费用'!Y48</f>
        <v>345611.57</v>
      </c>
      <c r="F49" s="126">
        <f>'分部表-费用'!T48</f>
        <v>0</v>
      </c>
      <c r="G49" s="125">
        <f>'分部表-费用'!U48</f>
        <v>182654.57</v>
      </c>
      <c r="H49" s="125">
        <f t="shared" si="1"/>
        <v>0</v>
      </c>
      <c r="I49" s="126">
        <f>'分部表-费用'!AK48</f>
        <v>0</v>
      </c>
      <c r="J49" s="126">
        <f>'分部表-费用'!AL48</f>
        <v>0</v>
      </c>
      <c r="K49" s="126">
        <f>'分部表-费用'!AJ48</f>
        <v>0</v>
      </c>
      <c r="L49" s="125">
        <f t="shared" si="2"/>
        <v>0</v>
      </c>
      <c r="M49" s="126">
        <f>'分部表-费用'!Z48</f>
        <v>0</v>
      </c>
      <c r="N49" s="126">
        <f>'分部表-费用'!AA48</f>
        <v>0</v>
      </c>
      <c r="O49" s="125">
        <f t="shared" si="4"/>
        <v>0</v>
      </c>
      <c r="P49" s="126">
        <f>'分部表-费用'!AB48</f>
        <v>0</v>
      </c>
      <c r="Q49" s="126">
        <f>'分部表-费用'!AC48</f>
        <v>0</v>
      </c>
      <c r="R49" s="126">
        <f>'分部表-费用'!Y48</f>
        <v>0</v>
      </c>
      <c r="S49" s="125">
        <f t="shared" si="3"/>
        <v>0</v>
      </c>
      <c r="T49" s="126">
        <f>'分部表-费用'!AF48</f>
        <v>0</v>
      </c>
      <c r="U49" s="126">
        <f>'分部表-费用'!AG48</f>
        <v>0</v>
      </c>
      <c r="V49" s="126">
        <f>'分部表-费用'!AH48</f>
        <v>0</v>
      </c>
      <c r="W49" s="126">
        <f>'分部表-费用'!AI48</f>
        <v>0</v>
      </c>
      <c r="X49" s="126">
        <f>'分部表-费用'!AE48</f>
        <v>0</v>
      </c>
      <c r="Y49" s="126">
        <f>'分部表-费用'!AD48</f>
        <v>0</v>
      </c>
    </row>
    <row r="50" spans="1:25">
      <c r="A50" s="211"/>
      <c r="B50" s="130" t="s">
        <v>145</v>
      </c>
      <c r="C50" s="125">
        <f t="shared" si="6"/>
        <v>1062678.46</v>
      </c>
      <c r="D50" s="126"/>
      <c r="E50" s="126">
        <f>SUM('分部表-费用'!E49:S49)+'分部表-费用'!D49+'分部表-费用'!Y49</f>
        <v>395750.48</v>
      </c>
      <c r="F50" s="126">
        <f>'分部表-费用'!T49</f>
        <v>1156.3700000000001</v>
      </c>
      <c r="G50" s="125">
        <f>'分部表-费用'!U49</f>
        <v>577144.56000000006</v>
      </c>
      <c r="H50" s="125">
        <f t="shared" si="1"/>
        <v>41777.979999999996</v>
      </c>
      <c r="I50" s="126">
        <f>'分部表-费用'!AK49</f>
        <v>3028.2200000000003</v>
      </c>
      <c r="J50" s="126">
        <f>'分部表-费用'!AL49</f>
        <v>5977.58</v>
      </c>
      <c r="K50" s="126">
        <f>'分部表-费用'!AJ49</f>
        <v>32772.18</v>
      </c>
      <c r="L50" s="125">
        <f t="shared" si="2"/>
        <v>14874.939999999999</v>
      </c>
      <c r="M50" s="126">
        <f>'分部表-费用'!Z49</f>
        <v>11019.809999999998</v>
      </c>
      <c r="N50" s="126">
        <f>'分部表-费用'!AA49</f>
        <v>3855.13</v>
      </c>
      <c r="O50" s="125">
        <f t="shared" si="4"/>
        <v>7153.0699999999988</v>
      </c>
      <c r="P50" s="126">
        <f>'分部表-费用'!AB49</f>
        <v>4818.2799999999988</v>
      </c>
      <c r="Q50" s="126">
        <f>'分部表-费用'!AC49</f>
        <v>2334.79</v>
      </c>
      <c r="R50" s="126">
        <f>'分部表-费用'!Y49</f>
        <v>177820.40000000002</v>
      </c>
      <c r="S50" s="125">
        <f t="shared" si="3"/>
        <v>24821.06</v>
      </c>
      <c r="T50" s="126">
        <f>'分部表-费用'!AF49</f>
        <v>5296.8799999999992</v>
      </c>
      <c r="U50" s="126">
        <f>'分部表-费用'!AG49</f>
        <v>3647.4199999999996</v>
      </c>
      <c r="V50" s="126">
        <f>'分部表-费用'!AH49</f>
        <v>1943.44</v>
      </c>
      <c r="W50" s="126">
        <f>'分部表-费用'!AI49</f>
        <v>6793.63</v>
      </c>
      <c r="X50" s="126">
        <f>'分部表-费用'!AE49</f>
        <v>2146.2400000000002</v>
      </c>
      <c r="Y50" s="126">
        <f>'分部表-费用'!AD49</f>
        <v>4993.4500000000007</v>
      </c>
    </row>
    <row r="51" spans="1:25">
      <c r="A51" s="211"/>
      <c r="B51" s="134" t="s">
        <v>146</v>
      </c>
      <c r="C51" s="125">
        <f t="shared" si="6"/>
        <v>2625804.6700000004</v>
      </c>
      <c r="D51" s="126"/>
      <c r="E51" s="126">
        <f>SUM('分部表-费用'!E50:S50)+'分部表-费用'!D50+'分部表-费用'!Y50</f>
        <v>523807.72000000009</v>
      </c>
      <c r="F51" s="126">
        <f>'分部表-费用'!T50</f>
        <v>0</v>
      </c>
      <c r="G51" s="125">
        <f>'分部表-费用'!U50</f>
        <v>1325183.5100000002</v>
      </c>
      <c r="H51" s="125">
        <f t="shared" si="1"/>
        <v>59639.03</v>
      </c>
      <c r="I51" s="126">
        <f>'分部表-费用'!AK50</f>
        <v>28259.81</v>
      </c>
      <c r="J51" s="126">
        <f>'分部表-费用'!AL50</f>
        <v>19612.009999999998</v>
      </c>
      <c r="K51" s="126">
        <f>'分部表-费用'!AJ50</f>
        <v>11767.21</v>
      </c>
      <c r="L51" s="125">
        <f t="shared" si="2"/>
        <v>263077.01</v>
      </c>
      <c r="M51" s="126">
        <f>'分部表-费用'!Z50</f>
        <v>247387.4</v>
      </c>
      <c r="N51" s="126">
        <f>'分部表-费用'!AA50</f>
        <v>15689.61</v>
      </c>
      <c r="O51" s="125">
        <f t="shared" si="4"/>
        <v>377465.30999999994</v>
      </c>
      <c r="P51" s="126">
        <f>'分部表-费用'!AB50</f>
        <v>361618.37999999995</v>
      </c>
      <c r="Q51" s="126">
        <f>'分部表-费用'!AC50</f>
        <v>15846.93</v>
      </c>
      <c r="R51" s="126">
        <f>'分部表-费用'!Y50</f>
        <v>11767.21</v>
      </c>
      <c r="S51" s="125">
        <f t="shared" si="3"/>
        <v>76632.09</v>
      </c>
      <c r="T51" s="126">
        <f>'分部表-费用'!AF50</f>
        <v>37622.160000000003</v>
      </c>
      <c r="U51" s="126">
        <f>'分部表-费用'!AG50</f>
        <v>15689.61</v>
      </c>
      <c r="V51" s="126">
        <f>'分部表-费用'!AH50</f>
        <v>7844.8</v>
      </c>
      <c r="W51" s="126">
        <f>'分部表-费用'!AI50</f>
        <v>7630.72</v>
      </c>
      <c r="X51" s="126">
        <f>'分部表-费用'!AE50</f>
        <v>3922.4</v>
      </c>
      <c r="Y51" s="126">
        <f>'分部表-费用'!AD50</f>
        <v>3922.4</v>
      </c>
    </row>
    <row r="52" spans="1:25">
      <c r="A52" s="211"/>
      <c r="B52" s="134" t="s">
        <v>147</v>
      </c>
      <c r="C52" s="125">
        <f t="shared" si="6"/>
        <v>933655.1399999999</v>
      </c>
      <c r="D52" s="126"/>
      <c r="E52" s="126">
        <f>SUM('分部表-费用'!E51:S51)+'分部表-费用'!D51+'分部表-费用'!Y51</f>
        <v>386792.43999999994</v>
      </c>
      <c r="F52" s="126">
        <f>'分部表-费用'!T51</f>
        <v>0</v>
      </c>
      <c r="G52" s="125">
        <f>'分部表-费用'!U51</f>
        <v>310666.06000000006</v>
      </c>
      <c r="H52" s="125">
        <f t="shared" si="1"/>
        <v>56415.09</v>
      </c>
      <c r="I52" s="126">
        <f>'分部表-费用'!AK51</f>
        <v>0</v>
      </c>
      <c r="J52" s="126">
        <f>'分部表-费用'!AL51</f>
        <v>9245.2800000000007</v>
      </c>
      <c r="K52" s="126">
        <f>'分部表-费用'!AJ51</f>
        <v>47169.81</v>
      </c>
      <c r="L52" s="125">
        <f t="shared" si="2"/>
        <v>0</v>
      </c>
      <c r="M52" s="126">
        <f>'分部表-费用'!Z51</f>
        <v>0</v>
      </c>
      <c r="N52" s="126">
        <f>'分部表-费用'!AA51</f>
        <v>0</v>
      </c>
      <c r="O52" s="125">
        <f t="shared" si="4"/>
        <v>169811.34</v>
      </c>
      <c r="P52" s="126">
        <f>'分部表-费用'!AB51</f>
        <v>0</v>
      </c>
      <c r="Q52" s="126">
        <f>'分部表-费用'!AC51</f>
        <v>169811.34</v>
      </c>
      <c r="R52" s="126">
        <f>'分部表-费用'!Y51</f>
        <v>0</v>
      </c>
      <c r="S52" s="125">
        <f t="shared" si="3"/>
        <v>9970.2099999999991</v>
      </c>
      <c r="T52" s="126">
        <f>'分部表-费用'!AF51</f>
        <v>9433.9599999999991</v>
      </c>
      <c r="U52" s="126">
        <f>'分部表-费用'!AG51</f>
        <v>0</v>
      </c>
      <c r="V52" s="126">
        <f>'分部表-费用'!AH51</f>
        <v>536.25</v>
      </c>
      <c r="W52" s="126">
        <f>'分部表-费用'!AI51</f>
        <v>0</v>
      </c>
      <c r="X52" s="126">
        <f>'分部表-费用'!AE51</f>
        <v>0</v>
      </c>
      <c r="Y52" s="126">
        <f>'分部表-费用'!AD51</f>
        <v>0</v>
      </c>
    </row>
    <row r="53" spans="1:25">
      <c r="A53" s="211"/>
      <c r="B53" s="134" t="s">
        <v>148</v>
      </c>
      <c r="C53" s="125">
        <f t="shared" si="6"/>
        <v>397644</v>
      </c>
      <c r="D53" s="126"/>
      <c r="E53" s="126">
        <f>SUM('分部表-费用'!E52:S52)+'分部表-费用'!D52+'分部表-费用'!Y52</f>
        <v>0</v>
      </c>
      <c r="F53" s="126">
        <f>'分部表-费用'!T52</f>
        <v>0</v>
      </c>
      <c r="G53" s="125">
        <f>'分部表-费用'!U52</f>
        <v>0</v>
      </c>
      <c r="H53" s="125">
        <f t="shared" si="1"/>
        <v>0</v>
      </c>
      <c r="I53" s="126">
        <f>'分部表-费用'!AK52</f>
        <v>0</v>
      </c>
      <c r="J53" s="126">
        <f>'分部表-费用'!AL52</f>
        <v>0</v>
      </c>
      <c r="K53" s="126">
        <f>'分部表-费用'!AJ52</f>
        <v>0</v>
      </c>
      <c r="L53" s="125">
        <f t="shared" si="2"/>
        <v>148531</v>
      </c>
      <c r="M53" s="126">
        <f>'分部表-费用'!Z52</f>
        <v>148531</v>
      </c>
      <c r="N53" s="126">
        <f>'分部表-费用'!AA52</f>
        <v>0</v>
      </c>
      <c r="O53" s="125">
        <f t="shared" si="4"/>
        <v>249113</v>
      </c>
      <c r="P53" s="126">
        <f>'分部表-费用'!AB52</f>
        <v>0</v>
      </c>
      <c r="Q53" s="126">
        <f>'分部表-费用'!AC52</f>
        <v>249113</v>
      </c>
      <c r="R53" s="126">
        <f>'分部表-费用'!Y52</f>
        <v>0</v>
      </c>
      <c r="S53" s="125">
        <f t="shared" si="3"/>
        <v>0</v>
      </c>
      <c r="T53" s="126">
        <f>'分部表-费用'!AF52</f>
        <v>0</v>
      </c>
      <c r="U53" s="126">
        <f>'分部表-费用'!AG52</f>
        <v>0</v>
      </c>
      <c r="V53" s="126">
        <f>'分部表-费用'!AH52</f>
        <v>0</v>
      </c>
      <c r="W53" s="126">
        <f>'分部表-费用'!AI52</f>
        <v>0</v>
      </c>
      <c r="X53" s="126">
        <f>'分部表-费用'!AE52</f>
        <v>0</v>
      </c>
      <c r="Y53" s="126">
        <f>'分部表-费用'!AD52</f>
        <v>0</v>
      </c>
    </row>
    <row r="54" spans="1:25">
      <c r="A54" s="211"/>
      <c r="B54" s="134" t="s">
        <v>149</v>
      </c>
      <c r="C54" s="125">
        <f t="shared" si="6"/>
        <v>167943.5</v>
      </c>
      <c r="D54" s="126"/>
      <c r="E54" s="126">
        <f>SUM('分部表-费用'!E53:S53)+'分部表-费用'!D53+'分部表-费用'!Y53</f>
        <v>167943.5</v>
      </c>
      <c r="F54" s="126">
        <f>'分部表-费用'!T53</f>
        <v>0</v>
      </c>
      <c r="G54" s="125">
        <f>'分部表-费用'!U53</f>
        <v>0</v>
      </c>
      <c r="H54" s="125">
        <f t="shared" si="1"/>
        <v>0</v>
      </c>
      <c r="I54" s="126">
        <f>'分部表-费用'!AK53</f>
        <v>0</v>
      </c>
      <c r="J54" s="126">
        <f>'分部表-费用'!AL53</f>
        <v>0</v>
      </c>
      <c r="K54" s="126">
        <f>'分部表-费用'!AJ53</f>
        <v>0</v>
      </c>
      <c r="L54" s="125">
        <f t="shared" si="2"/>
        <v>0</v>
      </c>
      <c r="M54" s="126">
        <f>'分部表-费用'!Z53</f>
        <v>0</v>
      </c>
      <c r="N54" s="126">
        <f>'分部表-费用'!AA53</f>
        <v>0</v>
      </c>
      <c r="O54" s="125">
        <f t="shared" si="4"/>
        <v>0</v>
      </c>
      <c r="P54" s="126">
        <f>'分部表-费用'!AB53</f>
        <v>0</v>
      </c>
      <c r="Q54" s="126">
        <f>'分部表-费用'!AC53</f>
        <v>0</v>
      </c>
      <c r="R54" s="126">
        <f>'分部表-费用'!Y53</f>
        <v>0</v>
      </c>
      <c r="S54" s="125">
        <f t="shared" si="3"/>
        <v>0</v>
      </c>
      <c r="T54" s="126">
        <f>'分部表-费用'!AF53</f>
        <v>0</v>
      </c>
      <c r="U54" s="126">
        <f>'分部表-费用'!AG53</f>
        <v>0</v>
      </c>
      <c r="V54" s="126">
        <f>'分部表-费用'!AH53</f>
        <v>0</v>
      </c>
      <c r="W54" s="126">
        <f>'分部表-费用'!AI53</f>
        <v>0</v>
      </c>
      <c r="X54" s="126">
        <f>'分部表-费用'!AE53</f>
        <v>0</v>
      </c>
      <c r="Y54" s="126">
        <f>'分部表-费用'!AD53</f>
        <v>0</v>
      </c>
    </row>
    <row r="55" spans="1:25">
      <c r="A55" s="211"/>
      <c r="B55" s="130" t="s">
        <v>150</v>
      </c>
      <c r="C55" s="125">
        <f t="shared" si="6"/>
        <v>107680.60000000002</v>
      </c>
      <c r="D55" s="126"/>
      <c r="E55" s="126">
        <f>SUM('分部表-费用'!E54:S54)+'分部表-费用'!D54+'分部表-费用'!Y54</f>
        <v>64799.05</v>
      </c>
      <c r="F55" s="126">
        <f>'分部表-费用'!T54</f>
        <v>0</v>
      </c>
      <c r="G55" s="125">
        <f>'分部表-费用'!U54</f>
        <v>33810.340000000004</v>
      </c>
      <c r="H55" s="125">
        <f t="shared" si="1"/>
        <v>2950.1</v>
      </c>
      <c r="I55" s="126">
        <f>'分部表-费用'!AK54</f>
        <v>308.10000000000002</v>
      </c>
      <c r="J55" s="126">
        <f>'分部表-费用'!AL54</f>
        <v>0</v>
      </c>
      <c r="K55" s="126">
        <f>'分部表-费用'!AJ54</f>
        <v>2642</v>
      </c>
      <c r="L55" s="125">
        <f t="shared" si="2"/>
        <v>676.5</v>
      </c>
      <c r="M55" s="126">
        <f>'分部表-费用'!Z54</f>
        <v>676.5</v>
      </c>
      <c r="N55" s="126">
        <f>'分部表-费用'!AA54</f>
        <v>0</v>
      </c>
      <c r="O55" s="125">
        <f t="shared" si="4"/>
        <v>345.1</v>
      </c>
      <c r="P55" s="126">
        <f>'分部表-费用'!AB54</f>
        <v>0</v>
      </c>
      <c r="Q55" s="126">
        <f>'分部表-费用'!AC54</f>
        <v>345.1</v>
      </c>
      <c r="R55" s="126">
        <f>'分部表-费用'!Y54</f>
        <v>17420.52</v>
      </c>
      <c r="S55" s="125">
        <f t="shared" si="3"/>
        <v>5099.51</v>
      </c>
      <c r="T55" s="126">
        <f>'分部表-费用'!AF54</f>
        <v>0</v>
      </c>
      <c r="U55" s="126">
        <f>'分部表-费用'!AG54</f>
        <v>2241.81</v>
      </c>
      <c r="V55" s="126">
        <f>'分部表-费用'!AH54</f>
        <v>0</v>
      </c>
      <c r="W55" s="126">
        <f>'分部表-费用'!AI54</f>
        <v>776.7</v>
      </c>
      <c r="X55" s="126">
        <f>'分部表-费用'!AE54</f>
        <v>904.78</v>
      </c>
      <c r="Y55" s="126">
        <f>'分部表-费用'!AD54</f>
        <v>1176.22</v>
      </c>
    </row>
    <row r="56" spans="1:25">
      <c r="A56" s="211"/>
      <c r="B56" s="130" t="s">
        <v>151</v>
      </c>
      <c r="C56" s="125">
        <f t="shared" si="6"/>
        <v>0</v>
      </c>
      <c r="D56" s="126"/>
      <c r="E56" s="126">
        <f>SUM('分部表-费用'!E55:S55)+'分部表-费用'!D55+'分部表-费用'!Y55</f>
        <v>0</v>
      </c>
      <c r="F56" s="126">
        <f>'分部表-费用'!T55</f>
        <v>0</v>
      </c>
      <c r="G56" s="125">
        <f>'分部表-费用'!U55</f>
        <v>0</v>
      </c>
      <c r="H56" s="125">
        <f t="shared" si="1"/>
        <v>0</v>
      </c>
      <c r="I56" s="126">
        <f>'分部表-费用'!AK55</f>
        <v>0</v>
      </c>
      <c r="J56" s="126">
        <f>'分部表-费用'!AL55</f>
        <v>0</v>
      </c>
      <c r="K56" s="126">
        <f>'分部表-费用'!AJ55</f>
        <v>0</v>
      </c>
      <c r="L56" s="125">
        <f t="shared" si="2"/>
        <v>0</v>
      </c>
      <c r="M56" s="126">
        <f>'分部表-费用'!Z55</f>
        <v>0</v>
      </c>
      <c r="N56" s="126">
        <f>'分部表-费用'!AA55</f>
        <v>0</v>
      </c>
      <c r="O56" s="125">
        <f t="shared" si="4"/>
        <v>0</v>
      </c>
      <c r="P56" s="126">
        <f>'分部表-费用'!AB55</f>
        <v>0</v>
      </c>
      <c r="Q56" s="126">
        <f>'分部表-费用'!AC55</f>
        <v>0</v>
      </c>
      <c r="R56" s="126">
        <f>'分部表-费用'!Y55</f>
        <v>0</v>
      </c>
      <c r="S56" s="125">
        <f t="shared" si="3"/>
        <v>0</v>
      </c>
      <c r="T56" s="126">
        <f>'分部表-费用'!AF55</f>
        <v>0</v>
      </c>
      <c r="U56" s="126">
        <f>'分部表-费用'!AG55</f>
        <v>0</v>
      </c>
      <c r="V56" s="126">
        <f>'分部表-费用'!AH55</f>
        <v>0</v>
      </c>
      <c r="W56" s="126">
        <f>'分部表-费用'!AI55</f>
        <v>0</v>
      </c>
      <c r="X56" s="126">
        <f>'分部表-费用'!AE55</f>
        <v>0</v>
      </c>
      <c r="Y56" s="126">
        <f>'分部表-费用'!AD55</f>
        <v>0</v>
      </c>
    </row>
    <row r="57" spans="1:25">
      <c r="A57" s="211"/>
      <c r="B57" s="130" t="s">
        <v>152</v>
      </c>
      <c r="C57" s="125">
        <f t="shared" si="6"/>
        <v>559583.08999999985</v>
      </c>
      <c r="D57" s="126"/>
      <c r="E57" s="126">
        <f>SUM('分部表-费用'!E56:S56)+'分部表-费用'!D56+'分部表-费用'!Y56</f>
        <v>44945.380000000005</v>
      </c>
      <c r="F57" s="126">
        <f>'分部表-费用'!T56</f>
        <v>7250.09</v>
      </c>
      <c r="G57" s="125">
        <f>'分部表-费用'!U56</f>
        <v>449897.61</v>
      </c>
      <c r="H57" s="125">
        <f t="shared" si="1"/>
        <v>9090.85</v>
      </c>
      <c r="I57" s="126">
        <f>'分部表-费用'!AK56</f>
        <v>2741.62</v>
      </c>
      <c r="J57" s="126">
        <f>'分部表-费用'!AL56</f>
        <v>5437.57</v>
      </c>
      <c r="K57" s="126">
        <f>'分部表-费用'!AJ56</f>
        <v>911.66</v>
      </c>
      <c r="L57" s="125">
        <f t="shared" si="2"/>
        <v>0</v>
      </c>
      <c r="M57" s="126">
        <f>'分部表-费用'!Z56</f>
        <v>0</v>
      </c>
      <c r="N57" s="126">
        <f>'分部表-费用'!AA56</f>
        <v>0</v>
      </c>
      <c r="O57" s="125">
        <f t="shared" si="4"/>
        <v>911.66</v>
      </c>
      <c r="P57" s="126">
        <f>'分部表-费用'!AB56</f>
        <v>911.66</v>
      </c>
      <c r="Q57" s="126">
        <f>'分部表-费用'!AC56</f>
        <v>0</v>
      </c>
      <c r="R57" s="126">
        <f>'分部表-费用'!Y56</f>
        <v>9995.89</v>
      </c>
      <c r="S57" s="125">
        <f t="shared" si="3"/>
        <v>47487.5</v>
      </c>
      <c r="T57" s="126">
        <f>'分部表-费用'!AF56</f>
        <v>11836.64</v>
      </c>
      <c r="U57" s="126">
        <f>'分部表-费用'!AG56</f>
        <v>18146.84</v>
      </c>
      <c r="V57" s="126">
        <f>'分部表-费用'!AH56</f>
        <v>0</v>
      </c>
      <c r="W57" s="126">
        <f>'分部表-费用'!AI56</f>
        <v>13631.160000000002</v>
      </c>
      <c r="X57" s="126">
        <f>'分部表-费用'!AE56</f>
        <v>0</v>
      </c>
      <c r="Y57" s="126">
        <f>'分部表-费用'!AD56</f>
        <v>3872.8599999999997</v>
      </c>
    </row>
    <row r="58" spans="1:25">
      <c r="A58" s="211"/>
      <c r="B58" s="130" t="s">
        <v>153</v>
      </c>
      <c r="C58" s="125">
        <f t="shared" si="6"/>
        <v>0</v>
      </c>
      <c r="D58" s="126"/>
      <c r="E58" s="126">
        <f>SUM('分部表-费用'!E57:S57)+'分部表-费用'!D57+'分部表-费用'!Y57</f>
        <v>0</v>
      </c>
      <c r="F58" s="126">
        <f>'分部表-费用'!T57</f>
        <v>0</v>
      </c>
      <c r="G58" s="125">
        <f>'分部表-费用'!U57</f>
        <v>0</v>
      </c>
      <c r="H58" s="125">
        <f t="shared" si="1"/>
        <v>0</v>
      </c>
      <c r="I58" s="126">
        <f>'分部表-费用'!AK57</f>
        <v>0</v>
      </c>
      <c r="J58" s="126">
        <f>'分部表-费用'!AL57</f>
        <v>0</v>
      </c>
      <c r="K58" s="126">
        <f>'分部表-费用'!AJ57</f>
        <v>0</v>
      </c>
      <c r="L58" s="125">
        <f t="shared" si="2"/>
        <v>0</v>
      </c>
      <c r="M58" s="126">
        <f>'分部表-费用'!Z57</f>
        <v>0</v>
      </c>
      <c r="N58" s="126">
        <f>'分部表-费用'!AA57</f>
        <v>0</v>
      </c>
      <c r="O58" s="125">
        <f t="shared" si="4"/>
        <v>0</v>
      </c>
      <c r="P58" s="126">
        <f>'分部表-费用'!AB57</f>
        <v>0</v>
      </c>
      <c r="Q58" s="126">
        <f>'分部表-费用'!AC57</f>
        <v>0</v>
      </c>
      <c r="R58" s="126">
        <f>'分部表-费用'!Y57</f>
        <v>0</v>
      </c>
      <c r="S58" s="125">
        <f t="shared" si="3"/>
        <v>0</v>
      </c>
      <c r="T58" s="126">
        <f>'分部表-费用'!AF57</f>
        <v>0</v>
      </c>
      <c r="U58" s="126">
        <f>'分部表-费用'!AG57</f>
        <v>0</v>
      </c>
      <c r="V58" s="126">
        <f>'分部表-费用'!AH57</f>
        <v>0</v>
      </c>
      <c r="W58" s="126">
        <f>'分部表-费用'!AI57</f>
        <v>0</v>
      </c>
      <c r="X58" s="126">
        <f>'分部表-费用'!AE57</f>
        <v>0</v>
      </c>
      <c r="Y58" s="126">
        <f>'分部表-费用'!AD57</f>
        <v>0</v>
      </c>
    </row>
    <row r="59" spans="1:25">
      <c r="A59" s="211"/>
      <c r="B59" s="130" t="s">
        <v>154</v>
      </c>
      <c r="C59" s="125">
        <f t="shared" si="6"/>
        <v>0</v>
      </c>
      <c r="D59" s="126"/>
      <c r="E59" s="126">
        <f>SUM('分部表-费用'!E58:S58)+'分部表-费用'!D58+'分部表-费用'!Y58</f>
        <v>0</v>
      </c>
      <c r="F59" s="126">
        <f>'分部表-费用'!T58</f>
        <v>0</v>
      </c>
      <c r="G59" s="125">
        <f>'分部表-费用'!U58</f>
        <v>0</v>
      </c>
      <c r="H59" s="125">
        <f t="shared" si="1"/>
        <v>0</v>
      </c>
      <c r="I59" s="126">
        <f>'分部表-费用'!AK58</f>
        <v>0</v>
      </c>
      <c r="J59" s="126">
        <f>'分部表-费用'!AL58</f>
        <v>0</v>
      </c>
      <c r="K59" s="126">
        <f>'分部表-费用'!AJ58</f>
        <v>0</v>
      </c>
      <c r="L59" s="125">
        <f t="shared" si="2"/>
        <v>0</v>
      </c>
      <c r="M59" s="126">
        <f>'分部表-费用'!Z58</f>
        <v>0</v>
      </c>
      <c r="N59" s="126">
        <f>'分部表-费用'!AA58</f>
        <v>0</v>
      </c>
      <c r="O59" s="125">
        <f t="shared" si="4"/>
        <v>0</v>
      </c>
      <c r="P59" s="126">
        <f>'分部表-费用'!AB58</f>
        <v>0</v>
      </c>
      <c r="Q59" s="126">
        <f>'分部表-费用'!AC58</f>
        <v>0</v>
      </c>
      <c r="R59" s="126">
        <f>'分部表-费用'!Y58</f>
        <v>0</v>
      </c>
      <c r="S59" s="125">
        <f t="shared" si="3"/>
        <v>0</v>
      </c>
      <c r="T59" s="126">
        <f>'分部表-费用'!AF58</f>
        <v>0</v>
      </c>
      <c r="U59" s="126">
        <f>'分部表-费用'!AG58</f>
        <v>0</v>
      </c>
      <c r="V59" s="126">
        <f>'分部表-费用'!AH58</f>
        <v>0</v>
      </c>
      <c r="W59" s="126">
        <f>'分部表-费用'!AI58</f>
        <v>0</v>
      </c>
      <c r="X59" s="126">
        <f>'分部表-费用'!AE58</f>
        <v>0</v>
      </c>
      <c r="Y59" s="126">
        <f>'分部表-费用'!AD58</f>
        <v>0</v>
      </c>
    </row>
    <row r="60" spans="1:25">
      <c r="A60" s="211"/>
      <c r="B60" s="130" t="s">
        <v>155</v>
      </c>
      <c r="C60" s="125">
        <f t="shared" si="6"/>
        <v>62135.92</v>
      </c>
      <c r="D60" s="126"/>
      <c r="E60" s="126">
        <f>SUM('分部表-费用'!E59:S59)+'分部表-费用'!D59+'分部表-费用'!Y59</f>
        <v>0</v>
      </c>
      <c r="F60" s="126">
        <f>'分部表-费用'!T59</f>
        <v>0</v>
      </c>
      <c r="G60" s="125">
        <f>'分部表-费用'!U59</f>
        <v>0</v>
      </c>
      <c r="H60" s="125">
        <f t="shared" si="1"/>
        <v>0</v>
      </c>
      <c r="I60" s="126">
        <f>'分部表-费用'!AK59</f>
        <v>0</v>
      </c>
      <c r="J60" s="126">
        <f>'分部表-费用'!AL59</f>
        <v>0</v>
      </c>
      <c r="K60" s="126">
        <f>'分部表-费用'!AJ59</f>
        <v>0</v>
      </c>
      <c r="L60" s="125">
        <f t="shared" si="2"/>
        <v>0</v>
      </c>
      <c r="M60" s="126">
        <f>'分部表-费用'!Z59</f>
        <v>0</v>
      </c>
      <c r="N60" s="126">
        <f>'分部表-费用'!AA59</f>
        <v>0</v>
      </c>
      <c r="O60" s="125">
        <f t="shared" si="4"/>
        <v>62135.92</v>
      </c>
      <c r="P60" s="126">
        <f>'分部表-费用'!AB59</f>
        <v>62135.92</v>
      </c>
      <c r="Q60" s="126">
        <f>'分部表-费用'!AC59</f>
        <v>0</v>
      </c>
      <c r="R60" s="126">
        <f>'分部表-费用'!Y59</f>
        <v>0</v>
      </c>
      <c r="S60" s="125">
        <f t="shared" si="3"/>
        <v>0</v>
      </c>
      <c r="T60" s="126">
        <f>'分部表-费用'!AF59</f>
        <v>0</v>
      </c>
      <c r="U60" s="126">
        <f>'分部表-费用'!AG59</f>
        <v>0</v>
      </c>
      <c r="V60" s="126">
        <f>'分部表-费用'!AH59</f>
        <v>0</v>
      </c>
      <c r="W60" s="126">
        <f>'分部表-费用'!AI59</f>
        <v>0</v>
      </c>
      <c r="X60" s="126">
        <f>'分部表-费用'!AE59</f>
        <v>0</v>
      </c>
      <c r="Y60" s="126">
        <f>'分部表-费用'!AD59</f>
        <v>0</v>
      </c>
    </row>
    <row r="61" spans="1:25">
      <c r="A61" s="211"/>
      <c r="B61" s="135" t="s">
        <v>118</v>
      </c>
      <c r="C61" s="125">
        <f t="shared" si="6"/>
        <v>27954080.159999996</v>
      </c>
      <c r="D61" s="125"/>
      <c r="E61" s="126">
        <f>SUM('分部表-费用'!E60:S60)+'分部表-费用'!D60+'分部表-费用'!Y60</f>
        <v>7217598.0300000003</v>
      </c>
      <c r="F61" s="125">
        <f t="shared" ref="F61:Y61" si="8">SUM(F39:F60)</f>
        <v>290101.08</v>
      </c>
      <c r="G61" s="125">
        <f t="shared" si="8"/>
        <v>11091299.819999998</v>
      </c>
      <c r="H61" s="125">
        <f t="shared" si="8"/>
        <v>919634.10999999987</v>
      </c>
      <c r="I61" s="125">
        <f t="shared" si="8"/>
        <v>287107.68999999994</v>
      </c>
      <c r="J61" s="125">
        <f t="shared" si="8"/>
        <v>183667.09000000003</v>
      </c>
      <c r="K61" s="125">
        <f t="shared" si="8"/>
        <v>448859.32999999996</v>
      </c>
      <c r="L61" s="125">
        <f t="shared" si="8"/>
        <v>764039.05</v>
      </c>
      <c r="M61" s="125">
        <f t="shared" si="8"/>
        <v>630351.07999999996</v>
      </c>
      <c r="N61" s="125">
        <f t="shared" si="8"/>
        <v>133687.97000000003</v>
      </c>
      <c r="O61" s="125">
        <f t="shared" si="8"/>
        <v>1089064.5899999999</v>
      </c>
      <c r="P61" s="125">
        <f t="shared" si="8"/>
        <v>554786.18999999994</v>
      </c>
      <c r="Q61" s="125">
        <f t="shared" si="8"/>
        <v>534278.40000000002</v>
      </c>
      <c r="R61" s="125">
        <f t="shared" si="8"/>
        <v>480704.88000000006</v>
      </c>
      <c r="S61" s="125">
        <f t="shared" si="8"/>
        <v>6582343.4799999986</v>
      </c>
      <c r="T61" s="125">
        <f t="shared" si="8"/>
        <v>3718489.36</v>
      </c>
      <c r="U61" s="125">
        <f t="shared" si="8"/>
        <v>944240.22000000009</v>
      </c>
      <c r="V61" s="125">
        <f t="shared" si="8"/>
        <v>791096.59</v>
      </c>
      <c r="W61" s="125">
        <f t="shared" si="8"/>
        <v>670490.05999999994</v>
      </c>
      <c r="X61" s="125">
        <f t="shared" si="8"/>
        <v>173729.28999999998</v>
      </c>
      <c r="Y61" s="125">
        <f t="shared" si="8"/>
        <v>284297.96000000002</v>
      </c>
    </row>
    <row r="62" spans="1:25">
      <c r="A62" s="211" t="s">
        <v>156</v>
      </c>
      <c r="B62" s="127" t="s">
        <v>157</v>
      </c>
      <c r="C62" s="125">
        <f t="shared" si="6"/>
        <v>706863.51</v>
      </c>
      <c r="D62" s="126"/>
      <c r="E62" s="126">
        <f>SUM('分部表-费用'!E61:S61)+'分部表-费用'!D61+'分部表-费用'!Y61</f>
        <v>556433.05000000005</v>
      </c>
      <c r="F62" s="126">
        <f>'分部表-费用'!T61</f>
        <v>0</v>
      </c>
      <c r="G62" s="125">
        <f>'分部表-费用'!U61</f>
        <v>16981.11</v>
      </c>
      <c r="H62" s="125">
        <f t="shared" si="1"/>
        <v>0</v>
      </c>
      <c r="I62" s="126">
        <f>'分部表-费用'!AK61</f>
        <v>0</v>
      </c>
      <c r="J62" s="126">
        <f>'分部表-费用'!AL61</f>
        <v>0</v>
      </c>
      <c r="K62" s="126">
        <f>'分部表-费用'!AJ61</f>
        <v>0</v>
      </c>
      <c r="L62" s="125">
        <f t="shared" si="2"/>
        <v>0</v>
      </c>
      <c r="M62" s="126">
        <f>'分部表-费用'!Z61</f>
        <v>0</v>
      </c>
      <c r="N62" s="126">
        <f>'分部表-费用'!AA61</f>
        <v>0</v>
      </c>
      <c r="O62" s="125">
        <f t="shared" si="4"/>
        <v>0</v>
      </c>
      <c r="P62" s="126">
        <f>'分部表-费用'!AB61</f>
        <v>0</v>
      </c>
      <c r="Q62" s="126">
        <f>'分部表-费用'!AC61</f>
        <v>0</v>
      </c>
      <c r="R62" s="126">
        <f>'分部表-费用'!Y61</f>
        <v>0</v>
      </c>
      <c r="S62" s="125">
        <f t="shared" si="3"/>
        <v>133449.34999999998</v>
      </c>
      <c r="T62" s="126">
        <f>'分部表-费用'!AF61</f>
        <v>133449.34999999998</v>
      </c>
      <c r="U62" s="126">
        <f>'分部表-费用'!AG61</f>
        <v>0</v>
      </c>
      <c r="V62" s="126">
        <f>'分部表-费用'!AH61</f>
        <v>0</v>
      </c>
      <c r="W62" s="126">
        <f>'分部表-费用'!AI61</f>
        <v>0</v>
      </c>
      <c r="X62" s="126">
        <f>'分部表-费用'!AE61</f>
        <v>0</v>
      </c>
      <c r="Y62" s="126">
        <f>'分部表-费用'!AD61</f>
        <v>0</v>
      </c>
    </row>
    <row r="63" spans="1:25">
      <c r="A63" s="211"/>
      <c r="B63" s="130" t="s">
        <v>158</v>
      </c>
      <c r="C63" s="125">
        <f t="shared" si="6"/>
        <v>2135910.3199999998</v>
      </c>
      <c r="D63" s="126"/>
      <c r="E63" s="126">
        <f>SUM('分部表-费用'!E62:S62)+'分部表-费用'!D62+'分部表-费用'!Y62</f>
        <v>659822.68999999994</v>
      </c>
      <c r="F63" s="126">
        <f>'分部表-费用'!T62</f>
        <v>0</v>
      </c>
      <c r="G63" s="125">
        <f>'分部表-费用'!U62</f>
        <v>1394648.96</v>
      </c>
      <c r="H63" s="125">
        <f t="shared" si="1"/>
        <v>0</v>
      </c>
      <c r="I63" s="126">
        <f>'分部表-费用'!AK62</f>
        <v>0</v>
      </c>
      <c r="J63" s="126">
        <f>'分部表-费用'!AL62</f>
        <v>0</v>
      </c>
      <c r="K63" s="126">
        <f>'分部表-费用'!AJ62</f>
        <v>0</v>
      </c>
      <c r="L63" s="125">
        <f t="shared" si="2"/>
        <v>0</v>
      </c>
      <c r="M63" s="126">
        <f>'分部表-费用'!Z62</f>
        <v>0</v>
      </c>
      <c r="N63" s="126">
        <f>'分部表-费用'!AA62</f>
        <v>0</v>
      </c>
      <c r="O63" s="125">
        <f t="shared" si="4"/>
        <v>0</v>
      </c>
      <c r="P63" s="126">
        <f>'分部表-费用'!AB62</f>
        <v>0</v>
      </c>
      <c r="Q63" s="126">
        <f>'分部表-费用'!AC62</f>
        <v>0</v>
      </c>
      <c r="R63" s="126">
        <f>'分部表-费用'!Y62</f>
        <v>69867.199999999997</v>
      </c>
      <c r="S63" s="125">
        <f t="shared" si="3"/>
        <v>81438.670000000013</v>
      </c>
      <c r="T63" s="126">
        <f>'分部表-费用'!AF62</f>
        <v>29267.77</v>
      </c>
      <c r="U63" s="126">
        <f>'分部表-费用'!AG62</f>
        <v>21394.670000000006</v>
      </c>
      <c r="V63" s="126">
        <f>'分部表-费用'!AH62</f>
        <v>0</v>
      </c>
      <c r="W63" s="126">
        <f>'分部表-费用'!AI62</f>
        <v>27453.13</v>
      </c>
      <c r="X63" s="126">
        <f>'分部表-费用'!AE62</f>
        <v>1229.44</v>
      </c>
      <c r="Y63" s="126">
        <f>'分部表-费用'!AD62</f>
        <v>2093.6599999999994</v>
      </c>
    </row>
    <row r="64" spans="1:25">
      <c r="A64" s="211"/>
      <c r="B64" s="130" t="s">
        <v>159</v>
      </c>
      <c r="C64" s="125">
        <f t="shared" si="6"/>
        <v>27204385.789999999</v>
      </c>
      <c r="D64" s="126"/>
      <c r="E64" s="126">
        <f>SUM('分部表-费用'!E63:S63)+'分部表-费用'!D63+'分部表-费用'!Y63</f>
        <v>5338178.16</v>
      </c>
      <c r="F64" s="126">
        <f>'分部表-费用'!T63</f>
        <v>0</v>
      </c>
      <c r="G64" s="125">
        <f>'分部表-费用'!U63</f>
        <v>16705495.689999999</v>
      </c>
      <c r="H64" s="125">
        <f t="shared" si="1"/>
        <v>515205.73000000004</v>
      </c>
      <c r="I64" s="126">
        <f>'分部表-费用'!AK63</f>
        <v>176000</v>
      </c>
      <c r="J64" s="126">
        <f>'分部表-费用'!AL63</f>
        <v>339205.73000000004</v>
      </c>
      <c r="K64" s="126">
        <f>'分部表-费用'!AJ63</f>
        <v>0</v>
      </c>
      <c r="L64" s="125">
        <f t="shared" si="2"/>
        <v>1003718.57</v>
      </c>
      <c r="M64" s="126">
        <f>'分部表-费用'!Z63</f>
        <v>781744.29999999993</v>
      </c>
      <c r="N64" s="126">
        <f>'分部表-费用'!AA63</f>
        <v>221974.27</v>
      </c>
      <c r="O64" s="125">
        <f t="shared" si="4"/>
        <v>1082879.9899999998</v>
      </c>
      <c r="P64" s="126">
        <f>'分部表-费用'!AB63</f>
        <v>804908.56999999983</v>
      </c>
      <c r="Q64" s="126">
        <f>'分部表-费用'!AC63</f>
        <v>277971.42000000004</v>
      </c>
      <c r="R64" s="126">
        <f>'分部表-费用'!Y63</f>
        <v>4582108.6000000006</v>
      </c>
      <c r="S64" s="125">
        <f t="shared" si="3"/>
        <v>2558907.65</v>
      </c>
      <c r="T64" s="126">
        <f>'分部表-费用'!AF63</f>
        <v>324104.63</v>
      </c>
      <c r="U64" s="126">
        <f>'分部表-费用'!AG63</f>
        <v>416560.92000000004</v>
      </c>
      <c r="V64" s="126">
        <f>'分部表-费用'!AH63</f>
        <v>0</v>
      </c>
      <c r="W64" s="126">
        <f>'分部表-费用'!AI63</f>
        <v>1163665.3299999998</v>
      </c>
      <c r="X64" s="126">
        <f>'分部表-费用'!AE63</f>
        <v>48103.74</v>
      </c>
      <c r="Y64" s="126">
        <f>'分部表-费用'!AD63</f>
        <v>606473.03</v>
      </c>
    </row>
    <row r="65" spans="1:25">
      <c r="A65" s="211"/>
      <c r="B65" s="130" t="s">
        <v>160</v>
      </c>
      <c r="C65" s="125">
        <f t="shared" si="6"/>
        <v>3067849.96</v>
      </c>
      <c r="D65" s="126"/>
      <c r="E65" s="126">
        <f>SUM('分部表-费用'!E64:S64)+'分部表-费用'!D64+'分部表-费用'!Y64</f>
        <v>837761.8899999999</v>
      </c>
      <c r="F65" s="126">
        <f>'分部表-费用'!T64</f>
        <v>0</v>
      </c>
      <c r="G65" s="125">
        <f>'分部表-费用'!U64</f>
        <v>1751972.7600000002</v>
      </c>
      <c r="H65" s="125">
        <f t="shared" si="1"/>
        <v>55875.840000000004</v>
      </c>
      <c r="I65" s="126">
        <f>'分部表-费用'!AK64</f>
        <v>19177.36</v>
      </c>
      <c r="J65" s="126">
        <f>'分部表-费用'!AL64</f>
        <v>36698.480000000003</v>
      </c>
      <c r="K65" s="126">
        <f>'分部表-费用'!AJ64</f>
        <v>0</v>
      </c>
      <c r="L65" s="125">
        <f t="shared" si="2"/>
        <v>96509.420000000013</v>
      </c>
      <c r="M65" s="126">
        <f>'分部表-费用'!Z64</f>
        <v>72494.16</v>
      </c>
      <c r="N65" s="126">
        <f>'分部表-费用'!AA64</f>
        <v>24015.260000000002</v>
      </c>
      <c r="O65" s="125">
        <f t="shared" si="4"/>
        <v>108563.79999999999</v>
      </c>
      <c r="P65" s="126">
        <f>'分部表-费用'!AB64</f>
        <v>87082.65</v>
      </c>
      <c r="Q65" s="126">
        <f>'分部表-费用'!AC64</f>
        <v>21481.149999999998</v>
      </c>
      <c r="R65" s="126">
        <f>'分部表-费用'!Y64</f>
        <v>491170</v>
      </c>
      <c r="S65" s="125">
        <f t="shared" si="3"/>
        <v>217166.24999999997</v>
      </c>
      <c r="T65" s="126">
        <f>'分部表-费用'!AF64</f>
        <v>36600.720000000001</v>
      </c>
      <c r="U65" s="126">
        <f>'分部表-费用'!AG64</f>
        <v>34395.81</v>
      </c>
      <c r="V65" s="126">
        <f>'分部表-费用'!AH64</f>
        <v>0</v>
      </c>
      <c r="W65" s="126">
        <f>'分部表-费用'!AI64</f>
        <v>83516.709999999977</v>
      </c>
      <c r="X65" s="126">
        <f>'分部表-费用'!AE64</f>
        <v>4903.0200000000004</v>
      </c>
      <c r="Y65" s="126">
        <f>'分部表-费用'!AD64</f>
        <v>57749.99</v>
      </c>
    </row>
    <row r="66" spans="1:25">
      <c r="A66" s="211"/>
      <c r="B66" s="130" t="s">
        <v>161</v>
      </c>
      <c r="C66" s="125">
        <f t="shared" si="6"/>
        <v>1134551.44</v>
      </c>
      <c r="D66" s="126"/>
      <c r="E66" s="126">
        <f>SUM('分部表-费用'!E65:S65)+'分部表-费用'!D65+'分部表-费用'!Y65</f>
        <v>222039.65000000002</v>
      </c>
      <c r="F66" s="126">
        <f>'分部表-费用'!T65</f>
        <v>0</v>
      </c>
      <c r="G66" s="125">
        <f>'分部表-费用'!U65</f>
        <v>912511.79</v>
      </c>
      <c r="H66" s="125">
        <f t="shared" si="1"/>
        <v>0</v>
      </c>
      <c r="I66" s="126">
        <f>'分部表-费用'!AK65</f>
        <v>0</v>
      </c>
      <c r="J66" s="126">
        <f>'分部表-费用'!AL65</f>
        <v>0</v>
      </c>
      <c r="K66" s="126">
        <f>'分部表-费用'!AJ65</f>
        <v>0</v>
      </c>
      <c r="L66" s="125">
        <f t="shared" si="2"/>
        <v>0</v>
      </c>
      <c r="M66" s="126">
        <f>'分部表-费用'!Z65</f>
        <v>0</v>
      </c>
      <c r="N66" s="126">
        <f>'分部表-费用'!AA65</f>
        <v>0</v>
      </c>
      <c r="O66" s="125">
        <f t="shared" si="4"/>
        <v>0</v>
      </c>
      <c r="P66" s="126">
        <f>'分部表-费用'!AB65</f>
        <v>0</v>
      </c>
      <c r="Q66" s="126">
        <f>'分部表-费用'!AC65</f>
        <v>0</v>
      </c>
      <c r="R66" s="126">
        <f>'分部表-费用'!Y65</f>
        <v>0</v>
      </c>
      <c r="S66" s="125">
        <f t="shared" si="3"/>
        <v>0</v>
      </c>
      <c r="T66" s="126">
        <f>'分部表-费用'!AF65</f>
        <v>0</v>
      </c>
      <c r="U66" s="126">
        <f>'分部表-费用'!AG65</f>
        <v>0</v>
      </c>
      <c r="V66" s="126">
        <f>'分部表-费用'!AH65</f>
        <v>0</v>
      </c>
      <c r="W66" s="126">
        <f>'分部表-费用'!AI65</f>
        <v>0</v>
      </c>
      <c r="X66" s="126">
        <f>'分部表-费用'!AE65</f>
        <v>0</v>
      </c>
      <c r="Y66" s="126">
        <f>'分部表-费用'!AD65</f>
        <v>0</v>
      </c>
    </row>
    <row r="67" spans="1:25">
      <c r="A67" s="211"/>
      <c r="B67" s="130" t="s">
        <v>162</v>
      </c>
      <c r="C67" s="125">
        <f t="shared" si="6"/>
        <v>212204.28999999998</v>
      </c>
      <c r="D67" s="126"/>
      <c r="E67" s="126">
        <f>SUM('分部表-费用'!E66:S66)+'分部表-费用'!D66+'分部表-费用'!Y66</f>
        <v>97206.67</v>
      </c>
      <c r="F67" s="126">
        <f>'分部表-费用'!T66</f>
        <v>0</v>
      </c>
      <c r="G67" s="125">
        <f>'分部表-费用'!U66</f>
        <v>111437.62</v>
      </c>
      <c r="H67" s="125">
        <f t="shared" si="1"/>
        <v>3520</v>
      </c>
      <c r="I67" s="126">
        <f>'分部表-费用'!AK66</f>
        <v>10</v>
      </c>
      <c r="J67" s="126">
        <f>'分部表-费用'!AL66</f>
        <v>3510</v>
      </c>
      <c r="K67" s="126">
        <f>'分部表-费用'!AJ66</f>
        <v>0</v>
      </c>
      <c r="L67" s="125">
        <f t="shared" si="2"/>
        <v>20</v>
      </c>
      <c r="M67" s="126">
        <f>'分部表-费用'!Z66</f>
        <v>10</v>
      </c>
      <c r="N67" s="126">
        <f>'分部表-费用'!AA66</f>
        <v>10</v>
      </c>
      <c r="O67" s="125">
        <f t="shared" si="4"/>
        <v>20</v>
      </c>
      <c r="P67" s="126">
        <f>'分部表-费用'!AB66</f>
        <v>10</v>
      </c>
      <c r="Q67" s="126">
        <f>'分部表-费用'!AC66</f>
        <v>10</v>
      </c>
      <c r="R67" s="126">
        <f>'分部表-费用'!Y66</f>
        <v>286.04000000000002</v>
      </c>
      <c r="S67" s="125">
        <f t="shared" si="3"/>
        <v>0</v>
      </c>
      <c r="T67" s="126">
        <f>'分部表-费用'!AF66</f>
        <v>0</v>
      </c>
      <c r="U67" s="126">
        <f>'分部表-费用'!AG66</f>
        <v>0</v>
      </c>
      <c r="V67" s="126">
        <f>'分部表-费用'!AH66</f>
        <v>0</v>
      </c>
      <c r="W67" s="126">
        <f>'分部表-费用'!AI66</f>
        <v>0</v>
      </c>
      <c r="X67" s="126">
        <f>'分部表-费用'!AE66</f>
        <v>0</v>
      </c>
      <c r="Y67" s="126">
        <f>'分部表-费用'!AD66</f>
        <v>0</v>
      </c>
    </row>
    <row r="68" spans="1:25">
      <c r="A68" s="211"/>
      <c r="B68" s="130" t="s">
        <v>163</v>
      </c>
      <c r="C68" s="125">
        <f t="shared" si="6"/>
        <v>345988.18</v>
      </c>
      <c r="D68" s="126"/>
      <c r="E68" s="126">
        <f>SUM('分部表-费用'!E67:S67)+'分部表-费用'!D67+'分部表-费用'!Y67</f>
        <v>107865.25</v>
      </c>
      <c r="F68" s="126">
        <f>'分部表-费用'!T67</f>
        <v>0</v>
      </c>
      <c r="G68" s="125">
        <f>'分部表-费用'!U67</f>
        <v>237222.93</v>
      </c>
      <c r="H68" s="125">
        <f t="shared" si="1"/>
        <v>0</v>
      </c>
      <c r="I68" s="126">
        <f>'分部表-费用'!AK67</f>
        <v>0</v>
      </c>
      <c r="J68" s="126">
        <f>'分部表-费用'!AL67</f>
        <v>0</v>
      </c>
      <c r="K68" s="126">
        <f>'分部表-费用'!AJ67</f>
        <v>0</v>
      </c>
      <c r="L68" s="125">
        <f t="shared" si="2"/>
        <v>0</v>
      </c>
      <c r="M68" s="126">
        <f>'分部表-费用'!Z67</f>
        <v>0</v>
      </c>
      <c r="N68" s="126">
        <f>'分部表-费用'!AA67</f>
        <v>0</v>
      </c>
      <c r="O68" s="125">
        <f t="shared" si="4"/>
        <v>0</v>
      </c>
      <c r="P68" s="126">
        <f>'分部表-费用'!AB67</f>
        <v>0</v>
      </c>
      <c r="Q68" s="126">
        <f>'分部表-费用'!AC67</f>
        <v>0</v>
      </c>
      <c r="R68" s="126">
        <f>'分部表-费用'!Y67</f>
        <v>0</v>
      </c>
      <c r="S68" s="125">
        <f t="shared" si="3"/>
        <v>900</v>
      </c>
      <c r="T68" s="126">
        <f>'分部表-费用'!AF67</f>
        <v>900</v>
      </c>
      <c r="U68" s="126">
        <f>'分部表-费用'!AG67</f>
        <v>0</v>
      </c>
      <c r="V68" s="126">
        <f>'分部表-费用'!AH67</f>
        <v>0</v>
      </c>
      <c r="W68" s="126">
        <f>'分部表-费用'!AI67</f>
        <v>0</v>
      </c>
      <c r="X68" s="126">
        <f>'分部表-费用'!AE67</f>
        <v>0</v>
      </c>
      <c r="Y68" s="126">
        <f>'分部表-费用'!AD67</f>
        <v>0</v>
      </c>
    </row>
    <row r="69" spans="1:25">
      <c r="A69" s="211"/>
      <c r="B69" s="130" t="s">
        <v>164</v>
      </c>
      <c r="C69" s="125">
        <f t="shared" ref="C69:C82" si="9">D69+E69+F69+G69+H69+L69+O69+S69</f>
        <v>13045800.700000001</v>
      </c>
      <c r="D69" s="126"/>
      <c r="E69" s="126">
        <f>SUM('分部表-费用'!E68:S68)+'分部表-费用'!D68+'分部表-费用'!Y68</f>
        <v>7904106.1100000003</v>
      </c>
      <c r="F69" s="126">
        <f>'分部表-费用'!T68</f>
        <v>0</v>
      </c>
      <c r="G69" s="125">
        <f>'分部表-费用'!U68</f>
        <v>5049897.2299999995</v>
      </c>
      <c r="H69" s="125">
        <f t="shared" ref="H69:H80" si="10">I69+J69+K69</f>
        <v>34407.72</v>
      </c>
      <c r="I69" s="126">
        <f>'分部表-费用'!AK68</f>
        <v>16654.400000000001</v>
      </c>
      <c r="J69" s="126">
        <f>'分部表-费用'!AL68</f>
        <v>17753.32</v>
      </c>
      <c r="K69" s="126">
        <f>'分部表-费用'!AJ68</f>
        <v>0</v>
      </c>
      <c r="L69" s="125">
        <f t="shared" ref="L69:L80" si="11">M69+N69</f>
        <v>40735.240000000005</v>
      </c>
      <c r="M69" s="126">
        <f>'分部表-费用'!Z68</f>
        <v>32408.04</v>
      </c>
      <c r="N69" s="126">
        <f>'分部表-费用'!AA68</f>
        <v>8327.2000000000007</v>
      </c>
      <c r="O69" s="125">
        <f t="shared" ref="O69:O80" si="12">P69+Q69</f>
        <v>16654.400000000001</v>
      </c>
      <c r="P69" s="126">
        <f>'分部表-费用'!AB68</f>
        <v>16654.400000000001</v>
      </c>
      <c r="Q69" s="126">
        <f>'分部表-费用'!AC68</f>
        <v>0</v>
      </c>
      <c r="R69" s="126">
        <f>'分部表-费用'!Y68</f>
        <v>178008.26</v>
      </c>
      <c r="S69" s="125">
        <f t="shared" ref="S69:S80" si="13">T69+U69+V69+W69+X69+Y69</f>
        <v>0</v>
      </c>
      <c r="T69" s="126">
        <f>'分部表-费用'!AF68</f>
        <v>0</v>
      </c>
      <c r="U69" s="126">
        <f>'分部表-费用'!AG68</f>
        <v>0</v>
      </c>
      <c r="V69" s="126">
        <f>'分部表-费用'!AH68</f>
        <v>0</v>
      </c>
      <c r="W69" s="126">
        <f>'分部表-费用'!AI68</f>
        <v>0</v>
      </c>
      <c r="X69" s="126">
        <f>'分部表-费用'!AE68</f>
        <v>0</v>
      </c>
      <c r="Y69" s="126">
        <f>'分部表-费用'!AD68</f>
        <v>0</v>
      </c>
    </row>
    <row r="70" spans="1:25">
      <c r="A70" s="211"/>
      <c r="B70" s="130" t="s">
        <v>165</v>
      </c>
      <c r="C70" s="125">
        <f t="shared" si="9"/>
        <v>5513049.959999999</v>
      </c>
      <c r="D70" s="126"/>
      <c r="E70" s="126">
        <f>SUM('分部表-费用'!E69:S69)+'分部表-费用'!D69+'分部表-费用'!Y69</f>
        <v>1249209.69</v>
      </c>
      <c r="F70" s="126">
        <f>'分部表-费用'!T69</f>
        <v>0</v>
      </c>
      <c r="G70" s="125">
        <f>'分部表-费用'!U69</f>
        <v>3793895.3200000003</v>
      </c>
      <c r="H70" s="125">
        <f t="shared" si="10"/>
        <v>34669.81</v>
      </c>
      <c r="I70" s="126">
        <f>'分部表-费用'!AK69</f>
        <v>23113.21</v>
      </c>
      <c r="J70" s="126">
        <f>'分部表-费用'!AL69</f>
        <v>11556.6</v>
      </c>
      <c r="K70" s="126">
        <f>'分部表-费用'!AJ69</f>
        <v>0</v>
      </c>
      <c r="L70" s="125">
        <f t="shared" si="11"/>
        <v>414586.46</v>
      </c>
      <c r="M70" s="126">
        <f>'分部表-费用'!Z69</f>
        <v>397824</v>
      </c>
      <c r="N70" s="126">
        <f>'分部表-费用'!AA69</f>
        <v>16762.46</v>
      </c>
      <c r="O70" s="125">
        <f t="shared" si="12"/>
        <v>18688.68</v>
      </c>
      <c r="P70" s="126">
        <f>'分部表-费用'!AB69</f>
        <v>11792.46</v>
      </c>
      <c r="Q70" s="126">
        <f>'分部表-费用'!AC69</f>
        <v>6896.22</v>
      </c>
      <c r="R70" s="126">
        <f>'分部表-费用'!Y69</f>
        <v>0</v>
      </c>
      <c r="S70" s="125">
        <f t="shared" si="13"/>
        <v>2000</v>
      </c>
      <c r="T70" s="126">
        <f>'分部表-费用'!AF69</f>
        <v>0</v>
      </c>
      <c r="U70" s="126">
        <f>'分部表-费用'!AG69</f>
        <v>0</v>
      </c>
      <c r="V70" s="126">
        <f>'分部表-费用'!AH69</f>
        <v>0</v>
      </c>
      <c r="W70" s="126">
        <f>'分部表-费用'!AI69</f>
        <v>0</v>
      </c>
      <c r="X70" s="126">
        <f>'分部表-费用'!AE69</f>
        <v>0</v>
      </c>
      <c r="Y70" s="126">
        <f>'分部表-费用'!AD69</f>
        <v>2000</v>
      </c>
    </row>
    <row r="71" spans="1:25">
      <c r="A71" s="211"/>
      <c r="B71" s="130" t="s">
        <v>166</v>
      </c>
      <c r="C71" s="125">
        <f t="shared" si="9"/>
        <v>0</v>
      </c>
      <c r="D71" s="126"/>
      <c r="E71" s="126">
        <f>SUM('分部表-费用'!E70:S70)+'分部表-费用'!D70+'分部表-费用'!Y70</f>
        <v>0</v>
      </c>
      <c r="F71" s="126">
        <f>'分部表-费用'!T70</f>
        <v>0</v>
      </c>
      <c r="G71" s="125">
        <f>'分部表-费用'!U70</f>
        <v>0</v>
      </c>
      <c r="H71" s="125">
        <f t="shared" si="10"/>
        <v>0</v>
      </c>
      <c r="I71" s="126">
        <f>'分部表-费用'!AK70</f>
        <v>0</v>
      </c>
      <c r="J71" s="126">
        <f>'分部表-费用'!AL70</f>
        <v>0</v>
      </c>
      <c r="K71" s="126">
        <f>'分部表-费用'!AJ70</f>
        <v>0</v>
      </c>
      <c r="L71" s="125">
        <f t="shared" si="11"/>
        <v>0</v>
      </c>
      <c r="M71" s="126">
        <f>'分部表-费用'!Z70</f>
        <v>0</v>
      </c>
      <c r="N71" s="126">
        <f>'分部表-费用'!AA70</f>
        <v>0</v>
      </c>
      <c r="O71" s="125">
        <f t="shared" si="12"/>
        <v>0</v>
      </c>
      <c r="P71" s="126">
        <f>'分部表-费用'!AB70</f>
        <v>0</v>
      </c>
      <c r="Q71" s="126">
        <f>'分部表-费用'!AC70</f>
        <v>0</v>
      </c>
      <c r="R71" s="126">
        <f>'分部表-费用'!Y70</f>
        <v>0</v>
      </c>
      <c r="S71" s="125">
        <f t="shared" si="13"/>
        <v>0</v>
      </c>
      <c r="T71" s="126">
        <f>'分部表-费用'!AF70</f>
        <v>0</v>
      </c>
      <c r="U71" s="126">
        <f>'分部表-费用'!AG70</f>
        <v>0</v>
      </c>
      <c r="V71" s="126">
        <f>'分部表-费用'!AH70</f>
        <v>0</v>
      </c>
      <c r="W71" s="126">
        <f>'分部表-费用'!AI70</f>
        <v>0</v>
      </c>
      <c r="X71" s="126">
        <f>'分部表-费用'!AE70</f>
        <v>0</v>
      </c>
      <c r="Y71" s="126">
        <f>'分部表-费用'!AD70</f>
        <v>0</v>
      </c>
    </row>
    <row r="72" spans="1:25">
      <c r="A72" s="211"/>
      <c r="B72" s="130" t="s">
        <v>167</v>
      </c>
      <c r="C72" s="125">
        <f t="shared" si="9"/>
        <v>8583296.2300000004</v>
      </c>
      <c r="D72" s="126"/>
      <c r="E72" s="126">
        <f>SUM('分部表-费用'!E71:S71)+'分部表-费用'!D71+'分部表-费用'!Y71</f>
        <v>6210508.0599999996</v>
      </c>
      <c r="F72" s="126">
        <f>'分部表-费用'!T71</f>
        <v>0</v>
      </c>
      <c r="G72" s="125">
        <f>'分部表-费用'!U71</f>
        <v>2248220.67</v>
      </c>
      <c r="H72" s="125">
        <f t="shared" si="10"/>
        <v>20994.720000000001</v>
      </c>
      <c r="I72" s="126">
        <f>'分部表-费用'!AK71</f>
        <v>3696.68</v>
      </c>
      <c r="J72" s="126">
        <f>'分部表-费用'!AL71</f>
        <v>17298.04</v>
      </c>
      <c r="K72" s="126">
        <f>'分部表-费用'!AJ71</f>
        <v>0</v>
      </c>
      <c r="L72" s="125">
        <f t="shared" si="11"/>
        <v>56763.03</v>
      </c>
      <c r="M72" s="126">
        <f>'分部表-费用'!Z71</f>
        <v>39767.360000000001</v>
      </c>
      <c r="N72" s="126">
        <f>'分部表-费用'!AA71</f>
        <v>16995.670000000002</v>
      </c>
      <c r="O72" s="125">
        <f t="shared" si="12"/>
        <v>46809.75</v>
      </c>
      <c r="P72" s="126">
        <f>'分部表-费用'!AB71</f>
        <v>39993.5</v>
      </c>
      <c r="Q72" s="126">
        <f>'分部表-费用'!AC71</f>
        <v>6816.25</v>
      </c>
      <c r="R72" s="126">
        <f>'分部表-费用'!Y71</f>
        <v>257088.31</v>
      </c>
      <c r="S72" s="125">
        <f t="shared" si="13"/>
        <v>0</v>
      </c>
      <c r="T72" s="126">
        <f>'分部表-费用'!AF71</f>
        <v>0</v>
      </c>
      <c r="U72" s="126">
        <f>'分部表-费用'!AG71</f>
        <v>0</v>
      </c>
      <c r="V72" s="126">
        <f>'分部表-费用'!AH71</f>
        <v>0</v>
      </c>
      <c r="W72" s="126">
        <f>'分部表-费用'!AI71</f>
        <v>0</v>
      </c>
      <c r="X72" s="126">
        <f>'分部表-费用'!AE71</f>
        <v>0</v>
      </c>
      <c r="Y72" s="126">
        <f>'分部表-费用'!AD71</f>
        <v>0</v>
      </c>
    </row>
    <row r="73" spans="1:25">
      <c r="A73" s="211"/>
      <c r="B73" s="130" t="s">
        <v>168</v>
      </c>
      <c r="C73" s="125">
        <f t="shared" si="9"/>
        <v>8730611.9499999974</v>
      </c>
      <c r="D73" s="126"/>
      <c r="E73" s="126">
        <f>SUM('分部表-费用'!E72:S72)+'分部表-费用'!D72+'分部表-费用'!Y72</f>
        <v>8332546.9999999991</v>
      </c>
      <c r="F73" s="126">
        <f>'分部表-费用'!T72</f>
        <v>0</v>
      </c>
      <c r="G73" s="125">
        <f>'分部表-费用'!U72</f>
        <v>319931.57999999996</v>
      </c>
      <c r="H73" s="125">
        <f t="shared" si="10"/>
        <v>0</v>
      </c>
      <c r="I73" s="126">
        <f>'分部表-费用'!AK72</f>
        <v>0</v>
      </c>
      <c r="J73" s="126">
        <f>'分部表-费用'!AL72</f>
        <v>0</v>
      </c>
      <c r="K73" s="126">
        <f>'分部表-费用'!AJ72</f>
        <v>0</v>
      </c>
      <c r="L73" s="125">
        <f t="shared" si="11"/>
        <v>78133.37000000001</v>
      </c>
      <c r="M73" s="126">
        <f>'分部表-费用'!Z72</f>
        <v>78133.37000000001</v>
      </c>
      <c r="N73" s="126">
        <f>'分部表-费用'!AA72</f>
        <v>0</v>
      </c>
      <c r="O73" s="125">
        <f t="shared" si="12"/>
        <v>0</v>
      </c>
      <c r="P73" s="126">
        <f>'分部表-费用'!AB72</f>
        <v>0</v>
      </c>
      <c r="Q73" s="126">
        <f>'分部表-费用'!AC72</f>
        <v>0</v>
      </c>
      <c r="R73" s="126">
        <f>'分部表-费用'!Y72</f>
        <v>0</v>
      </c>
      <c r="S73" s="125">
        <f t="shared" si="13"/>
        <v>0</v>
      </c>
      <c r="T73" s="126">
        <f>'分部表-费用'!AF72</f>
        <v>0</v>
      </c>
      <c r="U73" s="126">
        <f>'分部表-费用'!AG72</f>
        <v>0</v>
      </c>
      <c r="V73" s="126">
        <f>'分部表-费用'!AH72</f>
        <v>0</v>
      </c>
      <c r="W73" s="126">
        <f>'分部表-费用'!AI72</f>
        <v>0</v>
      </c>
      <c r="X73" s="126">
        <f>'分部表-费用'!AE72</f>
        <v>0</v>
      </c>
      <c r="Y73" s="126">
        <f>'分部表-费用'!AD72</f>
        <v>0</v>
      </c>
    </row>
    <row r="74" spans="1:25">
      <c r="A74" s="211"/>
      <c r="B74" s="130" t="s">
        <v>169</v>
      </c>
      <c r="C74" s="125">
        <f t="shared" si="9"/>
        <v>7408468.330000001</v>
      </c>
      <c r="D74" s="126"/>
      <c r="E74" s="126">
        <f>SUM('分部表-费用'!E73:S73)+'分部表-费用'!D73+'分部表-费用'!Y73</f>
        <v>2475810.2599999998</v>
      </c>
      <c r="F74" s="126">
        <f>'分部表-费用'!T73</f>
        <v>0</v>
      </c>
      <c r="G74" s="125">
        <f>'分部表-费用'!U73</f>
        <v>3955597.2800000007</v>
      </c>
      <c r="H74" s="125">
        <f t="shared" si="10"/>
        <v>83593.260000000009</v>
      </c>
      <c r="I74" s="126">
        <f>'分部表-费用'!AK73</f>
        <v>26464.44</v>
      </c>
      <c r="J74" s="126">
        <f>'分部表-费用'!AL73</f>
        <v>49933.87000000001</v>
      </c>
      <c r="K74" s="126">
        <f>'分部表-费用'!AJ73</f>
        <v>7194.9500000000007</v>
      </c>
      <c r="L74" s="125">
        <f t="shared" si="11"/>
        <v>136793.41999999998</v>
      </c>
      <c r="M74" s="126">
        <f>'分部表-费用'!Z73</f>
        <v>101663.92</v>
      </c>
      <c r="N74" s="126">
        <f>'分部表-费用'!AA73</f>
        <v>35129.5</v>
      </c>
      <c r="O74" s="125">
        <f t="shared" si="12"/>
        <v>158109.06999999998</v>
      </c>
      <c r="P74" s="126">
        <f>'分部表-费用'!AB73</f>
        <v>115843.62999999999</v>
      </c>
      <c r="Q74" s="126">
        <f>'分部表-费用'!AC73</f>
        <v>42265.439999999995</v>
      </c>
      <c r="R74" s="126">
        <f>'分部表-费用'!Y73</f>
        <v>586585.48</v>
      </c>
      <c r="S74" s="125">
        <f t="shared" si="13"/>
        <v>598565.03999999992</v>
      </c>
      <c r="T74" s="126">
        <f>'分部表-费用'!AF73</f>
        <v>102319.78999999998</v>
      </c>
      <c r="U74" s="126">
        <f>'分部表-费用'!AG73</f>
        <v>74036.55</v>
      </c>
      <c r="V74" s="126">
        <f>'分部表-费用'!AH73</f>
        <v>0</v>
      </c>
      <c r="W74" s="126">
        <f>'分部表-费用'!AI73</f>
        <v>352482.76</v>
      </c>
      <c r="X74" s="126">
        <f>'分部表-费用'!AE73</f>
        <v>27884.240000000002</v>
      </c>
      <c r="Y74" s="126">
        <f>'分部表-费用'!AD73</f>
        <v>41841.699999999997</v>
      </c>
    </row>
    <row r="75" spans="1:25">
      <c r="A75" s="211"/>
      <c r="B75" s="130" t="s">
        <v>170</v>
      </c>
      <c r="C75" s="125">
        <f t="shared" si="9"/>
        <v>0</v>
      </c>
      <c r="D75" s="126"/>
      <c r="E75" s="126">
        <f>SUM('分部表-费用'!E74:S74)+'分部表-费用'!D74+'分部表-费用'!Y74</f>
        <v>0</v>
      </c>
      <c r="F75" s="126">
        <f>'分部表-费用'!T74</f>
        <v>0</v>
      </c>
      <c r="G75" s="125">
        <f>'分部表-费用'!U74</f>
        <v>0</v>
      </c>
      <c r="H75" s="125">
        <f t="shared" si="10"/>
        <v>0</v>
      </c>
      <c r="I75" s="126">
        <f>'分部表-费用'!AK74</f>
        <v>0</v>
      </c>
      <c r="J75" s="126">
        <f>'分部表-费用'!AL74</f>
        <v>0</v>
      </c>
      <c r="K75" s="126">
        <f>'分部表-费用'!AJ74</f>
        <v>0</v>
      </c>
      <c r="L75" s="125">
        <f t="shared" si="11"/>
        <v>0</v>
      </c>
      <c r="M75" s="126">
        <f>'分部表-费用'!Z74</f>
        <v>0</v>
      </c>
      <c r="N75" s="126">
        <f>'分部表-费用'!AA74</f>
        <v>0</v>
      </c>
      <c r="O75" s="125">
        <f t="shared" si="12"/>
        <v>0</v>
      </c>
      <c r="P75" s="126">
        <f>'分部表-费用'!AB74</f>
        <v>0</v>
      </c>
      <c r="Q75" s="126">
        <f>'分部表-费用'!AC74</f>
        <v>0</v>
      </c>
      <c r="R75" s="126">
        <f>'分部表-费用'!Y74</f>
        <v>0</v>
      </c>
      <c r="S75" s="125">
        <f t="shared" si="13"/>
        <v>0</v>
      </c>
      <c r="T75" s="126">
        <f>'分部表-费用'!AF74</f>
        <v>0</v>
      </c>
      <c r="U75" s="126">
        <f>'分部表-费用'!AG74</f>
        <v>0</v>
      </c>
      <c r="V75" s="126">
        <f>'分部表-费用'!AH74</f>
        <v>0</v>
      </c>
      <c r="W75" s="126">
        <f>'分部表-费用'!AI74</f>
        <v>0</v>
      </c>
      <c r="X75" s="126">
        <f>'分部表-费用'!AE74</f>
        <v>0</v>
      </c>
      <c r="Y75" s="126">
        <f>'分部表-费用'!AD74</f>
        <v>0</v>
      </c>
    </row>
    <row r="76" spans="1:25">
      <c r="A76" s="211"/>
      <c r="B76" s="135" t="s">
        <v>118</v>
      </c>
      <c r="C76" s="125">
        <f t="shared" si="9"/>
        <v>78088980.659999982</v>
      </c>
      <c r="D76" s="125"/>
      <c r="E76" s="126">
        <f>SUM('分部表-费用'!E75:S75)+'分部表-费用'!D75+'分部表-费用'!Y75</f>
        <v>33991488.479999997</v>
      </c>
      <c r="F76" s="125">
        <f t="shared" ref="F76:Y76" si="14">SUM(F62:F75)</f>
        <v>0</v>
      </c>
      <c r="G76" s="125">
        <f t="shared" si="14"/>
        <v>36497812.939999998</v>
      </c>
      <c r="H76" s="125">
        <f t="shared" si="14"/>
        <v>748267.08000000007</v>
      </c>
      <c r="I76" s="125">
        <f t="shared" si="14"/>
        <v>265116.08999999997</v>
      </c>
      <c r="J76" s="125">
        <f t="shared" si="14"/>
        <v>475956.04</v>
      </c>
      <c r="K76" s="125">
        <f t="shared" si="14"/>
        <v>7194.9500000000007</v>
      </c>
      <c r="L76" s="125">
        <f t="shared" si="14"/>
        <v>1827259.51</v>
      </c>
      <c r="M76" s="125">
        <f t="shared" si="14"/>
        <v>1504045.1500000001</v>
      </c>
      <c r="N76" s="125">
        <f t="shared" si="14"/>
        <v>323214.36</v>
      </c>
      <c r="O76" s="125">
        <f t="shared" si="14"/>
        <v>1431725.6899999997</v>
      </c>
      <c r="P76" s="125">
        <f t="shared" si="14"/>
        <v>1076285.2099999997</v>
      </c>
      <c r="Q76" s="125">
        <f t="shared" si="14"/>
        <v>355440.48000000004</v>
      </c>
      <c r="R76" s="125">
        <f t="shared" si="14"/>
        <v>6165113.8900000006</v>
      </c>
      <c r="S76" s="125">
        <f t="shared" si="14"/>
        <v>3592426.96</v>
      </c>
      <c r="T76" s="125">
        <f t="shared" si="14"/>
        <v>626642.26</v>
      </c>
      <c r="U76" s="125">
        <f t="shared" si="14"/>
        <v>546387.95000000007</v>
      </c>
      <c r="V76" s="125">
        <f t="shared" si="14"/>
        <v>0</v>
      </c>
      <c r="W76" s="125">
        <f t="shared" si="14"/>
        <v>1627117.9299999997</v>
      </c>
      <c r="X76" s="125">
        <f t="shared" si="14"/>
        <v>82120.44</v>
      </c>
      <c r="Y76" s="125">
        <f t="shared" si="14"/>
        <v>710158.38</v>
      </c>
    </row>
    <row r="77" spans="1:25">
      <c r="A77" s="211" t="s">
        <v>171</v>
      </c>
      <c r="B77" s="127" t="s">
        <v>172</v>
      </c>
      <c r="C77" s="125">
        <f t="shared" si="9"/>
        <v>0</v>
      </c>
      <c r="D77" s="126"/>
      <c r="E77" s="126">
        <f>SUM('分部表-费用'!E76:S76)+'分部表-费用'!D76+'分部表-费用'!Y76</f>
        <v>0</v>
      </c>
      <c r="F77" s="126">
        <f>'分部表-费用'!T76</f>
        <v>0</v>
      </c>
      <c r="G77" s="125">
        <f>'分部表-费用'!U76</f>
        <v>0</v>
      </c>
      <c r="H77" s="125">
        <f t="shared" si="10"/>
        <v>0</v>
      </c>
      <c r="I77" s="126">
        <f>'分部表-费用'!AK76</f>
        <v>0</v>
      </c>
      <c r="J77" s="126">
        <f>'分部表-费用'!AL76</f>
        <v>0</v>
      </c>
      <c r="K77" s="126">
        <f>'分部表-费用'!AJ76</f>
        <v>0</v>
      </c>
      <c r="L77" s="125">
        <f t="shared" si="11"/>
        <v>0</v>
      </c>
      <c r="M77" s="126">
        <f>'分部表-费用'!Z76</f>
        <v>0</v>
      </c>
      <c r="N77" s="126">
        <f>'分部表-费用'!AA76</f>
        <v>0</v>
      </c>
      <c r="O77" s="125">
        <f t="shared" si="12"/>
        <v>0</v>
      </c>
      <c r="P77" s="126">
        <f>'分部表-费用'!AB76</f>
        <v>0</v>
      </c>
      <c r="Q77" s="126">
        <f>'分部表-费用'!AC76</f>
        <v>0</v>
      </c>
      <c r="R77" s="126">
        <f>'分部表-费用'!Y76</f>
        <v>0</v>
      </c>
      <c r="S77" s="125">
        <f t="shared" si="13"/>
        <v>0</v>
      </c>
      <c r="T77" s="126">
        <f>'分部表-费用'!AF76</f>
        <v>0</v>
      </c>
      <c r="U77" s="126">
        <f>'分部表-费用'!AG76</f>
        <v>0</v>
      </c>
      <c r="V77" s="126">
        <f>'分部表-费用'!AH76</f>
        <v>0</v>
      </c>
      <c r="W77" s="126">
        <f>'分部表-费用'!AI76</f>
        <v>0</v>
      </c>
      <c r="X77" s="126">
        <f>'分部表-费用'!AE76</f>
        <v>0</v>
      </c>
      <c r="Y77" s="126">
        <f>'分部表-费用'!AD76</f>
        <v>0</v>
      </c>
    </row>
    <row r="78" spans="1:25">
      <c r="A78" s="211"/>
      <c r="B78" s="127" t="s">
        <v>173</v>
      </c>
      <c r="C78" s="125">
        <f t="shared" si="9"/>
        <v>0</v>
      </c>
      <c r="D78" s="126"/>
      <c r="E78" s="126">
        <f>SUM('分部表-费用'!E77:S77)+'分部表-费用'!D77+'分部表-费用'!Y77</f>
        <v>0</v>
      </c>
      <c r="F78" s="126">
        <f>'分部表-费用'!T77</f>
        <v>0</v>
      </c>
      <c r="G78" s="125">
        <f>'分部表-费用'!U77</f>
        <v>0</v>
      </c>
      <c r="H78" s="125">
        <f t="shared" si="10"/>
        <v>0</v>
      </c>
      <c r="I78" s="126">
        <f>'分部表-费用'!AK77</f>
        <v>0</v>
      </c>
      <c r="J78" s="126">
        <f>'分部表-费用'!AL77</f>
        <v>0</v>
      </c>
      <c r="K78" s="126">
        <f>'分部表-费用'!AJ77</f>
        <v>0</v>
      </c>
      <c r="L78" s="125">
        <f t="shared" si="11"/>
        <v>0</v>
      </c>
      <c r="M78" s="126">
        <f>'分部表-费用'!Z77</f>
        <v>0</v>
      </c>
      <c r="N78" s="126">
        <f>'分部表-费用'!AA77</f>
        <v>0</v>
      </c>
      <c r="O78" s="125">
        <f t="shared" si="12"/>
        <v>0</v>
      </c>
      <c r="P78" s="126">
        <f>'分部表-费用'!AB77</f>
        <v>0</v>
      </c>
      <c r="Q78" s="126">
        <f>'分部表-费用'!AC77</f>
        <v>0</v>
      </c>
      <c r="R78" s="126">
        <f>'分部表-费用'!Y77</f>
        <v>0</v>
      </c>
      <c r="S78" s="125">
        <f t="shared" si="13"/>
        <v>0</v>
      </c>
      <c r="T78" s="126">
        <f>'分部表-费用'!AF77</f>
        <v>0</v>
      </c>
      <c r="U78" s="126">
        <f>'分部表-费用'!AG77</f>
        <v>0</v>
      </c>
      <c r="V78" s="126">
        <f>'分部表-费用'!AH77</f>
        <v>0</v>
      </c>
      <c r="W78" s="126">
        <f>'分部表-费用'!AI77</f>
        <v>0</v>
      </c>
      <c r="X78" s="126">
        <f>'分部表-费用'!AE77</f>
        <v>0</v>
      </c>
      <c r="Y78" s="126">
        <f>'分部表-费用'!AD77</f>
        <v>0</v>
      </c>
    </row>
    <row r="79" spans="1:25">
      <c r="A79" s="211"/>
      <c r="B79" s="127" t="s">
        <v>174</v>
      </c>
      <c r="C79" s="125">
        <f t="shared" si="9"/>
        <v>3895462.27</v>
      </c>
      <c r="D79" s="126"/>
      <c r="E79" s="126">
        <f>SUM('分部表-费用'!E78:S78)+'分部表-费用'!D78+'分部表-费用'!Y78</f>
        <v>1605721.58</v>
      </c>
      <c r="F79" s="126">
        <f>'分部表-费用'!T78</f>
        <v>0</v>
      </c>
      <c r="G79" s="125">
        <f>'分部表-费用'!U78</f>
        <v>1396886.9</v>
      </c>
      <c r="H79" s="125">
        <f t="shared" si="10"/>
        <v>129088.13</v>
      </c>
      <c r="I79" s="126">
        <f>'分部表-费用'!AK78</f>
        <v>56927.93</v>
      </c>
      <c r="J79" s="126">
        <f>'分部表-费用'!AL78</f>
        <v>32675.719999999998</v>
      </c>
      <c r="K79" s="126">
        <f>'分部表-费用'!AJ78</f>
        <v>39484.480000000003</v>
      </c>
      <c r="L79" s="125">
        <f t="shared" si="11"/>
        <v>40203.449999999997</v>
      </c>
      <c r="M79" s="126">
        <f>'分部表-费用'!Z78</f>
        <v>31212.36</v>
      </c>
      <c r="N79" s="126">
        <f>'分部表-费用'!AA78</f>
        <v>8991.09</v>
      </c>
      <c r="O79" s="125">
        <f t="shared" si="12"/>
        <v>91627.62000000001</v>
      </c>
      <c r="P79" s="126">
        <f>'分部表-费用'!AB78</f>
        <v>70130.070000000007</v>
      </c>
      <c r="Q79" s="126">
        <f>'分部表-费用'!AC78</f>
        <v>21497.55</v>
      </c>
      <c r="R79" s="126">
        <f>'分部表-费用'!Y78</f>
        <v>16966.599999999999</v>
      </c>
      <c r="S79" s="125">
        <f t="shared" si="13"/>
        <v>631934.59</v>
      </c>
      <c r="T79" s="126">
        <f>'分部表-费用'!AF78</f>
        <v>308574.2</v>
      </c>
      <c r="U79" s="126">
        <f>'分部表-费用'!AG78</f>
        <v>105588.71</v>
      </c>
      <c r="V79" s="126">
        <f>'分部表-费用'!AH78</f>
        <v>69729.259999999995</v>
      </c>
      <c r="W79" s="126">
        <f>'分部表-费用'!AI78</f>
        <v>86601.09</v>
      </c>
      <c r="X79" s="126">
        <f>'分部表-费用'!AE78</f>
        <v>0</v>
      </c>
      <c r="Y79" s="126">
        <f>'分部表-费用'!AD78</f>
        <v>61441.33</v>
      </c>
    </row>
    <row r="80" spans="1:25">
      <c r="A80" s="211"/>
      <c r="B80" s="127" t="s">
        <v>175</v>
      </c>
      <c r="C80" s="125">
        <f t="shared" si="9"/>
        <v>116029.07</v>
      </c>
      <c r="D80" s="126"/>
      <c r="E80" s="126">
        <f>SUM('分部表-费用'!E79:S79)+'分部表-费用'!D79+'分部表-费用'!Y79</f>
        <v>0</v>
      </c>
      <c r="F80" s="126">
        <f>'分部表-费用'!T79</f>
        <v>0</v>
      </c>
      <c r="G80" s="125">
        <f>'分部表-费用'!U79</f>
        <v>116029.07</v>
      </c>
      <c r="H80" s="125">
        <f t="shared" si="10"/>
        <v>0</v>
      </c>
      <c r="I80" s="126">
        <f>'分部表-费用'!AK79</f>
        <v>0</v>
      </c>
      <c r="J80" s="126">
        <f>'分部表-费用'!AL79</f>
        <v>0</v>
      </c>
      <c r="K80" s="126">
        <f>'分部表-费用'!AJ79</f>
        <v>0</v>
      </c>
      <c r="L80" s="125">
        <f t="shared" si="11"/>
        <v>0</v>
      </c>
      <c r="M80" s="126">
        <f>'分部表-费用'!Z79</f>
        <v>0</v>
      </c>
      <c r="N80" s="126">
        <f>'分部表-费用'!AA79</f>
        <v>0</v>
      </c>
      <c r="O80" s="125">
        <f t="shared" si="12"/>
        <v>0</v>
      </c>
      <c r="P80" s="126">
        <f>'分部表-费用'!AB79</f>
        <v>0</v>
      </c>
      <c r="Q80" s="126">
        <f>'分部表-费用'!AC79</f>
        <v>0</v>
      </c>
      <c r="R80" s="126">
        <f>'分部表-费用'!Y79</f>
        <v>0</v>
      </c>
      <c r="S80" s="125">
        <f t="shared" si="13"/>
        <v>0</v>
      </c>
      <c r="T80" s="126">
        <f>'分部表-费用'!AF79</f>
        <v>0</v>
      </c>
      <c r="U80" s="126">
        <f>'分部表-费用'!AG79</f>
        <v>0</v>
      </c>
      <c r="V80" s="126">
        <f>'分部表-费用'!AH79</f>
        <v>0</v>
      </c>
      <c r="W80" s="126">
        <f>'分部表-费用'!AI79</f>
        <v>0</v>
      </c>
      <c r="X80" s="126">
        <f>'分部表-费用'!AE79</f>
        <v>0</v>
      </c>
      <c r="Y80" s="126">
        <f>'分部表-费用'!AD79</f>
        <v>0</v>
      </c>
    </row>
    <row r="81" spans="1:25">
      <c r="A81" s="211"/>
      <c r="B81" s="135" t="s">
        <v>118</v>
      </c>
      <c r="C81" s="125">
        <f t="shared" si="9"/>
        <v>4011491.34</v>
      </c>
      <c r="D81" s="125"/>
      <c r="E81" s="126">
        <f>SUM('分部表-费用'!E80:S80)+'分部表-费用'!D80+'分部表-费用'!Y80</f>
        <v>1605721.58</v>
      </c>
      <c r="F81" s="125">
        <f t="shared" ref="F81:Y81" si="15">SUM(F77:F80)</f>
        <v>0</v>
      </c>
      <c r="G81" s="125">
        <f t="shared" si="15"/>
        <v>1512915.97</v>
      </c>
      <c r="H81" s="125">
        <f t="shared" si="15"/>
        <v>129088.13</v>
      </c>
      <c r="I81" s="125">
        <f t="shared" si="15"/>
        <v>56927.93</v>
      </c>
      <c r="J81" s="125">
        <f t="shared" si="15"/>
        <v>32675.719999999998</v>
      </c>
      <c r="K81" s="125">
        <f t="shared" si="15"/>
        <v>39484.480000000003</v>
      </c>
      <c r="L81" s="125">
        <f t="shared" si="15"/>
        <v>40203.449999999997</v>
      </c>
      <c r="M81" s="125">
        <f t="shared" si="15"/>
        <v>31212.36</v>
      </c>
      <c r="N81" s="125">
        <f t="shared" si="15"/>
        <v>8991.09</v>
      </c>
      <c r="O81" s="125">
        <f t="shared" si="15"/>
        <v>91627.62000000001</v>
      </c>
      <c r="P81" s="125">
        <f t="shared" si="15"/>
        <v>70130.070000000007</v>
      </c>
      <c r="Q81" s="125">
        <f t="shared" si="15"/>
        <v>21497.55</v>
      </c>
      <c r="R81" s="125">
        <f t="shared" si="15"/>
        <v>16966.599999999999</v>
      </c>
      <c r="S81" s="125">
        <f t="shared" si="15"/>
        <v>631934.59</v>
      </c>
      <c r="T81" s="125">
        <f t="shared" si="15"/>
        <v>308574.2</v>
      </c>
      <c r="U81" s="125">
        <f t="shared" si="15"/>
        <v>105588.71</v>
      </c>
      <c r="V81" s="125">
        <f t="shared" si="15"/>
        <v>69729.259999999995</v>
      </c>
      <c r="W81" s="125">
        <f t="shared" si="15"/>
        <v>86601.09</v>
      </c>
      <c r="X81" s="125">
        <f t="shared" si="15"/>
        <v>0</v>
      </c>
      <c r="Y81" s="125">
        <f t="shared" si="15"/>
        <v>61441.33</v>
      </c>
    </row>
    <row r="82" spans="1:25">
      <c r="A82" s="213" t="s">
        <v>2</v>
      </c>
      <c r="B82" s="213"/>
      <c r="C82" s="125">
        <f t="shared" si="9"/>
        <v>459536061.22000003</v>
      </c>
      <c r="D82" s="125"/>
      <c r="E82" s="126">
        <f>SUM('分部表-费用'!E81:S81)+'分部表-费用'!D81+'分部表-费用'!Y81</f>
        <v>154182846.92000002</v>
      </c>
      <c r="F82" s="125">
        <f t="shared" ref="F82:Y82" si="16">F81+F76+F61+F38+F24</f>
        <v>1783475.9500000004</v>
      </c>
      <c r="G82" s="125">
        <f t="shared" si="16"/>
        <v>220600303.81999999</v>
      </c>
      <c r="H82" s="125">
        <f t="shared" si="16"/>
        <v>10060107.199999999</v>
      </c>
      <c r="I82" s="125">
        <f t="shared" si="16"/>
        <v>3878487.29</v>
      </c>
      <c r="J82" s="125">
        <f t="shared" si="16"/>
        <v>2898577.6500000004</v>
      </c>
      <c r="K82" s="125">
        <f t="shared" si="16"/>
        <v>3283042.26</v>
      </c>
      <c r="L82" s="125">
        <f t="shared" si="16"/>
        <v>7742415.0399999991</v>
      </c>
      <c r="M82" s="125">
        <f t="shared" si="16"/>
        <v>5995869.4900000002</v>
      </c>
      <c r="N82" s="125">
        <f t="shared" si="16"/>
        <v>1746545.5500000003</v>
      </c>
      <c r="O82" s="125">
        <f t="shared" si="16"/>
        <v>9963298.9800000023</v>
      </c>
      <c r="P82" s="125">
        <f t="shared" si="16"/>
        <v>7475352.8499999996</v>
      </c>
      <c r="Q82" s="125">
        <f t="shared" si="16"/>
        <v>2487946.13</v>
      </c>
      <c r="R82" s="125">
        <f t="shared" si="16"/>
        <v>8838307.9600000009</v>
      </c>
      <c r="S82" s="125">
        <f t="shared" si="16"/>
        <v>55203613.309999995</v>
      </c>
      <c r="T82" s="125">
        <f t="shared" si="16"/>
        <v>29195136.459999997</v>
      </c>
      <c r="U82" s="125">
        <f t="shared" si="16"/>
        <v>11832021.629999999</v>
      </c>
      <c r="V82" s="125">
        <f t="shared" si="16"/>
        <v>3519022.73</v>
      </c>
      <c r="W82" s="125">
        <f t="shared" si="16"/>
        <v>5449776.5599999996</v>
      </c>
      <c r="X82" s="125">
        <f t="shared" si="16"/>
        <v>1291658.2699999998</v>
      </c>
      <c r="Y82" s="125">
        <f t="shared" si="16"/>
        <v>3915997.6599999992</v>
      </c>
    </row>
    <row r="83" spans="1:25">
      <c r="A83" s="138"/>
      <c r="B83" s="139"/>
      <c r="C83" s="119">
        <f>C82-考核利润表!B23</f>
        <v>0</v>
      </c>
      <c r="D83" s="119">
        <f>D82-考核利润表!C23</f>
        <v>0</v>
      </c>
      <c r="E83" s="119">
        <f>E82-考核利润表!D23</f>
        <v>0</v>
      </c>
      <c r="F83" s="119">
        <f>F82-考核利润表!E23</f>
        <v>0</v>
      </c>
      <c r="G83" s="119">
        <f>G82-考核利润表!F23</f>
        <v>0</v>
      </c>
      <c r="H83" s="119">
        <f>H82-考核利润表!G23</f>
        <v>0</v>
      </c>
      <c r="I83" s="119">
        <f>I82-考核利润表!H23</f>
        <v>0</v>
      </c>
      <c r="J83" s="119">
        <f>J82-考核利润表!I23</f>
        <v>0</v>
      </c>
      <c r="K83" s="119">
        <f>K82-考核利润表!J23</f>
        <v>0</v>
      </c>
      <c r="L83" s="119">
        <f>L82-考核利润表!K23</f>
        <v>0</v>
      </c>
      <c r="M83" s="119">
        <f>M82-考核利润表!L23</f>
        <v>0</v>
      </c>
      <c r="N83" s="119">
        <f>N82-考核利润表!M23</f>
        <v>0</v>
      </c>
      <c r="O83" s="119">
        <f>O82-考核利润表!N23</f>
        <v>0</v>
      </c>
      <c r="P83" s="119">
        <f>P82-考核利润表!O23</f>
        <v>0</v>
      </c>
      <c r="Q83" s="119">
        <f>Q82-考核利润表!P23</f>
        <v>0</v>
      </c>
      <c r="R83" s="119">
        <f>R82-考核利润表!Q23</f>
        <v>0</v>
      </c>
      <c r="S83" s="119">
        <f>S82-考核利润表!R23</f>
        <v>0</v>
      </c>
      <c r="T83" s="119">
        <f>T82-考核利润表!S23</f>
        <v>0</v>
      </c>
      <c r="U83" s="119">
        <f>U82-考核利润表!T23</f>
        <v>0</v>
      </c>
      <c r="V83" s="119">
        <f>V82-考核利润表!U23</f>
        <v>0</v>
      </c>
      <c r="W83" s="119">
        <f>W82-考核利润表!V23</f>
        <v>0</v>
      </c>
      <c r="X83" s="119">
        <f>X82-考核利润表!W23</f>
        <v>0</v>
      </c>
      <c r="Y83" s="119">
        <f>Y82-考核利润表!X23</f>
        <v>0</v>
      </c>
    </row>
    <row r="84" spans="1:25">
      <c r="A84" s="138"/>
      <c r="B84" s="139" t="s">
        <v>56</v>
      </c>
      <c r="C84" s="125">
        <f>D84+E84+F84+G84+H84+L84+O84+S84</f>
        <v>0</v>
      </c>
    </row>
    <row r="85" spans="1:25">
      <c r="A85" s="138"/>
      <c r="B85" s="139"/>
      <c r="C85" s="203">
        <f>C82-'分部表-费用'!C81</f>
        <v>0</v>
      </c>
    </row>
    <row r="86" spans="1:25">
      <c r="A86" s="212" t="s">
        <v>176</v>
      </c>
      <c r="B86" s="212"/>
    </row>
    <row r="87" spans="1:25">
      <c r="A87" s="140" t="s">
        <v>95</v>
      </c>
      <c r="B87" s="141" t="s">
        <v>96</v>
      </c>
      <c r="C87" s="27" t="s">
        <v>2</v>
      </c>
      <c r="D87" s="27" t="s">
        <v>3</v>
      </c>
      <c r="E87" s="27" t="s">
        <v>4</v>
      </c>
      <c r="F87" s="27" t="s">
        <v>5</v>
      </c>
      <c r="G87" s="142" t="s">
        <v>6</v>
      </c>
      <c r="H87" s="27" t="s">
        <v>7</v>
      </c>
      <c r="I87" s="27" t="s">
        <v>8</v>
      </c>
      <c r="J87" s="27" t="s">
        <v>9</v>
      </c>
      <c r="K87" s="27" t="s">
        <v>10</v>
      </c>
      <c r="L87" s="27" t="s">
        <v>11</v>
      </c>
      <c r="M87" s="27" t="s">
        <v>12</v>
      </c>
      <c r="N87" s="27" t="s">
        <v>13</v>
      </c>
      <c r="O87" s="27" t="s">
        <v>14</v>
      </c>
      <c r="P87" s="27" t="s">
        <v>15</v>
      </c>
      <c r="Q87" s="27" t="s">
        <v>16</v>
      </c>
      <c r="R87" s="27" t="s">
        <v>17</v>
      </c>
      <c r="S87" s="27" t="s">
        <v>18</v>
      </c>
      <c r="T87" s="27" t="s">
        <v>19</v>
      </c>
      <c r="U87" s="27" t="s">
        <v>20</v>
      </c>
      <c r="V87" s="27" t="s">
        <v>21</v>
      </c>
      <c r="W87" s="27" t="s">
        <v>22</v>
      </c>
      <c r="X87" s="27" t="s">
        <v>23</v>
      </c>
      <c r="Y87" s="27" t="s">
        <v>24</v>
      </c>
    </row>
    <row r="88" spans="1:25">
      <c r="A88" s="211" t="s">
        <v>97</v>
      </c>
      <c r="B88" s="124" t="s">
        <v>98</v>
      </c>
      <c r="C88" s="125">
        <f>D88+E88+G88+H88+L88+O88+S88+F88</f>
        <v>0</v>
      </c>
      <c r="D88" s="143"/>
      <c r="E88" s="143">
        <f>INDEX('用友-费用'!$A$1:$AK$344,MATCH(B88&amp;"调整额",'用友-费用'!$A$2:$A$344,0)+1,MATCH($E$87,'用友-费用'!$B$1:$AK$1,0)+1)</f>
        <v>0</v>
      </c>
      <c r="F88" s="143">
        <f>INDEX('用友-费用'!$A$1:$AK$344,MATCH(B88&amp;"调整额",'用友-费用'!$A$2:$A$344,0)+1,MATCH($F$87,'用友-费用'!$B$1:$AK$1,0)+1)</f>
        <v>0</v>
      </c>
      <c r="G88" s="144">
        <f>INDEX('用友-费用'!$A$1:$AK$344,MATCH(B88&amp;"调整额",'用友-费用'!$A$2:$A$344,0)+1,MATCH($G$87,'用友-费用'!$B$1:$AK$1,0)+1)</f>
        <v>0</v>
      </c>
      <c r="H88" s="125">
        <f>I88+J88+K88</f>
        <v>0</v>
      </c>
      <c r="I88" s="143">
        <f>INDEX('用友-费用'!$A$1:$AK$344,MATCH(B88&amp;"调整额",'用友-费用'!$A$2:$A$344,0)+1,MATCH($I$87,'用友-费用'!$B$1:$AK$1,0)+1)</f>
        <v>0</v>
      </c>
      <c r="J88" s="143">
        <f>INDEX('用友-费用'!$A$1:$AK$344,MATCH(B88&amp;"调整额",'用友-费用'!$A$2:$A$344,0)+1,MATCH($J$87,'用友-费用'!$B$1:$AK$1,0)+1)</f>
        <v>0</v>
      </c>
      <c r="K88" s="143">
        <f>INDEX('用友-费用'!$A$1:$AK$344,MATCH(B88&amp;"调整额",'用友-费用'!$A$2:$A$344,0)+1,MATCH($K$87,'用友-费用'!$B$1:$AK$1,0)+1)</f>
        <v>0</v>
      </c>
      <c r="L88" s="125">
        <f>M88+N88</f>
        <v>0</v>
      </c>
      <c r="M88" s="143">
        <f>INDEX('用友-费用'!$A$1:$AK$344,MATCH(B88&amp;"调整额",'用友-费用'!$A$2:$A$344,0)+1,MATCH($M$87,'用友-费用'!$B$1:$AK$1,0)+1)</f>
        <v>0</v>
      </c>
      <c r="N88" s="143">
        <f>INDEX('用友-费用'!$A$1:$AK$344,MATCH(B88&amp;"调整额",'用友-费用'!$A$2:$A$344,0)+1,MATCH($N$87,'用友-费用'!$B$1:$AK$1,0)+1)</f>
        <v>0</v>
      </c>
      <c r="O88" s="125">
        <f>P88+Q88</f>
        <v>0</v>
      </c>
      <c r="P88" s="143">
        <f>INDEX('用友-费用'!$A$1:$AK$344,MATCH(B88&amp;"调整额",'用友-费用'!$A$2:$A$344,0)+1,MATCH($P$87,'用友-费用'!$B$1:$AK$1,0)+1)</f>
        <v>0</v>
      </c>
      <c r="Q88" s="143">
        <f>INDEX('用友-费用'!$A$1:$AK$344,MATCH(B88&amp;"调整额",'用友-费用'!$A$2:$A$344,0)+1,MATCH($Q$87,'用友-费用'!$B$1:$AK$1,0)+1)</f>
        <v>0</v>
      </c>
      <c r="R88" s="143">
        <f>INDEX('用友-费用'!$A$1:$AK$344,MATCH(B88&amp;"调整额",'用友-费用'!$A$2:$A$344,0)+1,MATCH($R$87,'用友-费用'!$B$1:$AK$1,0)+1)</f>
        <v>0</v>
      </c>
      <c r="S88" s="125">
        <f>T88+U88+V88+W88+X88+Y88</f>
        <v>0</v>
      </c>
      <c r="T88" s="143">
        <f>INDEX('用友-费用'!$A$1:$AK$344,MATCH(B88&amp;"调整额",'用友-费用'!$A$2:$A$344,0)+1,MATCH($T$87,'用友-费用'!$B$1:$AK$1,0)+1)</f>
        <v>0</v>
      </c>
      <c r="U88" s="143">
        <f>INDEX('用友-费用'!$A$1:$AK$344,MATCH(B88&amp;"调整额",'用友-费用'!$A$2:$A$344,0)+1,MATCH($U$87,'用友-费用'!$B$1:$AK$1,0)+1)</f>
        <v>0</v>
      </c>
      <c r="V88" s="143">
        <f>INDEX('用友-费用'!$A$1:$AK$344,MATCH(B88&amp;"调整额",'用友-费用'!$A$2:$A$344,0)+1,MATCH($V$87,'用友-费用'!$B$1:$AK$1,0)+1)</f>
        <v>0</v>
      </c>
      <c r="W88" s="143">
        <f>INDEX('用友-费用'!$A$1:$AK$344,MATCH(B88&amp;"调整额",'用友-费用'!$A$2:$A$344,0)+1,MATCH($W$87,'用友-费用'!$B$1:$AK$1,0)+1)</f>
        <v>0</v>
      </c>
      <c r="X88" s="143">
        <f>INDEX('用友-费用'!$A$1:$AK$344,MATCH(B88&amp;"调整额",'用友-费用'!$A$2:$A$344,0)+1,MATCH($X$87,'用友-费用'!$B$1:$AK$1,0)+1)</f>
        <v>0</v>
      </c>
      <c r="Y88" s="143">
        <f>INDEX('用友-费用'!$A$1:$AK$344,MATCH(B88&amp;"调整额",'用友-费用'!$A$2:$A$344,0)+1,MATCH($Y$87,'用友-费用'!$B$1:$AK$1,0)+1)</f>
        <v>0</v>
      </c>
    </row>
    <row r="89" spans="1:25">
      <c r="A89" s="211"/>
      <c r="B89" s="127" t="s">
        <v>99</v>
      </c>
      <c r="C89" s="125">
        <f t="shared" ref="C89:C152" si="17">D89+E89+G89+H89+L89+O89+S89+F89</f>
        <v>0</v>
      </c>
      <c r="D89" s="143"/>
      <c r="E89" s="143">
        <f>INDEX('用友-费用'!$A$1:$AK$344,MATCH(B89&amp;"调整额",'用友-费用'!$A$2:$A$344,0)+1,MATCH($E$87,'用友-费用'!$B$1:$AK$1,0)+1)</f>
        <v>0</v>
      </c>
      <c r="F89" s="143">
        <f>INDEX('用友-费用'!$A$1:$AK$344,MATCH(B89&amp;"调整额",'用友-费用'!$A$2:$A$344,0)+1,MATCH($F$87,'用友-费用'!$B$1:$AK$1,0)+1)</f>
        <v>0</v>
      </c>
      <c r="G89" s="144">
        <f>INDEX('用友-费用'!$A$1:$AK$344,MATCH(B89&amp;"调整额",'用友-费用'!$A$2:$A$344,0)+1,MATCH($G$87,'用友-费用'!$B$1:$AK$1,0)+1)</f>
        <v>0</v>
      </c>
      <c r="H89" s="125">
        <f t="shared" ref="H89:H152" si="18">I89+J89+K89</f>
        <v>0</v>
      </c>
      <c r="I89" s="143">
        <f>INDEX('用友-费用'!$A$1:$AK$344,MATCH(B89&amp;"调整额",'用友-费用'!$A$2:$A$344,0)+1,MATCH($I$87,'用友-费用'!$B$1:$AK$1,0)+1)</f>
        <v>0</v>
      </c>
      <c r="J89" s="143">
        <f>INDEX('用友-费用'!$A$1:$AK$344,MATCH(B89&amp;"调整额",'用友-费用'!$A$2:$A$344,0)+1,MATCH($J$87,'用友-费用'!$B$1:$AK$1,0)+1)</f>
        <v>0</v>
      </c>
      <c r="K89" s="143">
        <f>INDEX('用友-费用'!$A$1:$AK$344,MATCH(B89&amp;"调整额",'用友-费用'!$A$2:$A$344,0)+1,MATCH($K$87,'用友-费用'!$B$1:$AK$1,0)+1)</f>
        <v>0</v>
      </c>
      <c r="L89" s="125">
        <f t="shared" ref="L89:L152" si="19">M89+N89</f>
        <v>0</v>
      </c>
      <c r="M89" s="143">
        <f>INDEX('用友-费用'!$A$1:$AK$344,MATCH(B89&amp;"调整额",'用友-费用'!$A$2:$A$344,0)+1,MATCH($M$87,'用友-费用'!$B$1:$AK$1,0)+1)</f>
        <v>0</v>
      </c>
      <c r="N89" s="143">
        <f>INDEX('用友-费用'!$A$1:$AK$344,MATCH(B89&amp;"调整额",'用友-费用'!$A$2:$A$344,0)+1,MATCH($N$87,'用友-费用'!$B$1:$AK$1,0)+1)</f>
        <v>0</v>
      </c>
      <c r="O89" s="125">
        <f t="shared" ref="O89:O152" si="20">P89+Q89</f>
        <v>0</v>
      </c>
      <c r="P89" s="143">
        <f>INDEX('用友-费用'!$A$1:$AK$344,MATCH(B89&amp;"调整额",'用友-费用'!$A$2:$A$344,0)+1,MATCH($P$87,'用友-费用'!$B$1:$AK$1,0)+1)</f>
        <v>0</v>
      </c>
      <c r="Q89" s="143">
        <f>INDEX('用友-费用'!$A$1:$AK$344,MATCH(B89&amp;"调整额",'用友-费用'!$A$2:$A$344,0)+1,MATCH($Q$87,'用友-费用'!$B$1:$AK$1,0)+1)</f>
        <v>0</v>
      </c>
      <c r="R89" s="143">
        <f>INDEX('用友-费用'!$A$1:$AK$344,MATCH(B89&amp;"调整额",'用友-费用'!$A$2:$A$344,0)+1,MATCH($R$87,'用友-费用'!$B$1:$AK$1,0)+1)</f>
        <v>0</v>
      </c>
      <c r="S89" s="125">
        <f t="shared" ref="S89:S152" si="21">T89+U89+V89+W89+X89+Y89</f>
        <v>0</v>
      </c>
      <c r="T89" s="143">
        <f>INDEX('用友-费用'!$A$1:$AK$344,MATCH(B89&amp;"调整额",'用友-费用'!$A$2:$A$344,0)+1,MATCH($T$87,'用友-费用'!$B$1:$AK$1,0)+1)</f>
        <v>0</v>
      </c>
      <c r="U89" s="143">
        <f>INDEX('用友-费用'!$A$1:$AK$344,MATCH(B89&amp;"调整额",'用友-费用'!$A$2:$A$344,0)+1,MATCH($U$87,'用友-费用'!$B$1:$AK$1,0)+1)</f>
        <v>0</v>
      </c>
      <c r="V89" s="143">
        <f>INDEX('用友-费用'!$A$1:$AK$344,MATCH(B89&amp;"调整额",'用友-费用'!$A$2:$A$344,0)+1,MATCH($V$87,'用友-费用'!$B$1:$AK$1,0)+1)</f>
        <v>0</v>
      </c>
      <c r="W89" s="143">
        <f>INDEX('用友-费用'!$A$1:$AK$344,MATCH(B89&amp;"调整额",'用友-费用'!$A$2:$A$344,0)+1,MATCH($W$87,'用友-费用'!$B$1:$AK$1,0)+1)</f>
        <v>0</v>
      </c>
      <c r="X89" s="143">
        <f>INDEX('用友-费用'!$A$1:$AK$344,MATCH(A89&amp;"调整额",'用友-费用'!$A$2:$A$344,0)+1,MATCH($X$87,'用友-费用'!$B$1:$AK$1,0)+1)</f>
        <v>0</v>
      </c>
      <c r="Y89" s="143">
        <f>INDEX('用友-费用'!$A$1:$AK$344,MATCH(B89&amp;"调整额",'用友-费用'!$A$2:$A$344,0)+1,MATCH($Y$87,'用友-费用'!$B$1:$AK$1,0)+1)</f>
        <v>0</v>
      </c>
    </row>
    <row r="90" spans="1:25">
      <c r="A90" s="211"/>
      <c r="B90" s="127" t="s">
        <v>100</v>
      </c>
      <c r="C90" s="125">
        <f t="shared" si="17"/>
        <v>0</v>
      </c>
      <c r="D90" s="143"/>
      <c r="E90" s="143">
        <f>INDEX('用友-费用'!$A$1:$AK$344,MATCH(B90&amp;"调整额",'用友-费用'!$A$2:$A$344,0)+1,MATCH($E$87,'用友-费用'!$B$1:$AK$1,0)+1)</f>
        <v>0</v>
      </c>
      <c r="F90" s="143">
        <f>INDEX('用友-费用'!$A$1:$AK$344,MATCH(B90&amp;"调整额",'用友-费用'!$A$2:$A$344,0)+1,MATCH($F$87,'用友-费用'!$B$1:$AK$1,0)+1)</f>
        <v>0</v>
      </c>
      <c r="G90" s="144">
        <f>INDEX('用友-费用'!$A$1:$AK$344,MATCH(B90&amp;"调整额",'用友-费用'!$A$2:$A$344,0)+1,MATCH($G$87,'用友-费用'!$B$1:$AK$1,0)+1)</f>
        <v>0</v>
      </c>
      <c r="H90" s="125">
        <f t="shared" si="18"/>
        <v>0</v>
      </c>
      <c r="I90" s="143">
        <f>INDEX('用友-费用'!$A$1:$AK$344,MATCH(B90&amp;"调整额",'用友-费用'!$A$2:$A$344,0)+1,MATCH($I$87,'用友-费用'!$B$1:$AK$1,0)+1)</f>
        <v>0</v>
      </c>
      <c r="J90" s="143">
        <f>INDEX('用友-费用'!$A$1:$AK$344,MATCH(B90&amp;"调整额",'用友-费用'!$A$2:$A$344,0)+1,MATCH($J$87,'用友-费用'!$B$1:$AK$1,0)+1)</f>
        <v>0</v>
      </c>
      <c r="K90" s="143">
        <f>INDEX('用友-费用'!$A$1:$AK$344,MATCH(B90&amp;"调整额",'用友-费用'!$A$2:$A$344,0)+1,MATCH($K$87,'用友-费用'!$B$1:$AK$1,0)+1)</f>
        <v>0</v>
      </c>
      <c r="L90" s="125">
        <f t="shared" si="19"/>
        <v>0</v>
      </c>
      <c r="M90" s="143">
        <f>INDEX('用友-费用'!$A$1:$AK$344,MATCH(B90&amp;"调整额",'用友-费用'!$A$2:$A$344,0)+1,MATCH($M$87,'用友-费用'!$B$1:$AK$1,0)+1)</f>
        <v>0</v>
      </c>
      <c r="N90" s="143">
        <f>INDEX('用友-费用'!$A$1:$AK$344,MATCH(B90&amp;"调整额",'用友-费用'!$A$2:$A$344,0)+1,MATCH($N$87,'用友-费用'!$B$1:$AK$1,0)+1)</f>
        <v>0</v>
      </c>
      <c r="O90" s="125">
        <f t="shared" si="20"/>
        <v>0</v>
      </c>
      <c r="P90" s="143">
        <f>INDEX('用友-费用'!$A$1:$AK$344,MATCH(B90&amp;"调整额",'用友-费用'!$A$2:$A$344,0)+1,MATCH($P$87,'用友-费用'!$B$1:$AK$1,0)+1)</f>
        <v>0</v>
      </c>
      <c r="Q90" s="143">
        <f>INDEX('用友-费用'!$A$1:$AK$344,MATCH(B90&amp;"调整额",'用友-费用'!$A$2:$A$344,0)+1,MATCH($Q$87,'用友-费用'!$B$1:$AK$1,0)+1)</f>
        <v>0</v>
      </c>
      <c r="R90" s="143">
        <f>INDEX('用友-费用'!$A$1:$AK$344,MATCH(B90&amp;"调整额",'用友-费用'!$A$2:$A$344,0)+1,MATCH($R$87,'用友-费用'!$B$1:$AK$1,0)+1)</f>
        <v>0</v>
      </c>
      <c r="S90" s="125">
        <f t="shared" si="21"/>
        <v>0</v>
      </c>
      <c r="T90" s="143">
        <f>INDEX('用友-费用'!$A$1:$AK$344,MATCH(B90&amp;"调整额",'用友-费用'!$A$2:$A$344,0)+1,MATCH($T$87,'用友-费用'!$B$1:$AK$1,0)+1)</f>
        <v>0</v>
      </c>
      <c r="U90" s="143">
        <f>INDEX('用友-费用'!$A$1:$AK$344,MATCH(B90&amp;"调整额",'用友-费用'!$A$2:$A$344,0)+1,MATCH($U$87,'用友-费用'!$B$1:$AK$1,0)+1)</f>
        <v>0</v>
      </c>
      <c r="V90" s="143">
        <f>INDEX('用友-费用'!$A$1:$AK$344,MATCH(B90&amp;"调整额",'用友-费用'!$A$2:$A$344,0)+1,MATCH($V$87,'用友-费用'!$B$1:$AK$1,0)+1)</f>
        <v>0</v>
      </c>
      <c r="W90" s="143">
        <f>INDEX('用友-费用'!$A$1:$AK$344,MATCH(B90&amp;"调整额",'用友-费用'!$A$2:$A$344,0)+1,MATCH($W$87,'用友-费用'!$B$1:$AK$1,0)+1)</f>
        <v>0</v>
      </c>
      <c r="X90" s="143">
        <f>INDEX('用友-费用'!$A$1:$AK$344,MATCH(A90&amp;"调整额",'用友-费用'!$A$2:$A$344,0)+1,MATCH($X$87,'用友-费用'!$B$1:$AK$1,0)+1)</f>
        <v>0</v>
      </c>
      <c r="Y90" s="143">
        <f>INDEX('用友-费用'!$A$1:$AK$344,MATCH(B90&amp;"调整额",'用友-费用'!$A$2:$A$344,0)+1,MATCH($Y$87,'用友-费用'!$B$1:$AK$1,0)+1)</f>
        <v>0</v>
      </c>
    </row>
    <row r="91" spans="1:25">
      <c r="A91" s="211"/>
      <c r="B91" s="127" t="s">
        <v>101</v>
      </c>
      <c r="C91" s="125">
        <f t="shared" si="17"/>
        <v>0</v>
      </c>
      <c r="D91" s="143"/>
      <c r="E91" s="143">
        <f>INDEX('用友-费用'!$A$1:$AK$344,MATCH(B91&amp;"调整额",'用友-费用'!$A$2:$A$344,0)+1,MATCH($E$87,'用友-费用'!$B$1:$AK$1,0)+1)</f>
        <v>0</v>
      </c>
      <c r="F91" s="143">
        <f>INDEX('用友-费用'!$A$1:$AK$344,MATCH(B91&amp;"调整额",'用友-费用'!$A$2:$A$344,0)+1,MATCH($F$87,'用友-费用'!$B$1:$AK$1,0)+1)</f>
        <v>0</v>
      </c>
      <c r="G91" s="144">
        <f>INDEX('用友-费用'!$A$1:$AK$344,MATCH(B91&amp;"调整额",'用友-费用'!$A$2:$A$344,0)+1,MATCH($G$87,'用友-费用'!$B$1:$AK$1,0)+1)</f>
        <v>0</v>
      </c>
      <c r="H91" s="125">
        <f t="shared" si="18"/>
        <v>0</v>
      </c>
      <c r="I91" s="143">
        <f>INDEX('用友-费用'!$A$1:$AK$344,MATCH(B91&amp;"调整额",'用友-费用'!$A$2:$A$344,0)+1,MATCH($I$87,'用友-费用'!$B$1:$AK$1,0)+1)</f>
        <v>0</v>
      </c>
      <c r="J91" s="143">
        <f>INDEX('用友-费用'!$A$1:$AK$344,MATCH(B91&amp;"调整额",'用友-费用'!$A$2:$A$344,0)+1,MATCH($J$87,'用友-费用'!$B$1:$AK$1,0)+1)</f>
        <v>0</v>
      </c>
      <c r="K91" s="143">
        <f>INDEX('用友-费用'!$A$1:$AK$344,MATCH(B91&amp;"调整额",'用友-费用'!$A$2:$A$344,0)+1,MATCH($K$87,'用友-费用'!$B$1:$AK$1,0)+1)</f>
        <v>0</v>
      </c>
      <c r="L91" s="125">
        <f t="shared" si="19"/>
        <v>0</v>
      </c>
      <c r="M91" s="143">
        <f>INDEX('用友-费用'!$A$1:$AK$344,MATCH(B91&amp;"调整额",'用友-费用'!$A$2:$A$344,0)+1,MATCH($M$87,'用友-费用'!$B$1:$AK$1,0)+1)</f>
        <v>0</v>
      </c>
      <c r="N91" s="143">
        <f>INDEX('用友-费用'!$A$1:$AK$344,MATCH(B91&amp;"调整额",'用友-费用'!$A$2:$A$344,0)+1,MATCH($N$87,'用友-费用'!$B$1:$AK$1,0)+1)</f>
        <v>0</v>
      </c>
      <c r="O91" s="125">
        <f t="shared" si="20"/>
        <v>0</v>
      </c>
      <c r="P91" s="143">
        <f>INDEX('用友-费用'!$A$1:$AK$344,MATCH(B91&amp;"调整额",'用友-费用'!$A$2:$A$344,0)+1,MATCH($P$87,'用友-费用'!$B$1:$AK$1,0)+1)</f>
        <v>0</v>
      </c>
      <c r="Q91" s="143">
        <f>INDEX('用友-费用'!$A$1:$AK$344,MATCH(B91&amp;"调整额",'用友-费用'!$A$2:$A$344,0)+1,MATCH($Q$87,'用友-费用'!$B$1:$AK$1,0)+1)</f>
        <v>0</v>
      </c>
      <c r="R91" s="143">
        <f>INDEX('用友-费用'!$A$1:$AK$344,MATCH(B91&amp;"调整额",'用友-费用'!$A$2:$A$344,0)+1,MATCH($R$87,'用友-费用'!$B$1:$AK$1,0)+1)</f>
        <v>0</v>
      </c>
      <c r="S91" s="125">
        <f t="shared" si="21"/>
        <v>0</v>
      </c>
      <c r="T91" s="143">
        <f>INDEX('用友-费用'!$A$1:$AK$344,MATCH(B91&amp;"调整额",'用友-费用'!$A$2:$A$344,0)+1,MATCH($T$87,'用友-费用'!$B$1:$AK$1,0)+1)</f>
        <v>0</v>
      </c>
      <c r="U91" s="143">
        <f>INDEX('用友-费用'!$A$1:$AK$344,MATCH(B91&amp;"调整额",'用友-费用'!$A$2:$A$344,0)+1,MATCH($U$87,'用友-费用'!$B$1:$AK$1,0)+1)</f>
        <v>0</v>
      </c>
      <c r="V91" s="143">
        <f>INDEX('用友-费用'!$A$1:$AK$344,MATCH(B91&amp;"调整额",'用友-费用'!$A$2:$A$344,0)+1,MATCH($V$87,'用友-费用'!$B$1:$AK$1,0)+1)</f>
        <v>0</v>
      </c>
      <c r="W91" s="143">
        <f>INDEX('用友-费用'!$A$1:$AK$344,MATCH(B91&amp;"调整额",'用友-费用'!$A$2:$A$344,0)+1,MATCH($W$87,'用友-费用'!$B$1:$AK$1,0)+1)</f>
        <v>0</v>
      </c>
      <c r="X91" s="143">
        <f>INDEX('用友-费用'!$A$1:$AK$344,MATCH(A91&amp;"调整额",'用友-费用'!$A$2:$A$344,0)+1,MATCH($X$87,'用友-费用'!$B$1:$AK$1,0)+1)</f>
        <v>0</v>
      </c>
      <c r="Y91" s="143">
        <f>INDEX('用友-费用'!$A$1:$AK$344,MATCH(B91&amp;"调整额",'用友-费用'!$A$2:$A$344,0)+1,MATCH($Y$87,'用友-费用'!$B$1:$AK$1,0)+1)</f>
        <v>0</v>
      </c>
    </row>
    <row r="92" spans="1:25">
      <c r="A92" s="211"/>
      <c r="B92" s="127" t="s">
        <v>102</v>
      </c>
      <c r="C92" s="125">
        <f t="shared" si="17"/>
        <v>0</v>
      </c>
      <c r="D92" s="143"/>
      <c r="E92" s="143">
        <f>INDEX('用友-费用'!$A$1:$AK$344,MATCH(B92&amp;"调整额",'用友-费用'!$A$2:$A$344,0)+1,MATCH($E$87,'用友-费用'!$B$1:$AK$1,0)+1)</f>
        <v>0</v>
      </c>
      <c r="F92" s="143">
        <f>INDEX('用友-费用'!$A$1:$AK$344,MATCH(B92&amp;"调整额",'用友-费用'!$A$2:$A$344,0)+1,MATCH($F$87,'用友-费用'!$B$1:$AK$1,0)+1)</f>
        <v>0</v>
      </c>
      <c r="G92" s="144">
        <f>INDEX('用友-费用'!$A$1:$AK$344,MATCH(B92&amp;"调整额",'用友-费用'!$A$2:$A$344,0)+1,MATCH($G$87,'用友-费用'!$B$1:$AK$1,0)+1)</f>
        <v>0</v>
      </c>
      <c r="H92" s="125">
        <f t="shared" si="18"/>
        <v>0</v>
      </c>
      <c r="I92" s="143">
        <f>INDEX('用友-费用'!$A$1:$AK$344,MATCH(B92&amp;"调整额",'用友-费用'!$A$2:$A$344,0)+1,MATCH($I$87,'用友-费用'!$B$1:$AK$1,0)+1)</f>
        <v>0</v>
      </c>
      <c r="J92" s="143">
        <f>INDEX('用友-费用'!$A$1:$AK$344,MATCH(B92&amp;"调整额",'用友-费用'!$A$2:$A$344,0)+1,MATCH($J$87,'用友-费用'!$B$1:$AK$1,0)+1)</f>
        <v>0</v>
      </c>
      <c r="K92" s="143">
        <f>INDEX('用友-费用'!$A$1:$AK$344,MATCH(B92&amp;"调整额",'用友-费用'!$A$2:$A$344,0)+1,MATCH($K$87,'用友-费用'!$B$1:$AK$1,0)+1)</f>
        <v>0</v>
      </c>
      <c r="L92" s="125">
        <f t="shared" si="19"/>
        <v>0</v>
      </c>
      <c r="M92" s="143">
        <f>INDEX('用友-费用'!$A$1:$AK$344,MATCH(B92&amp;"调整额",'用友-费用'!$A$2:$A$344,0)+1,MATCH($M$87,'用友-费用'!$B$1:$AK$1,0)+1)</f>
        <v>0</v>
      </c>
      <c r="N92" s="143">
        <f>INDEX('用友-费用'!$A$1:$AK$344,MATCH(B92&amp;"调整额",'用友-费用'!$A$2:$A$344,0)+1,MATCH($N$87,'用友-费用'!$B$1:$AK$1,0)+1)</f>
        <v>0</v>
      </c>
      <c r="O92" s="125">
        <f t="shared" si="20"/>
        <v>0</v>
      </c>
      <c r="P92" s="143">
        <f>INDEX('用友-费用'!$A$1:$AK$344,MATCH(B92&amp;"调整额",'用友-费用'!$A$2:$A$344,0)+1,MATCH($P$87,'用友-费用'!$B$1:$AK$1,0)+1)</f>
        <v>0</v>
      </c>
      <c r="Q92" s="143">
        <f>INDEX('用友-费用'!$A$1:$AK$344,MATCH(B92&amp;"调整额",'用友-费用'!$A$2:$A$344,0)+1,MATCH($Q$87,'用友-费用'!$B$1:$AK$1,0)+1)</f>
        <v>0</v>
      </c>
      <c r="R92" s="143">
        <f>INDEX('用友-费用'!$A$1:$AK$344,MATCH(B92&amp;"调整额",'用友-费用'!$A$2:$A$344,0)+1,MATCH($R$87,'用友-费用'!$B$1:$AK$1,0)+1)</f>
        <v>0</v>
      </c>
      <c r="S92" s="125">
        <f t="shared" si="21"/>
        <v>0</v>
      </c>
      <c r="T92" s="143">
        <f>INDEX('用友-费用'!$A$1:$AK$344,MATCH(B92&amp;"调整额",'用友-费用'!$A$2:$A$344,0)+1,MATCH($T$87,'用友-费用'!$B$1:$AK$1,0)+1)</f>
        <v>0</v>
      </c>
      <c r="U92" s="143">
        <f>INDEX('用友-费用'!$A$1:$AK$344,MATCH(B92&amp;"调整额",'用友-费用'!$A$2:$A$344,0)+1,MATCH($U$87,'用友-费用'!$B$1:$AK$1,0)+1)</f>
        <v>0</v>
      </c>
      <c r="V92" s="143">
        <f>INDEX('用友-费用'!$A$1:$AK$344,MATCH(B92&amp;"调整额",'用友-费用'!$A$2:$A$344,0)+1,MATCH($V$87,'用友-费用'!$B$1:$AK$1,0)+1)</f>
        <v>0</v>
      </c>
      <c r="W92" s="143">
        <f>INDEX('用友-费用'!$A$1:$AK$344,MATCH(B92&amp;"调整额",'用友-费用'!$A$2:$A$344,0)+1,MATCH($W$87,'用友-费用'!$B$1:$AK$1,0)+1)</f>
        <v>0</v>
      </c>
      <c r="X92" s="143">
        <f>INDEX('用友-费用'!$A$1:$AK$344,MATCH(A92&amp;"调整额",'用友-费用'!$A$2:$A$344,0)+1,MATCH($X$87,'用友-费用'!$B$1:$AK$1,0)+1)</f>
        <v>0</v>
      </c>
      <c r="Y92" s="143">
        <f>INDEX('用友-费用'!$A$1:$AK$344,MATCH(B92&amp;"调整额",'用友-费用'!$A$2:$A$344,0)+1,MATCH($Y$87,'用友-费用'!$B$1:$AK$1,0)+1)</f>
        <v>0</v>
      </c>
    </row>
    <row r="93" spans="1:25">
      <c r="A93" s="211"/>
      <c r="B93" s="127" t="s">
        <v>103</v>
      </c>
      <c r="C93" s="125">
        <f t="shared" si="17"/>
        <v>-1.1000000013154931E-3</v>
      </c>
      <c r="D93" s="143">
        <f>-65318.33</f>
        <v>-65318.33</v>
      </c>
      <c r="E93" s="143">
        <f>INDEX('用友-费用'!$A$1:$AK$344,MATCH(B93&amp;"调整额",'用友-费用'!$A$2:$A$344,0)+1,MATCH($E$87,'用友-费用'!$B$1:$AK$1,0)+1)</f>
        <v>115829.40240000001</v>
      </c>
      <c r="F93" s="143">
        <f>INDEX('用友-费用'!$A$1:$AK$344,MATCH(B93&amp;"调整额",'用友-费用'!$A$2:$A$344,0)+1,MATCH($F$87,'用友-费用'!$B$1:$AK$1,0)+1)</f>
        <v>0</v>
      </c>
      <c r="G93" s="144">
        <f>INDEX('用友-费用'!$A$1:$AK$344,MATCH(B93&amp;"调整额",'用友-费用'!$A$2:$A$344,0)+1,MATCH($G$87,'用友-费用'!$B$1:$AK$1,0)+1)</f>
        <v>78610.608749999999</v>
      </c>
      <c r="H93" s="125">
        <f t="shared" si="18"/>
        <v>-44741.223600000005</v>
      </c>
      <c r="I93" s="143">
        <f>INDEX('用友-费用'!$A$1:$AK$344,MATCH(B93&amp;"调整额",'用友-费用'!$A$2:$A$344,0)+1,MATCH($I$87,'用友-费用'!$B$1:$AK$1,0)+1)</f>
        <v>-7227.33</v>
      </c>
      <c r="J93" s="143">
        <f>INDEX('用友-费用'!$A$1:$AK$344,MATCH(B93&amp;"调整额",'用友-费用'!$A$2:$A$344,0)+1,MATCH($J$87,'用友-费用'!$B$1:$AK$1,0)+1)</f>
        <v>-21271.325850000001</v>
      </c>
      <c r="K93" s="143">
        <f>INDEX('用友-费用'!$A$1:$AK$344,MATCH(B93&amp;"调整额",'用友-费用'!$A$2:$A$344,0)+1,MATCH($K$87,'用友-费用'!$B$1:$AK$1,0)+1)</f>
        <v>-16242.56775</v>
      </c>
      <c r="L93" s="125">
        <f t="shared" si="19"/>
        <v>-68053.081349999993</v>
      </c>
      <c r="M93" s="143">
        <f>INDEX('用友-费用'!$A$1:$AK$344,MATCH(B93&amp;"调整额",'用友-费用'!$A$2:$A$344,0)+1,MATCH($M$87,'用友-费用'!$B$1:$AK$1,0)+1)</f>
        <v>-114951.26655</v>
      </c>
      <c r="N93" s="143">
        <f>INDEX('用友-费用'!$A$1:$AK$344,MATCH(B93&amp;"调整额",'用友-费用'!$A$2:$A$344,0)+1,MATCH($N$87,'用友-费用'!$B$1:$AK$1,0)+1)</f>
        <v>46898.1852</v>
      </c>
      <c r="O93" s="125">
        <f t="shared" si="20"/>
        <v>-38734.903200000001</v>
      </c>
      <c r="P93" s="143">
        <f>INDEX('用友-费用'!$A$1:$AK$344,MATCH(B93&amp;"调整额",'用友-费用'!$A$2:$A$344,0)+1,MATCH($P$87,'用友-费用'!$B$1:$AK$1,0)+1)</f>
        <v>-47243.190900000001</v>
      </c>
      <c r="Q93" s="143">
        <f>INDEX('用友-费用'!$A$1:$AK$344,MATCH(B93&amp;"调整额",'用友-费用'!$A$2:$A$344,0)+1,MATCH($Q$87,'用友-费用'!$B$1:$AK$1,0)+1)</f>
        <v>8508.2877000000008</v>
      </c>
      <c r="R93" s="143">
        <f>INDEX('用友-费用'!$A$1:$AK$344,MATCH(B93&amp;"调整额",'用友-费用'!$A$2:$A$344,0)+1,MATCH($R$87,'用友-费用'!$B$1:$AK$1,0)+1)</f>
        <v>0</v>
      </c>
      <c r="S93" s="125">
        <f t="shared" si="21"/>
        <v>22407.525900000001</v>
      </c>
      <c r="T93" s="143">
        <f>INDEX('用友-费用'!$A$1:$AK$344,MATCH(B93&amp;"调整额",'用友-费用'!$A$2:$A$344,0)+1,MATCH($T$87,'用友-费用'!$B$1:$AK$1,0)+1)</f>
        <v>30660.971549999998</v>
      </c>
      <c r="U93" s="143">
        <f>INDEX('用友-费用'!$A$1:$AK$344,MATCH(B93&amp;"调整额",'用友-费用'!$A$2:$A$344,0)+1,MATCH($U$87,'用友-费用'!$B$1:$AK$1,0)+1)</f>
        <v>647.49779999999998</v>
      </c>
      <c r="V93" s="143">
        <f>INDEX('用友-费用'!$A$1:$AK$344,MATCH(B93&amp;"调整额",'用友-费用'!$A$2:$A$344,0)+1,MATCH($V$87,'用友-费用'!$B$1:$AK$1,0)+1)</f>
        <v>-8900.9434500000007</v>
      </c>
      <c r="W93" s="143">
        <f>INDEX('用友-费用'!$A$1:$AK$344,MATCH(B93&amp;"调整额",'用友-费用'!$A$2:$A$344,0)+1,MATCH($W$87,'用友-费用'!$B$1:$AK$1,0)+1)</f>
        <v>0</v>
      </c>
      <c r="X93" s="143">
        <f>INDEX('用友-费用'!$A$1:$AK$344,MATCH(A93&amp;"调整额",'用友-费用'!$A$2:$A$344,0)+1,MATCH($X$87,'用友-费用'!$B$1:$AK$1,0)+1)</f>
        <v>0</v>
      </c>
      <c r="Y93" s="143">
        <f>INDEX('用友-费用'!$A$1:$AK$344,MATCH(B93&amp;"调整额",'用友-费用'!$A$2:$A$344,0)+1,MATCH($Y$87,'用友-费用'!$B$1:$AK$1,0)+1)</f>
        <v>0</v>
      </c>
    </row>
    <row r="94" spans="1:25">
      <c r="A94" s="211"/>
      <c r="B94" s="128" t="s">
        <v>104</v>
      </c>
      <c r="C94" s="125">
        <f t="shared" si="17"/>
        <v>0</v>
      </c>
      <c r="D94" s="143"/>
      <c r="E94" s="143">
        <f>INDEX('用友-费用'!$A$1:$AK$344,MATCH(B94&amp;"调整额",'用友-费用'!$A$2:$A$344,0)+1,MATCH($E$87,'用友-费用'!$B$1:$AK$1,0)+1)</f>
        <v>0</v>
      </c>
      <c r="F94" s="143">
        <f>INDEX('用友-费用'!$A$1:$AK$344,MATCH(B94&amp;"调整额",'用友-费用'!$A$2:$A$344,0)+1,MATCH($F$87,'用友-费用'!$B$1:$AK$1,0)+1)</f>
        <v>0</v>
      </c>
      <c r="G94" s="144">
        <f>INDEX('用友-费用'!$A$1:$AK$344,MATCH(B94&amp;"调整额",'用友-费用'!$A$2:$A$344,0)+1,MATCH($G$87,'用友-费用'!$B$1:$AK$1,0)+1)</f>
        <v>0</v>
      </c>
      <c r="H94" s="125">
        <f t="shared" si="18"/>
        <v>0</v>
      </c>
      <c r="I94" s="143">
        <f>INDEX('用友-费用'!$A$1:$AK$344,MATCH(B94&amp;"调整额",'用友-费用'!$A$2:$A$344,0)+1,MATCH($I$87,'用友-费用'!$B$1:$AK$1,0)+1)</f>
        <v>0</v>
      </c>
      <c r="J94" s="143">
        <f>INDEX('用友-费用'!$A$1:$AK$344,MATCH(B94&amp;"调整额",'用友-费用'!$A$2:$A$344,0)+1,MATCH($J$87,'用友-费用'!$B$1:$AK$1,0)+1)</f>
        <v>0</v>
      </c>
      <c r="K94" s="143">
        <f>INDEX('用友-费用'!$A$1:$AK$344,MATCH(B94&amp;"调整额",'用友-费用'!$A$2:$A$344,0)+1,MATCH($K$87,'用友-费用'!$B$1:$AK$1,0)+1)</f>
        <v>0</v>
      </c>
      <c r="L94" s="125">
        <f t="shared" si="19"/>
        <v>0</v>
      </c>
      <c r="M94" s="143">
        <f>INDEX('用友-费用'!$A$1:$AK$344,MATCH(B94&amp;"调整额",'用友-费用'!$A$2:$A$344,0)+1,MATCH($M$87,'用友-费用'!$B$1:$AK$1,0)+1)</f>
        <v>0</v>
      </c>
      <c r="N94" s="143">
        <f>INDEX('用友-费用'!$A$1:$AK$344,MATCH(B94&amp;"调整额",'用友-费用'!$A$2:$A$344,0)+1,MATCH($N$87,'用友-费用'!$B$1:$AK$1,0)+1)</f>
        <v>0</v>
      </c>
      <c r="O94" s="125">
        <f t="shared" si="20"/>
        <v>0</v>
      </c>
      <c r="P94" s="143">
        <f>INDEX('用友-费用'!$A$1:$AK$344,MATCH(B94&amp;"调整额",'用友-费用'!$A$2:$A$344,0)+1,MATCH($P$87,'用友-费用'!$B$1:$AK$1,0)+1)</f>
        <v>0</v>
      </c>
      <c r="Q94" s="143">
        <f>INDEX('用友-费用'!$A$1:$AK$344,MATCH(B94&amp;"调整额",'用友-费用'!$A$2:$A$344,0)+1,MATCH($Q$87,'用友-费用'!$B$1:$AK$1,0)+1)</f>
        <v>0</v>
      </c>
      <c r="R94" s="143">
        <f>INDEX('用友-费用'!$A$1:$AK$344,MATCH(B94&amp;"调整额",'用友-费用'!$A$2:$A$344,0)+1,MATCH($R$87,'用友-费用'!$B$1:$AK$1,0)+1)</f>
        <v>0</v>
      </c>
      <c r="S94" s="125">
        <f t="shared" si="21"/>
        <v>0</v>
      </c>
      <c r="T94" s="143">
        <f>INDEX('用友-费用'!$A$1:$AK$344,MATCH(B94&amp;"调整额",'用友-费用'!$A$2:$A$344,0)+1,MATCH($T$87,'用友-费用'!$B$1:$AK$1,0)+1)</f>
        <v>0</v>
      </c>
      <c r="U94" s="143">
        <f>INDEX('用友-费用'!$A$1:$AK$344,MATCH(B94&amp;"调整额",'用友-费用'!$A$2:$A$344,0)+1,MATCH($U$87,'用友-费用'!$B$1:$AK$1,0)+1)</f>
        <v>0</v>
      </c>
      <c r="V94" s="143">
        <f>INDEX('用友-费用'!$A$1:$AK$344,MATCH(B94&amp;"调整额",'用友-费用'!$A$2:$A$344,0)+1,MATCH($V$87,'用友-费用'!$B$1:$AK$1,0)+1)</f>
        <v>0</v>
      </c>
      <c r="W94" s="143">
        <f>INDEX('用友-费用'!$A$1:$AK$344,MATCH(B94&amp;"调整额",'用友-费用'!$A$2:$A$344,0)+1,MATCH($W$87,'用友-费用'!$B$1:$AK$1,0)+1)</f>
        <v>0</v>
      </c>
      <c r="X94" s="143">
        <f>INDEX('用友-费用'!$A$1:$AK$344,MATCH(A94&amp;"调整额",'用友-费用'!$A$2:$A$344,0)+1,MATCH($X$87,'用友-费用'!$B$1:$AK$1,0)+1)</f>
        <v>0</v>
      </c>
      <c r="Y94" s="143">
        <f>INDEX('用友-费用'!$A$1:$AK$344,MATCH(B94&amp;"调整额",'用友-费用'!$A$2:$A$344,0)+1,MATCH($Y$87,'用友-费用'!$B$1:$AK$1,0)+1)</f>
        <v>0</v>
      </c>
    </row>
    <row r="95" spans="1:25">
      <c r="A95" s="211"/>
      <c r="B95" s="127" t="s">
        <v>105</v>
      </c>
      <c r="C95" s="125">
        <f t="shared" si="17"/>
        <v>0</v>
      </c>
      <c r="D95" s="143"/>
      <c r="E95" s="143">
        <f>INDEX('用友-费用'!$A$1:$AK$344,MATCH(B95&amp;"调整额",'用友-费用'!$A$2:$A$344,0)+1,MATCH($E$87,'用友-费用'!$B$1:$AK$1,0)+1)</f>
        <v>0</v>
      </c>
      <c r="F95" s="143">
        <f>INDEX('用友-费用'!$A$1:$AK$344,MATCH(B95&amp;"调整额",'用友-费用'!$A$2:$A$344,0)+1,MATCH($F$87,'用友-费用'!$B$1:$AK$1,0)+1)</f>
        <v>0</v>
      </c>
      <c r="G95" s="144">
        <f>INDEX('用友-费用'!$A$1:$AK$344,MATCH(B95&amp;"调整额",'用友-费用'!$A$2:$A$344,0)+1,MATCH($G$87,'用友-费用'!$B$1:$AK$1,0)+1)</f>
        <v>0</v>
      </c>
      <c r="H95" s="125">
        <f t="shared" si="18"/>
        <v>0</v>
      </c>
      <c r="I95" s="143">
        <f>INDEX('用友-费用'!$A$1:$AK$344,MATCH(B95&amp;"调整额",'用友-费用'!$A$2:$A$344,0)+1,MATCH($I$87,'用友-费用'!$B$1:$AK$1,0)+1)</f>
        <v>0</v>
      </c>
      <c r="J95" s="143">
        <f>INDEX('用友-费用'!$A$1:$AK$344,MATCH(B95&amp;"调整额",'用友-费用'!$A$2:$A$344,0)+1,MATCH($J$87,'用友-费用'!$B$1:$AK$1,0)+1)</f>
        <v>0</v>
      </c>
      <c r="K95" s="143">
        <f>INDEX('用友-费用'!$A$1:$AK$344,MATCH(B95&amp;"调整额",'用友-费用'!$A$2:$A$344,0)+1,MATCH($K$87,'用友-费用'!$B$1:$AK$1,0)+1)</f>
        <v>0</v>
      </c>
      <c r="L95" s="125">
        <f t="shared" si="19"/>
        <v>0</v>
      </c>
      <c r="M95" s="143">
        <f>INDEX('用友-费用'!$A$1:$AK$344,MATCH(B95&amp;"调整额",'用友-费用'!$A$2:$A$344,0)+1,MATCH($M$87,'用友-费用'!$B$1:$AK$1,0)+1)</f>
        <v>0</v>
      </c>
      <c r="N95" s="143">
        <f>INDEX('用友-费用'!$A$1:$AK$344,MATCH(B95&amp;"调整额",'用友-费用'!$A$2:$A$344,0)+1,MATCH($N$87,'用友-费用'!$B$1:$AK$1,0)+1)</f>
        <v>0</v>
      </c>
      <c r="O95" s="125">
        <f t="shared" si="20"/>
        <v>0</v>
      </c>
      <c r="P95" s="143">
        <f>INDEX('用友-费用'!$A$1:$AK$344,MATCH(B95&amp;"调整额",'用友-费用'!$A$2:$A$344,0)+1,MATCH($P$87,'用友-费用'!$B$1:$AK$1,0)+1)</f>
        <v>0</v>
      </c>
      <c r="Q95" s="143">
        <f>INDEX('用友-费用'!$A$1:$AK$344,MATCH(B95&amp;"调整额",'用友-费用'!$A$2:$A$344,0)+1,MATCH($Q$87,'用友-费用'!$B$1:$AK$1,0)+1)</f>
        <v>0</v>
      </c>
      <c r="R95" s="143">
        <f>INDEX('用友-费用'!$A$1:$AK$344,MATCH(B95&amp;"调整额",'用友-费用'!$A$2:$A$344,0)+1,MATCH($R$87,'用友-费用'!$B$1:$AK$1,0)+1)</f>
        <v>0</v>
      </c>
      <c r="S95" s="125">
        <f t="shared" si="21"/>
        <v>0</v>
      </c>
      <c r="T95" s="143">
        <f>INDEX('用友-费用'!$A$1:$AK$344,MATCH(B95&amp;"调整额",'用友-费用'!$A$2:$A$344,0)+1,MATCH($T$87,'用友-费用'!$B$1:$AK$1,0)+1)</f>
        <v>0</v>
      </c>
      <c r="U95" s="143">
        <f>INDEX('用友-费用'!$A$1:$AK$344,MATCH(B95&amp;"调整额",'用友-费用'!$A$2:$A$344,0)+1,MATCH($U$87,'用友-费用'!$B$1:$AK$1,0)+1)</f>
        <v>0</v>
      </c>
      <c r="V95" s="143">
        <f>INDEX('用友-费用'!$A$1:$AK$344,MATCH(B95&amp;"调整额",'用友-费用'!$A$2:$A$344,0)+1,MATCH($V$87,'用友-费用'!$B$1:$AK$1,0)+1)</f>
        <v>0</v>
      </c>
      <c r="W95" s="143">
        <f>INDEX('用友-费用'!$A$1:$AK$344,MATCH(B95&amp;"调整额",'用友-费用'!$A$2:$A$344,0)+1,MATCH($W$87,'用友-费用'!$B$1:$AK$1,0)+1)</f>
        <v>0</v>
      </c>
      <c r="X95" s="143">
        <f>INDEX('用友-费用'!$A$1:$AK$344,MATCH(A95&amp;"调整额",'用友-费用'!$A$2:$A$344,0)+1,MATCH($X$87,'用友-费用'!$B$1:$AK$1,0)+1)</f>
        <v>0</v>
      </c>
      <c r="Y95" s="143">
        <f>INDEX('用友-费用'!$A$1:$AK$344,MATCH(B95&amp;"调整额",'用友-费用'!$A$2:$A$344,0)+1,MATCH($Y$87,'用友-费用'!$B$1:$AK$1,0)+1)</f>
        <v>0</v>
      </c>
    </row>
    <row r="96" spans="1:25">
      <c r="A96" s="211"/>
      <c r="B96" s="127" t="s">
        <v>177</v>
      </c>
      <c r="C96" s="125">
        <f t="shared" si="17"/>
        <v>0</v>
      </c>
      <c r="D96" s="143"/>
      <c r="E96" s="143">
        <f>INDEX('用友-费用'!$A$1:$AK$344,MATCH(B96&amp;"调整额",'用友-费用'!$A$2:$A$344,0)+1,MATCH($E$87,'用友-费用'!$B$1:$AK$1,0)+1)</f>
        <v>0</v>
      </c>
      <c r="F96" s="143">
        <f>INDEX('用友-费用'!$A$1:$AK$344,MATCH(B96&amp;"调整额",'用友-费用'!$A$2:$A$344,0)+1,MATCH($F$87,'用友-费用'!$B$1:$AK$1,0)+1)</f>
        <v>0</v>
      </c>
      <c r="G96" s="144">
        <f>INDEX('用友-费用'!$A$1:$AK$344,MATCH(B96&amp;"调整额",'用友-费用'!$A$2:$A$344,0)+1,MATCH($G$87,'用友-费用'!$B$1:$AK$1,0)+1)</f>
        <v>0</v>
      </c>
      <c r="H96" s="125">
        <f t="shared" si="18"/>
        <v>0</v>
      </c>
      <c r="I96" s="143">
        <f>INDEX('用友-费用'!$A$1:$AK$344,MATCH(B96&amp;"调整额",'用友-费用'!$A$2:$A$344,0)+1,MATCH($I$87,'用友-费用'!$B$1:$AK$1,0)+1)</f>
        <v>0</v>
      </c>
      <c r="J96" s="143">
        <f>INDEX('用友-费用'!$A$1:$AK$344,MATCH(B96&amp;"调整额",'用友-费用'!$A$2:$A$344,0)+1,MATCH($J$87,'用友-费用'!$B$1:$AK$1,0)+1)</f>
        <v>0</v>
      </c>
      <c r="K96" s="143">
        <f>INDEX('用友-费用'!$A$1:$AK$344,MATCH(B96&amp;"调整额",'用友-费用'!$A$2:$A$344,0)+1,MATCH($K$87,'用友-费用'!$B$1:$AK$1,0)+1)</f>
        <v>0</v>
      </c>
      <c r="L96" s="125">
        <f t="shared" si="19"/>
        <v>0</v>
      </c>
      <c r="M96" s="143">
        <f>INDEX('用友-费用'!$A$1:$AK$344,MATCH(B96&amp;"调整额",'用友-费用'!$A$2:$A$344,0)+1,MATCH($M$87,'用友-费用'!$B$1:$AK$1,0)+1)</f>
        <v>0</v>
      </c>
      <c r="N96" s="143">
        <f>INDEX('用友-费用'!$A$1:$AK$344,MATCH(B96&amp;"调整额",'用友-费用'!$A$2:$A$344,0)+1,MATCH($N$87,'用友-费用'!$B$1:$AK$1,0)+1)</f>
        <v>0</v>
      </c>
      <c r="O96" s="125">
        <f t="shared" si="20"/>
        <v>0</v>
      </c>
      <c r="P96" s="143">
        <f>INDEX('用友-费用'!$A$1:$AK$344,MATCH(B96&amp;"调整额",'用友-费用'!$A$2:$A$344,0)+1,MATCH($P$87,'用友-费用'!$B$1:$AK$1,0)+1)</f>
        <v>0</v>
      </c>
      <c r="Q96" s="143">
        <f>INDEX('用友-费用'!$A$1:$AK$344,MATCH(B96&amp;"调整额",'用友-费用'!$A$2:$A$344,0)+1,MATCH($Q$87,'用友-费用'!$B$1:$AK$1,0)+1)</f>
        <v>0</v>
      </c>
      <c r="R96" s="143">
        <f>INDEX('用友-费用'!$A$1:$AK$344,MATCH(B96&amp;"调整额",'用友-费用'!$A$2:$A$344,0)+1,MATCH($R$87,'用友-费用'!$B$1:$AK$1,0)+1)</f>
        <v>0</v>
      </c>
      <c r="S96" s="125">
        <f t="shared" si="21"/>
        <v>0</v>
      </c>
      <c r="T96" s="143">
        <f>INDEX('用友-费用'!$A$1:$AK$344,MATCH(B96&amp;"调整额",'用友-费用'!$A$2:$A$344,0)+1,MATCH($T$87,'用友-费用'!$B$1:$AK$1,0)+1)</f>
        <v>0</v>
      </c>
      <c r="U96" s="143">
        <f>INDEX('用友-费用'!$A$1:$AK$344,MATCH(B96&amp;"调整额",'用友-费用'!$A$2:$A$344,0)+1,MATCH($U$87,'用友-费用'!$B$1:$AK$1,0)+1)</f>
        <v>0</v>
      </c>
      <c r="V96" s="143">
        <f>INDEX('用友-费用'!$A$1:$AK$344,MATCH(B96&amp;"调整额",'用友-费用'!$A$2:$A$344,0)+1,MATCH($V$87,'用友-费用'!$B$1:$AK$1,0)+1)</f>
        <v>0</v>
      </c>
      <c r="W96" s="143">
        <f>INDEX('用友-费用'!$A$1:$AK$344,MATCH(B96&amp;"调整额",'用友-费用'!$A$2:$A$344,0)+1,MATCH($W$87,'用友-费用'!$B$1:$AK$1,0)+1)</f>
        <v>0</v>
      </c>
      <c r="X96" s="143">
        <f>INDEX('用友-费用'!$A$1:$AK$344,MATCH(A96&amp;"调整额",'用友-费用'!$A$2:$A$344,0)+1,MATCH($X$87,'用友-费用'!$B$1:$AK$1,0)+1)</f>
        <v>0</v>
      </c>
      <c r="Y96" s="143">
        <f>INDEX('用友-费用'!$A$1:$AK$344,MATCH(B96&amp;"调整额",'用友-费用'!$A$2:$A$344,0)+1,MATCH($Y$87,'用友-费用'!$B$1:$AK$1,0)+1)</f>
        <v>0</v>
      </c>
    </row>
    <row r="97" spans="1:25">
      <c r="A97" s="211"/>
      <c r="B97" s="129" t="s">
        <v>107</v>
      </c>
      <c r="C97" s="125">
        <f t="shared" si="17"/>
        <v>0</v>
      </c>
      <c r="D97" s="143"/>
      <c r="E97" s="143">
        <f>INDEX('用友-费用'!$A$1:$AK$344,MATCH(B97&amp;"调整额",'用友-费用'!$A$2:$A$344,0)+1,MATCH($E$87,'用友-费用'!$B$1:$AK$1,0)+1)</f>
        <v>0</v>
      </c>
      <c r="F97" s="143">
        <f>INDEX('用友-费用'!$A$1:$AK$344,MATCH(B97&amp;"调整额",'用友-费用'!$A$2:$A$344,0)+1,MATCH($F$87,'用友-费用'!$B$1:$AK$1,0)+1)</f>
        <v>0</v>
      </c>
      <c r="G97" s="144">
        <f>INDEX('用友-费用'!$A$1:$AK$344,MATCH(B97&amp;"调整额",'用友-费用'!$A$2:$A$344,0)+1,MATCH($G$87,'用友-费用'!$B$1:$AK$1,0)+1)</f>
        <v>0</v>
      </c>
      <c r="H97" s="125">
        <f t="shared" si="18"/>
        <v>0</v>
      </c>
      <c r="I97" s="143">
        <f>INDEX('用友-费用'!$A$1:$AK$344,MATCH(B97&amp;"调整额",'用友-费用'!$A$2:$A$344,0)+1,MATCH($I$87,'用友-费用'!$B$1:$AK$1,0)+1)</f>
        <v>0</v>
      </c>
      <c r="J97" s="143">
        <f>INDEX('用友-费用'!$A$1:$AK$344,MATCH(B97&amp;"调整额",'用友-费用'!$A$2:$A$344,0)+1,MATCH($J$87,'用友-费用'!$B$1:$AK$1,0)+1)</f>
        <v>0</v>
      </c>
      <c r="K97" s="143">
        <f>INDEX('用友-费用'!$A$1:$AK$344,MATCH(B97&amp;"调整额",'用友-费用'!$A$2:$A$344,0)+1,MATCH($K$87,'用友-费用'!$B$1:$AK$1,0)+1)</f>
        <v>0</v>
      </c>
      <c r="L97" s="125">
        <f t="shared" si="19"/>
        <v>0</v>
      </c>
      <c r="M97" s="143">
        <f>INDEX('用友-费用'!$A$1:$AK$344,MATCH(B97&amp;"调整额",'用友-费用'!$A$2:$A$344,0)+1,MATCH($M$87,'用友-费用'!$B$1:$AK$1,0)+1)</f>
        <v>0</v>
      </c>
      <c r="N97" s="143">
        <f>INDEX('用友-费用'!$A$1:$AK$344,MATCH(B97&amp;"调整额",'用友-费用'!$A$2:$A$344,0)+1,MATCH($N$87,'用友-费用'!$B$1:$AK$1,0)+1)</f>
        <v>0</v>
      </c>
      <c r="O97" s="125">
        <f t="shared" si="20"/>
        <v>0</v>
      </c>
      <c r="P97" s="143">
        <f>INDEX('用友-费用'!$A$1:$AK$344,MATCH(B97&amp;"调整额",'用友-费用'!$A$2:$A$344,0)+1,MATCH($P$87,'用友-费用'!$B$1:$AK$1,0)+1)</f>
        <v>0</v>
      </c>
      <c r="Q97" s="143">
        <f>INDEX('用友-费用'!$A$1:$AK$344,MATCH(B97&amp;"调整额",'用友-费用'!$A$2:$A$344,0)+1,MATCH($Q$87,'用友-费用'!$B$1:$AK$1,0)+1)</f>
        <v>0</v>
      </c>
      <c r="R97" s="143">
        <f>INDEX('用友-费用'!$A$1:$AK$344,MATCH(B97&amp;"调整额",'用友-费用'!$A$2:$A$344,0)+1,MATCH($R$87,'用友-费用'!$B$1:$AK$1,0)+1)</f>
        <v>0</v>
      </c>
      <c r="S97" s="125">
        <f t="shared" si="21"/>
        <v>0</v>
      </c>
      <c r="T97" s="143">
        <f>INDEX('用友-费用'!$A$1:$AK$344,MATCH(B97&amp;"调整额",'用友-费用'!$A$2:$A$344,0)+1,MATCH($T$87,'用友-费用'!$B$1:$AK$1,0)+1)</f>
        <v>0</v>
      </c>
      <c r="U97" s="143">
        <f>INDEX('用友-费用'!$A$1:$AK$344,MATCH(B97&amp;"调整额",'用友-费用'!$A$2:$A$344,0)+1,MATCH($U$87,'用友-费用'!$B$1:$AK$1,0)+1)</f>
        <v>0</v>
      </c>
      <c r="V97" s="143">
        <f>INDEX('用友-费用'!$A$1:$AK$344,MATCH(B97&amp;"调整额",'用友-费用'!$A$2:$A$344,0)+1,MATCH($V$87,'用友-费用'!$B$1:$AK$1,0)+1)</f>
        <v>0</v>
      </c>
      <c r="W97" s="143">
        <f>INDEX('用友-费用'!$A$1:$AK$344,MATCH(B97&amp;"调整额",'用友-费用'!$A$2:$A$344,0)+1,MATCH($W$87,'用友-费用'!$B$1:$AK$1,0)+1)</f>
        <v>0</v>
      </c>
      <c r="X97" s="143">
        <f>INDEX('用友-费用'!$A$1:$AK$344,MATCH(A97&amp;"调整额",'用友-费用'!$A$2:$A$344,0)+1,MATCH($X$87,'用友-费用'!$B$1:$AK$1,0)+1)</f>
        <v>0</v>
      </c>
      <c r="Y97" s="143">
        <f>INDEX('用友-费用'!$A$1:$AK$344,MATCH(B97&amp;"调整额",'用友-费用'!$A$2:$A$344,0)+1,MATCH($Y$87,'用友-费用'!$B$1:$AK$1,0)+1)</f>
        <v>0</v>
      </c>
    </row>
    <row r="98" spans="1:25">
      <c r="A98" s="211"/>
      <c r="B98" s="129" t="s">
        <v>108</v>
      </c>
      <c r="C98" s="125">
        <f t="shared" si="17"/>
        <v>0</v>
      </c>
      <c r="D98" s="143"/>
      <c r="E98" s="143">
        <f>INDEX('用友-费用'!$A$1:$AK$344,MATCH(B98&amp;"调整额",'用友-费用'!$A$2:$A$344,0)+1,MATCH($E$87,'用友-费用'!$B$1:$AK$1,0)+1)</f>
        <v>0</v>
      </c>
      <c r="F98" s="143">
        <f>INDEX('用友-费用'!$A$1:$AK$344,MATCH(B98&amp;"调整额",'用友-费用'!$A$2:$A$344,0)+1,MATCH($F$87,'用友-费用'!$B$1:$AK$1,0)+1)</f>
        <v>0</v>
      </c>
      <c r="G98" s="144">
        <f>INDEX('用友-费用'!$A$1:$AK$344,MATCH(B98&amp;"调整额",'用友-费用'!$A$2:$A$344,0)+1,MATCH($G$87,'用友-费用'!$B$1:$AK$1,0)+1)</f>
        <v>0</v>
      </c>
      <c r="H98" s="125">
        <f t="shared" si="18"/>
        <v>0</v>
      </c>
      <c r="I98" s="143">
        <f>INDEX('用友-费用'!$A$1:$AK$344,MATCH(B98&amp;"调整额",'用友-费用'!$A$2:$A$344,0)+1,MATCH($I$87,'用友-费用'!$B$1:$AK$1,0)+1)</f>
        <v>0</v>
      </c>
      <c r="J98" s="143">
        <f>INDEX('用友-费用'!$A$1:$AK$344,MATCH(B98&amp;"调整额",'用友-费用'!$A$2:$A$344,0)+1,MATCH($J$87,'用友-费用'!$B$1:$AK$1,0)+1)</f>
        <v>0</v>
      </c>
      <c r="K98" s="143">
        <f>INDEX('用友-费用'!$A$1:$AK$344,MATCH(B98&amp;"调整额",'用友-费用'!$A$2:$A$344,0)+1,MATCH($K$87,'用友-费用'!$B$1:$AK$1,0)+1)</f>
        <v>0</v>
      </c>
      <c r="L98" s="125">
        <f t="shared" si="19"/>
        <v>0</v>
      </c>
      <c r="M98" s="143">
        <f>INDEX('用友-费用'!$A$1:$AK$344,MATCH(B98&amp;"调整额",'用友-费用'!$A$2:$A$344,0)+1,MATCH($M$87,'用友-费用'!$B$1:$AK$1,0)+1)</f>
        <v>0</v>
      </c>
      <c r="N98" s="143">
        <f>INDEX('用友-费用'!$A$1:$AK$344,MATCH(B98&amp;"调整额",'用友-费用'!$A$2:$A$344,0)+1,MATCH($N$87,'用友-费用'!$B$1:$AK$1,0)+1)</f>
        <v>0</v>
      </c>
      <c r="O98" s="125">
        <f t="shared" si="20"/>
        <v>0</v>
      </c>
      <c r="P98" s="143">
        <f>INDEX('用友-费用'!$A$1:$AK$344,MATCH(B98&amp;"调整额",'用友-费用'!$A$2:$A$344,0)+1,MATCH($P$87,'用友-费用'!$B$1:$AK$1,0)+1)</f>
        <v>0</v>
      </c>
      <c r="Q98" s="143">
        <f>INDEX('用友-费用'!$A$1:$AK$344,MATCH(B98&amp;"调整额",'用友-费用'!$A$2:$A$344,0)+1,MATCH($Q$87,'用友-费用'!$B$1:$AK$1,0)+1)</f>
        <v>0</v>
      </c>
      <c r="R98" s="143">
        <f>INDEX('用友-费用'!$A$1:$AK$344,MATCH(B98&amp;"调整额",'用友-费用'!$A$2:$A$344,0)+1,MATCH($R$87,'用友-费用'!$B$1:$AK$1,0)+1)</f>
        <v>0</v>
      </c>
      <c r="S98" s="125">
        <f t="shared" si="21"/>
        <v>0</v>
      </c>
      <c r="T98" s="143">
        <f>INDEX('用友-费用'!$A$1:$AK$344,MATCH(B98&amp;"调整额",'用友-费用'!$A$2:$A$344,0)+1,MATCH($T$87,'用友-费用'!$B$1:$AK$1,0)+1)</f>
        <v>0</v>
      </c>
      <c r="U98" s="143">
        <f>INDEX('用友-费用'!$A$1:$AK$344,MATCH(B98&amp;"调整额",'用友-费用'!$A$2:$A$344,0)+1,MATCH($U$87,'用友-费用'!$B$1:$AK$1,0)+1)</f>
        <v>0</v>
      </c>
      <c r="V98" s="143">
        <f>INDEX('用友-费用'!$A$1:$AK$344,MATCH(B98&amp;"调整额",'用友-费用'!$A$2:$A$344,0)+1,MATCH($V$87,'用友-费用'!$B$1:$AK$1,0)+1)</f>
        <v>0</v>
      </c>
      <c r="W98" s="143">
        <f>INDEX('用友-费用'!$A$1:$AK$344,MATCH(B98&amp;"调整额",'用友-费用'!$A$2:$A$344,0)+1,MATCH($W$87,'用友-费用'!$B$1:$AK$1,0)+1)</f>
        <v>0</v>
      </c>
      <c r="X98" s="143">
        <f>INDEX('用友-费用'!$A$1:$AK$344,MATCH(A98&amp;"调整额",'用友-费用'!$A$2:$A$344,0)+1,MATCH($X$87,'用友-费用'!$B$1:$AK$1,0)+1)</f>
        <v>0</v>
      </c>
      <c r="Y98" s="143">
        <f>INDEX('用友-费用'!$A$1:$AK$344,MATCH(B98&amp;"调整额",'用友-费用'!$A$2:$A$344,0)+1,MATCH($Y$87,'用友-费用'!$B$1:$AK$1,0)+1)</f>
        <v>0</v>
      </c>
    </row>
    <row r="99" spans="1:25">
      <c r="A99" s="211"/>
      <c r="B99" s="129" t="s">
        <v>109</v>
      </c>
      <c r="C99" s="125">
        <f t="shared" si="17"/>
        <v>0</v>
      </c>
      <c r="D99" s="143"/>
      <c r="E99" s="143">
        <f>INDEX('用友-费用'!$A$1:$AK$344,MATCH(B99&amp;"调整额",'用友-费用'!$A$2:$A$344,0)+1,MATCH($E$87,'用友-费用'!$B$1:$AK$1,0)+1)</f>
        <v>0</v>
      </c>
      <c r="F99" s="143">
        <f>INDEX('用友-费用'!$A$1:$AK$344,MATCH(B99&amp;"调整额",'用友-费用'!$A$2:$A$344,0)+1,MATCH($F$87,'用友-费用'!$B$1:$AK$1,0)+1)</f>
        <v>0</v>
      </c>
      <c r="G99" s="144">
        <f>INDEX('用友-费用'!$A$1:$AK$344,MATCH(B99&amp;"调整额",'用友-费用'!$A$2:$A$344,0)+1,MATCH($G$87,'用友-费用'!$B$1:$AK$1,0)+1)</f>
        <v>0</v>
      </c>
      <c r="H99" s="125">
        <f t="shared" si="18"/>
        <v>0</v>
      </c>
      <c r="I99" s="143">
        <f>INDEX('用友-费用'!$A$1:$AK$344,MATCH(B99&amp;"调整额",'用友-费用'!$A$2:$A$344,0)+1,MATCH($I$87,'用友-费用'!$B$1:$AK$1,0)+1)</f>
        <v>0</v>
      </c>
      <c r="J99" s="143">
        <f>INDEX('用友-费用'!$A$1:$AK$344,MATCH(B99&amp;"调整额",'用友-费用'!$A$2:$A$344,0)+1,MATCH($J$87,'用友-费用'!$B$1:$AK$1,0)+1)</f>
        <v>0</v>
      </c>
      <c r="K99" s="143">
        <f>INDEX('用友-费用'!$A$1:$AK$344,MATCH(B99&amp;"调整额",'用友-费用'!$A$2:$A$344,0)+1,MATCH($K$87,'用友-费用'!$B$1:$AK$1,0)+1)</f>
        <v>0</v>
      </c>
      <c r="L99" s="125">
        <f t="shared" si="19"/>
        <v>0</v>
      </c>
      <c r="M99" s="143">
        <f>INDEX('用友-费用'!$A$1:$AK$344,MATCH(B99&amp;"调整额",'用友-费用'!$A$2:$A$344,0)+1,MATCH($M$87,'用友-费用'!$B$1:$AK$1,0)+1)</f>
        <v>0</v>
      </c>
      <c r="N99" s="143">
        <f>INDEX('用友-费用'!$A$1:$AK$344,MATCH(B99&amp;"调整额",'用友-费用'!$A$2:$A$344,0)+1,MATCH($N$87,'用友-费用'!$B$1:$AK$1,0)+1)</f>
        <v>0</v>
      </c>
      <c r="O99" s="125">
        <f t="shared" si="20"/>
        <v>0</v>
      </c>
      <c r="P99" s="143">
        <f>INDEX('用友-费用'!$A$1:$AK$344,MATCH(B99&amp;"调整额",'用友-费用'!$A$2:$A$344,0)+1,MATCH($P$87,'用友-费用'!$B$1:$AK$1,0)+1)</f>
        <v>0</v>
      </c>
      <c r="Q99" s="143">
        <f>INDEX('用友-费用'!$A$1:$AK$344,MATCH(B99&amp;"调整额",'用友-费用'!$A$2:$A$344,0)+1,MATCH($Q$87,'用友-费用'!$B$1:$AK$1,0)+1)</f>
        <v>0</v>
      </c>
      <c r="R99" s="143">
        <f>INDEX('用友-费用'!$A$1:$AK$344,MATCH(B99&amp;"调整额",'用友-费用'!$A$2:$A$344,0)+1,MATCH($R$87,'用友-费用'!$B$1:$AK$1,0)+1)</f>
        <v>0</v>
      </c>
      <c r="S99" s="125">
        <f t="shared" si="21"/>
        <v>0</v>
      </c>
      <c r="T99" s="143">
        <f>INDEX('用友-费用'!$A$1:$AK$344,MATCH(B99&amp;"调整额",'用友-费用'!$A$2:$A$344,0)+1,MATCH($T$87,'用友-费用'!$B$1:$AK$1,0)+1)</f>
        <v>0</v>
      </c>
      <c r="U99" s="143">
        <f>INDEX('用友-费用'!$A$1:$AK$344,MATCH(B99&amp;"调整额",'用友-费用'!$A$2:$A$344,0)+1,MATCH($U$87,'用友-费用'!$B$1:$AK$1,0)+1)</f>
        <v>0</v>
      </c>
      <c r="V99" s="143">
        <f>INDEX('用友-费用'!$A$1:$AK$344,MATCH(B99&amp;"调整额",'用友-费用'!$A$2:$A$344,0)+1,MATCH($V$87,'用友-费用'!$B$1:$AK$1,0)+1)</f>
        <v>0</v>
      </c>
      <c r="W99" s="143">
        <f>INDEX('用友-费用'!$A$1:$AK$344,MATCH(B99&amp;"调整额",'用友-费用'!$A$2:$A$344,0)+1,MATCH($W$87,'用友-费用'!$B$1:$AK$1,0)+1)</f>
        <v>0</v>
      </c>
      <c r="X99" s="143">
        <f>INDEX('用友-费用'!$A$1:$AK$344,MATCH(A99&amp;"调整额",'用友-费用'!$A$2:$A$344,0)+1,MATCH($X$87,'用友-费用'!$B$1:$AK$1,0)+1)</f>
        <v>0</v>
      </c>
      <c r="Y99" s="143">
        <f>INDEX('用友-费用'!$A$1:$AK$344,MATCH(B99&amp;"调整额",'用友-费用'!$A$2:$A$344,0)+1,MATCH($Y$87,'用友-费用'!$B$1:$AK$1,0)+1)</f>
        <v>0</v>
      </c>
    </row>
    <row r="100" spans="1:25">
      <c r="A100" s="211"/>
      <c r="B100" s="129" t="s">
        <v>110</v>
      </c>
      <c r="C100" s="125">
        <f t="shared" si="17"/>
        <v>0</v>
      </c>
      <c r="D100" s="143"/>
      <c r="E100" s="143">
        <f>INDEX('用友-费用'!$A$1:$AK$344,MATCH(B100&amp;"调整额",'用友-费用'!$A$2:$A$344,0)+1,MATCH($E$87,'用友-费用'!$B$1:$AK$1,0)+1)</f>
        <v>0</v>
      </c>
      <c r="F100" s="143">
        <f>INDEX('用友-费用'!$A$1:$AK$344,MATCH(B100&amp;"调整额",'用友-费用'!$A$2:$A$344,0)+1,MATCH($F$87,'用友-费用'!$B$1:$AK$1,0)+1)</f>
        <v>0</v>
      </c>
      <c r="G100" s="144">
        <f>INDEX('用友-费用'!$A$1:$AK$344,MATCH(B100&amp;"调整额",'用友-费用'!$A$2:$A$344,0)+1,MATCH($G$87,'用友-费用'!$B$1:$AK$1,0)+1)</f>
        <v>0</v>
      </c>
      <c r="H100" s="125">
        <f t="shared" si="18"/>
        <v>0</v>
      </c>
      <c r="I100" s="143">
        <f>INDEX('用友-费用'!$A$1:$AK$344,MATCH(B100&amp;"调整额",'用友-费用'!$A$2:$A$344,0)+1,MATCH($I$87,'用友-费用'!$B$1:$AK$1,0)+1)</f>
        <v>0</v>
      </c>
      <c r="J100" s="143">
        <f>INDEX('用友-费用'!$A$1:$AK$344,MATCH(B100&amp;"调整额",'用友-费用'!$A$2:$A$344,0)+1,MATCH($J$87,'用友-费用'!$B$1:$AK$1,0)+1)</f>
        <v>0</v>
      </c>
      <c r="K100" s="143">
        <f>INDEX('用友-费用'!$A$1:$AK$344,MATCH(B100&amp;"调整额",'用友-费用'!$A$2:$A$344,0)+1,MATCH($K$87,'用友-费用'!$B$1:$AK$1,0)+1)</f>
        <v>0</v>
      </c>
      <c r="L100" s="125">
        <f t="shared" si="19"/>
        <v>0</v>
      </c>
      <c r="M100" s="143">
        <f>INDEX('用友-费用'!$A$1:$AK$344,MATCH(B100&amp;"调整额",'用友-费用'!$A$2:$A$344,0)+1,MATCH($M$87,'用友-费用'!$B$1:$AK$1,0)+1)</f>
        <v>0</v>
      </c>
      <c r="N100" s="143">
        <f>INDEX('用友-费用'!$A$1:$AK$344,MATCH(B100&amp;"调整额",'用友-费用'!$A$2:$A$344,0)+1,MATCH($N$87,'用友-费用'!$B$1:$AK$1,0)+1)</f>
        <v>0</v>
      </c>
      <c r="O100" s="125">
        <f t="shared" si="20"/>
        <v>0</v>
      </c>
      <c r="P100" s="143">
        <f>INDEX('用友-费用'!$A$1:$AK$344,MATCH(B100&amp;"调整额",'用友-费用'!$A$2:$A$344,0)+1,MATCH($P$87,'用友-费用'!$B$1:$AK$1,0)+1)</f>
        <v>0</v>
      </c>
      <c r="Q100" s="143">
        <f>INDEX('用友-费用'!$A$1:$AK$344,MATCH(B100&amp;"调整额",'用友-费用'!$A$2:$A$344,0)+1,MATCH($Q$87,'用友-费用'!$B$1:$AK$1,0)+1)</f>
        <v>0</v>
      </c>
      <c r="R100" s="143">
        <f>INDEX('用友-费用'!$A$1:$AK$344,MATCH(B100&amp;"调整额",'用友-费用'!$A$2:$A$344,0)+1,MATCH($R$87,'用友-费用'!$B$1:$AK$1,0)+1)</f>
        <v>0</v>
      </c>
      <c r="S100" s="125">
        <f t="shared" si="21"/>
        <v>0</v>
      </c>
      <c r="T100" s="143">
        <f>INDEX('用友-费用'!$A$1:$AK$344,MATCH(B100&amp;"调整额",'用友-费用'!$A$2:$A$344,0)+1,MATCH($T$87,'用友-费用'!$B$1:$AK$1,0)+1)</f>
        <v>0</v>
      </c>
      <c r="U100" s="143">
        <f>INDEX('用友-费用'!$A$1:$AK$344,MATCH(B100&amp;"调整额",'用友-费用'!$A$2:$A$344,0)+1,MATCH($U$87,'用友-费用'!$B$1:$AK$1,0)+1)</f>
        <v>0</v>
      </c>
      <c r="V100" s="143">
        <f>INDEX('用友-费用'!$A$1:$AK$344,MATCH(B100&amp;"调整额",'用友-费用'!$A$2:$A$344,0)+1,MATCH($V$87,'用友-费用'!$B$1:$AK$1,0)+1)</f>
        <v>0</v>
      </c>
      <c r="W100" s="143">
        <f>INDEX('用友-费用'!$A$1:$AK$344,MATCH(B100&amp;"调整额",'用友-费用'!$A$2:$A$344,0)+1,MATCH($W$87,'用友-费用'!$B$1:$AK$1,0)+1)</f>
        <v>0</v>
      </c>
      <c r="X100" s="143">
        <f>INDEX('用友-费用'!$A$1:$AK$344,MATCH(A100&amp;"调整额",'用友-费用'!$A$2:$A$344,0)+1,MATCH($X$87,'用友-费用'!$B$1:$AK$1,0)+1)</f>
        <v>0</v>
      </c>
      <c r="Y100" s="143">
        <f>INDEX('用友-费用'!$A$1:$AK$344,MATCH(B100&amp;"调整额",'用友-费用'!$A$2:$A$344,0)+1,MATCH($Y$87,'用友-费用'!$B$1:$AK$1,0)+1)</f>
        <v>0</v>
      </c>
    </row>
    <row r="101" spans="1:25">
      <c r="A101" s="211"/>
      <c r="B101" s="129" t="s">
        <v>111</v>
      </c>
      <c r="C101" s="125">
        <f t="shared" si="17"/>
        <v>0</v>
      </c>
      <c r="D101" s="143"/>
      <c r="E101" s="143">
        <f>INDEX('用友-费用'!$A$1:$AK$344,MATCH(B101&amp;"调整额",'用友-费用'!$A$2:$A$344,0)+1,MATCH($E$87,'用友-费用'!$B$1:$AK$1,0)+1)</f>
        <v>0</v>
      </c>
      <c r="F101" s="143">
        <f>INDEX('用友-费用'!$A$1:$AK$344,MATCH(B101&amp;"调整额",'用友-费用'!$A$2:$A$344,0)+1,MATCH($F$87,'用友-费用'!$B$1:$AK$1,0)+1)</f>
        <v>0</v>
      </c>
      <c r="G101" s="144">
        <f>INDEX('用友-费用'!$A$1:$AK$344,MATCH(B101&amp;"调整额",'用友-费用'!$A$2:$A$344,0)+1,MATCH($G$87,'用友-费用'!$B$1:$AK$1,0)+1)</f>
        <v>0</v>
      </c>
      <c r="H101" s="125">
        <f t="shared" si="18"/>
        <v>0</v>
      </c>
      <c r="I101" s="143">
        <f>INDEX('用友-费用'!$A$1:$AK$344,MATCH(B101&amp;"调整额",'用友-费用'!$A$2:$A$344,0)+1,MATCH($I$87,'用友-费用'!$B$1:$AK$1,0)+1)</f>
        <v>0</v>
      </c>
      <c r="J101" s="143">
        <f>INDEX('用友-费用'!$A$1:$AK$344,MATCH(B101&amp;"调整额",'用友-费用'!$A$2:$A$344,0)+1,MATCH($J$87,'用友-费用'!$B$1:$AK$1,0)+1)</f>
        <v>0</v>
      </c>
      <c r="K101" s="143">
        <f>INDEX('用友-费用'!$A$1:$AK$344,MATCH(B101&amp;"调整额",'用友-费用'!$A$2:$A$344,0)+1,MATCH($K$87,'用友-费用'!$B$1:$AK$1,0)+1)</f>
        <v>0</v>
      </c>
      <c r="L101" s="125">
        <f t="shared" si="19"/>
        <v>0</v>
      </c>
      <c r="M101" s="143">
        <f>INDEX('用友-费用'!$A$1:$AK$344,MATCH(B101&amp;"调整额",'用友-费用'!$A$2:$A$344,0)+1,MATCH($M$87,'用友-费用'!$B$1:$AK$1,0)+1)</f>
        <v>0</v>
      </c>
      <c r="N101" s="143">
        <f>INDEX('用友-费用'!$A$1:$AK$344,MATCH(B101&amp;"调整额",'用友-费用'!$A$2:$A$344,0)+1,MATCH($N$87,'用友-费用'!$B$1:$AK$1,0)+1)</f>
        <v>0</v>
      </c>
      <c r="O101" s="125">
        <f t="shared" si="20"/>
        <v>0</v>
      </c>
      <c r="P101" s="143">
        <f>INDEX('用友-费用'!$A$1:$AK$344,MATCH(B101&amp;"调整额",'用友-费用'!$A$2:$A$344,0)+1,MATCH($P$87,'用友-费用'!$B$1:$AK$1,0)+1)</f>
        <v>0</v>
      </c>
      <c r="Q101" s="143">
        <f>INDEX('用友-费用'!$A$1:$AK$344,MATCH(B101&amp;"调整额",'用友-费用'!$A$2:$A$344,0)+1,MATCH($Q$87,'用友-费用'!$B$1:$AK$1,0)+1)</f>
        <v>0</v>
      </c>
      <c r="R101" s="143">
        <f>INDEX('用友-费用'!$A$1:$AK$344,MATCH(B101&amp;"调整额",'用友-费用'!$A$2:$A$344,0)+1,MATCH($R$87,'用友-费用'!$B$1:$AK$1,0)+1)</f>
        <v>0</v>
      </c>
      <c r="S101" s="125">
        <f t="shared" si="21"/>
        <v>0</v>
      </c>
      <c r="T101" s="143">
        <f>INDEX('用友-费用'!$A$1:$AK$344,MATCH(B101&amp;"调整额",'用友-费用'!$A$2:$A$344,0)+1,MATCH($T$87,'用友-费用'!$B$1:$AK$1,0)+1)</f>
        <v>0</v>
      </c>
      <c r="U101" s="143">
        <f>INDEX('用友-费用'!$A$1:$AK$344,MATCH(B101&amp;"调整额",'用友-费用'!$A$2:$A$344,0)+1,MATCH($U$87,'用友-费用'!$B$1:$AK$1,0)+1)</f>
        <v>0</v>
      </c>
      <c r="V101" s="143">
        <f>INDEX('用友-费用'!$A$1:$AK$344,MATCH(B101&amp;"调整额",'用友-费用'!$A$2:$A$344,0)+1,MATCH($V$87,'用友-费用'!$B$1:$AK$1,0)+1)</f>
        <v>0</v>
      </c>
      <c r="W101" s="143">
        <f>INDEX('用友-费用'!$A$1:$AK$344,MATCH(B101&amp;"调整额",'用友-费用'!$A$2:$A$344,0)+1,MATCH($W$87,'用友-费用'!$B$1:$AK$1,0)+1)</f>
        <v>0</v>
      </c>
      <c r="X101" s="143">
        <f>INDEX('用友-费用'!$A$1:$AK$344,MATCH(A101&amp;"调整额",'用友-费用'!$A$2:$A$344,0)+1,MATCH($X$87,'用友-费用'!$B$1:$AK$1,0)+1)</f>
        <v>0</v>
      </c>
      <c r="Y101" s="143">
        <f>INDEX('用友-费用'!$A$1:$AK$344,MATCH(B101&amp;"调整额",'用友-费用'!$A$2:$A$344,0)+1,MATCH($Y$87,'用友-费用'!$B$1:$AK$1,0)+1)</f>
        <v>0</v>
      </c>
    </row>
    <row r="102" spans="1:25">
      <c r="A102" s="211"/>
      <c r="B102" s="129" t="s">
        <v>112</v>
      </c>
      <c r="C102" s="125">
        <f t="shared" si="17"/>
        <v>0</v>
      </c>
      <c r="D102" s="143"/>
      <c r="E102" s="143">
        <f>INDEX('用友-费用'!$A$1:$AK$344,MATCH(B102&amp;"调整额",'用友-费用'!$A$2:$A$344,0)+1,MATCH($E$87,'用友-费用'!$B$1:$AK$1,0)+1)</f>
        <v>0</v>
      </c>
      <c r="F102" s="143">
        <f>INDEX('用友-费用'!$A$1:$AK$344,MATCH(B102&amp;"调整额",'用友-费用'!$A$2:$A$344,0)+1,MATCH($F$87,'用友-费用'!$B$1:$AK$1,0)+1)</f>
        <v>0</v>
      </c>
      <c r="G102" s="144">
        <f>INDEX('用友-费用'!$A$1:$AK$344,MATCH(B102&amp;"调整额",'用友-费用'!$A$2:$A$344,0)+1,MATCH($G$87,'用友-费用'!$B$1:$AK$1,0)+1)</f>
        <v>0</v>
      </c>
      <c r="H102" s="125">
        <f t="shared" si="18"/>
        <v>0</v>
      </c>
      <c r="I102" s="143">
        <f>INDEX('用友-费用'!$A$1:$AK$344,MATCH(B102&amp;"调整额",'用友-费用'!$A$2:$A$344,0)+1,MATCH($I$87,'用友-费用'!$B$1:$AK$1,0)+1)</f>
        <v>0</v>
      </c>
      <c r="J102" s="143">
        <f>INDEX('用友-费用'!$A$1:$AK$344,MATCH(B102&amp;"调整额",'用友-费用'!$A$2:$A$344,0)+1,MATCH($J$87,'用友-费用'!$B$1:$AK$1,0)+1)</f>
        <v>0</v>
      </c>
      <c r="K102" s="143">
        <f>INDEX('用友-费用'!$A$1:$AK$344,MATCH(B102&amp;"调整额",'用友-费用'!$A$2:$A$344,0)+1,MATCH($K$87,'用友-费用'!$B$1:$AK$1,0)+1)</f>
        <v>0</v>
      </c>
      <c r="L102" s="125">
        <f t="shared" si="19"/>
        <v>0</v>
      </c>
      <c r="M102" s="143">
        <f>INDEX('用友-费用'!$A$1:$AK$344,MATCH(B102&amp;"调整额",'用友-费用'!$A$2:$A$344,0)+1,MATCH($M$87,'用友-费用'!$B$1:$AK$1,0)+1)</f>
        <v>0</v>
      </c>
      <c r="N102" s="143">
        <f>INDEX('用友-费用'!$A$1:$AK$344,MATCH(B102&amp;"调整额",'用友-费用'!$A$2:$A$344,0)+1,MATCH($N$87,'用友-费用'!$B$1:$AK$1,0)+1)</f>
        <v>0</v>
      </c>
      <c r="O102" s="125">
        <f t="shared" si="20"/>
        <v>0</v>
      </c>
      <c r="P102" s="143">
        <f>INDEX('用友-费用'!$A$1:$AK$344,MATCH(B102&amp;"调整额",'用友-费用'!$A$2:$A$344,0)+1,MATCH($P$87,'用友-费用'!$B$1:$AK$1,0)+1)</f>
        <v>0</v>
      </c>
      <c r="Q102" s="143">
        <f>INDEX('用友-费用'!$A$1:$AK$344,MATCH(B102&amp;"调整额",'用友-费用'!$A$2:$A$344,0)+1,MATCH($Q$87,'用友-费用'!$B$1:$AK$1,0)+1)</f>
        <v>0</v>
      </c>
      <c r="R102" s="143">
        <f>INDEX('用友-费用'!$A$1:$AK$344,MATCH(B102&amp;"调整额",'用友-费用'!$A$2:$A$344,0)+1,MATCH($R$87,'用友-费用'!$B$1:$AK$1,0)+1)</f>
        <v>0</v>
      </c>
      <c r="S102" s="125">
        <f t="shared" si="21"/>
        <v>0</v>
      </c>
      <c r="T102" s="143">
        <f>INDEX('用友-费用'!$A$1:$AK$344,MATCH(B102&amp;"调整额",'用友-费用'!$A$2:$A$344,0)+1,MATCH($T$87,'用友-费用'!$B$1:$AK$1,0)+1)</f>
        <v>0</v>
      </c>
      <c r="U102" s="143">
        <f>INDEX('用友-费用'!$A$1:$AK$344,MATCH(B102&amp;"调整额",'用友-费用'!$A$2:$A$344,0)+1,MATCH($U$87,'用友-费用'!$B$1:$AK$1,0)+1)</f>
        <v>0</v>
      </c>
      <c r="V102" s="143">
        <f>INDEX('用友-费用'!$A$1:$AK$344,MATCH(B102&amp;"调整额",'用友-费用'!$A$2:$A$344,0)+1,MATCH($V$87,'用友-费用'!$B$1:$AK$1,0)+1)</f>
        <v>0</v>
      </c>
      <c r="W102" s="143">
        <f>INDEX('用友-费用'!$A$1:$AK$344,MATCH(B102&amp;"调整额",'用友-费用'!$A$2:$A$344,0)+1,MATCH($W$87,'用友-费用'!$B$1:$AK$1,0)+1)</f>
        <v>0</v>
      </c>
      <c r="X102" s="143">
        <f>INDEX('用友-费用'!$A$1:$AK$344,MATCH(A102&amp;"调整额",'用友-费用'!$A$2:$A$344,0)+1,MATCH($X$87,'用友-费用'!$B$1:$AK$1,0)+1)</f>
        <v>0</v>
      </c>
      <c r="Y102" s="143">
        <f>INDEX('用友-费用'!$A$1:$AK$344,MATCH(B102&amp;"调整额",'用友-费用'!$A$2:$A$344,0)+1,MATCH($Y$87,'用友-费用'!$B$1:$AK$1,0)+1)</f>
        <v>0</v>
      </c>
    </row>
    <row r="103" spans="1:25">
      <c r="A103" s="211"/>
      <c r="B103" s="129" t="s">
        <v>113</v>
      </c>
      <c r="C103" s="125">
        <f t="shared" si="17"/>
        <v>0</v>
      </c>
      <c r="D103" s="143"/>
      <c r="E103" s="143">
        <f>INDEX('用友-费用'!$A$1:$AK$344,MATCH(B103&amp;"调整额",'用友-费用'!$A$2:$A$344,0)+1,MATCH($E$87,'用友-费用'!$B$1:$AK$1,0)+1)</f>
        <v>0</v>
      </c>
      <c r="F103" s="143">
        <f>INDEX('用友-费用'!$A$1:$AK$344,MATCH(B103&amp;"调整额",'用友-费用'!$A$2:$A$344,0)+1,MATCH($F$87,'用友-费用'!$B$1:$AK$1,0)+1)</f>
        <v>0</v>
      </c>
      <c r="G103" s="144">
        <f>INDEX('用友-费用'!$A$1:$AK$344,MATCH(B103&amp;"调整额",'用友-费用'!$A$2:$A$344,0)+1,MATCH($G$87,'用友-费用'!$B$1:$AK$1,0)+1)</f>
        <v>0</v>
      </c>
      <c r="H103" s="125">
        <f t="shared" si="18"/>
        <v>0</v>
      </c>
      <c r="I103" s="143">
        <f>INDEX('用友-费用'!$A$1:$AK$344,MATCH(B103&amp;"调整额",'用友-费用'!$A$2:$A$344,0)+1,MATCH($I$87,'用友-费用'!$B$1:$AK$1,0)+1)</f>
        <v>0</v>
      </c>
      <c r="J103" s="143">
        <f>INDEX('用友-费用'!$A$1:$AK$344,MATCH(B103&amp;"调整额",'用友-费用'!$A$2:$A$344,0)+1,MATCH($J$87,'用友-费用'!$B$1:$AK$1,0)+1)</f>
        <v>0</v>
      </c>
      <c r="K103" s="143">
        <f>INDEX('用友-费用'!$A$1:$AK$344,MATCH(B103&amp;"调整额",'用友-费用'!$A$2:$A$344,0)+1,MATCH($K$87,'用友-费用'!$B$1:$AK$1,0)+1)</f>
        <v>0</v>
      </c>
      <c r="L103" s="125">
        <f t="shared" si="19"/>
        <v>0</v>
      </c>
      <c r="M103" s="143">
        <f>INDEX('用友-费用'!$A$1:$AK$344,MATCH(B103&amp;"调整额",'用友-费用'!$A$2:$A$344,0)+1,MATCH($M$87,'用友-费用'!$B$1:$AK$1,0)+1)</f>
        <v>0</v>
      </c>
      <c r="N103" s="143">
        <f>INDEX('用友-费用'!$A$1:$AK$344,MATCH(B103&amp;"调整额",'用友-费用'!$A$2:$A$344,0)+1,MATCH($N$87,'用友-费用'!$B$1:$AK$1,0)+1)</f>
        <v>0</v>
      </c>
      <c r="O103" s="125">
        <f t="shared" si="20"/>
        <v>0</v>
      </c>
      <c r="P103" s="143">
        <f>INDEX('用友-费用'!$A$1:$AK$344,MATCH(B103&amp;"调整额",'用友-费用'!$A$2:$A$344,0)+1,MATCH($P$87,'用友-费用'!$B$1:$AK$1,0)+1)</f>
        <v>0</v>
      </c>
      <c r="Q103" s="143">
        <f>INDEX('用友-费用'!$A$1:$AK$344,MATCH(B103&amp;"调整额",'用友-费用'!$A$2:$A$344,0)+1,MATCH($Q$87,'用友-费用'!$B$1:$AK$1,0)+1)</f>
        <v>0</v>
      </c>
      <c r="R103" s="143">
        <f>INDEX('用友-费用'!$A$1:$AK$344,MATCH(B103&amp;"调整额",'用友-费用'!$A$2:$A$344,0)+1,MATCH($R$87,'用友-费用'!$B$1:$AK$1,0)+1)</f>
        <v>0</v>
      </c>
      <c r="S103" s="125">
        <f t="shared" si="21"/>
        <v>0</v>
      </c>
      <c r="T103" s="143">
        <f>INDEX('用友-费用'!$A$1:$AK$344,MATCH(B103&amp;"调整额",'用友-费用'!$A$2:$A$344,0)+1,MATCH($T$87,'用友-费用'!$B$1:$AK$1,0)+1)</f>
        <v>0</v>
      </c>
      <c r="U103" s="143">
        <f>INDEX('用友-费用'!$A$1:$AK$344,MATCH(B103&amp;"调整额",'用友-费用'!$A$2:$A$344,0)+1,MATCH($U$87,'用友-费用'!$B$1:$AK$1,0)+1)</f>
        <v>0</v>
      </c>
      <c r="V103" s="143">
        <f>INDEX('用友-费用'!$A$1:$AK$344,MATCH(B103&amp;"调整额",'用友-费用'!$A$2:$A$344,0)+1,MATCH($V$87,'用友-费用'!$B$1:$AK$1,0)+1)</f>
        <v>0</v>
      </c>
      <c r="W103" s="143">
        <f>INDEX('用友-费用'!$A$1:$AK$344,MATCH(B103&amp;"调整额",'用友-费用'!$A$2:$A$344,0)+1,MATCH($W$87,'用友-费用'!$B$1:$AK$1,0)+1)</f>
        <v>0</v>
      </c>
      <c r="X103" s="143">
        <f>INDEX('用友-费用'!$A$1:$AK$344,MATCH(A103&amp;"调整额",'用友-费用'!$A$2:$A$344,0)+1,MATCH($X$87,'用友-费用'!$B$1:$AK$1,0)+1)</f>
        <v>0</v>
      </c>
      <c r="Y103" s="143">
        <f>INDEX('用友-费用'!$A$1:$AK$344,MATCH(B103&amp;"调整额",'用友-费用'!$A$2:$A$344,0)+1,MATCH($Y$87,'用友-费用'!$B$1:$AK$1,0)+1)</f>
        <v>0</v>
      </c>
    </row>
    <row r="104" spans="1:25">
      <c r="A104" s="211"/>
      <c r="B104" s="129" t="s">
        <v>114</v>
      </c>
      <c r="C104" s="125">
        <f t="shared" si="17"/>
        <v>0</v>
      </c>
      <c r="D104" s="143"/>
      <c r="E104" s="143">
        <f>INDEX('用友-费用'!$A$1:$AK$344,MATCH(B104&amp;"调整额",'用友-费用'!$A$2:$A$344,0)+1,MATCH($E$87,'用友-费用'!$B$1:$AK$1,0)+1)</f>
        <v>0</v>
      </c>
      <c r="F104" s="143">
        <f>INDEX('用友-费用'!$A$1:$AK$344,MATCH(B104&amp;"调整额",'用友-费用'!$A$2:$A$344,0)+1,MATCH($F$87,'用友-费用'!$B$1:$AK$1,0)+1)</f>
        <v>0</v>
      </c>
      <c r="G104" s="144">
        <f>INDEX('用友-费用'!$A$1:$AK$344,MATCH(B104&amp;"调整额",'用友-费用'!$A$2:$A$344,0)+1,MATCH($G$87,'用友-费用'!$B$1:$AK$1,0)+1)</f>
        <v>0</v>
      </c>
      <c r="H104" s="125">
        <f t="shared" si="18"/>
        <v>0</v>
      </c>
      <c r="I104" s="143">
        <f>INDEX('用友-费用'!$A$1:$AK$344,MATCH(B104&amp;"调整额",'用友-费用'!$A$2:$A$344,0)+1,MATCH($I$87,'用友-费用'!$B$1:$AK$1,0)+1)</f>
        <v>0</v>
      </c>
      <c r="J104" s="143">
        <f>INDEX('用友-费用'!$A$1:$AK$344,MATCH(B104&amp;"调整额",'用友-费用'!$A$2:$A$344,0)+1,MATCH($J$87,'用友-费用'!$B$1:$AK$1,0)+1)</f>
        <v>0</v>
      </c>
      <c r="K104" s="143">
        <f>INDEX('用友-费用'!$A$1:$AK$344,MATCH(B104&amp;"调整额",'用友-费用'!$A$2:$A$344,0)+1,MATCH($K$87,'用友-费用'!$B$1:$AK$1,0)+1)</f>
        <v>0</v>
      </c>
      <c r="L104" s="125">
        <f t="shared" si="19"/>
        <v>0</v>
      </c>
      <c r="M104" s="143">
        <f>INDEX('用友-费用'!$A$1:$AK$344,MATCH(B104&amp;"调整额",'用友-费用'!$A$2:$A$344,0)+1,MATCH($M$87,'用友-费用'!$B$1:$AK$1,0)+1)</f>
        <v>0</v>
      </c>
      <c r="N104" s="143">
        <f>INDEX('用友-费用'!$A$1:$AK$344,MATCH(B104&amp;"调整额",'用友-费用'!$A$2:$A$344,0)+1,MATCH($N$87,'用友-费用'!$B$1:$AK$1,0)+1)</f>
        <v>0</v>
      </c>
      <c r="O104" s="125">
        <f t="shared" si="20"/>
        <v>0</v>
      </c>
      <c r="P104" s="143">
        <f>INDEX('用友-费用'!$A$1:$AK$344,MATCH(B104&amp;"调整额",'用友-费用'!$A$2:$A$344,0)+1,MATCH($P$87,'用友-费用'!$B$1:$AK$1,0)+1)</f>
        <v>0</v>
      </c>
      <c r="Q104" s="143">
        <f>INDEX('用友-费用'!$A$1:$AK$344,MATCH(B104&amp;"调整额",'用友-费用'!$A$2:$A$344,0)+1,MATCH($Q$87,'用友-费用'!$B$1:$AK$1,0)+1)</f>
        <v>0</v>
      </c>
      <c r="R104" s="143">
        <f>INDEX('用友-费用'!$A$1:$AK$344,MATCH(B104&amp;"调整额",'用友-费用'!$A$2:$A$344,0)+1,MATCH($R$87,'用友-费用'!$B$1:$AK$1,0)+1)</f>
        <v>0</v>
      </c>
      <c r="S104" s="125">
        <f t="shared" si="21"/>
        <v>0</v>
      </c>
      <c r="T104" s="143">
        <f>INDEX('用友-费用'!$A$1:$AK$344,MATCH(B104&amp;"调整额",'用友-费用'!$A$2:$A$344,0)+1,MATCH($T$87,'用友-费用'!$B$1:$AK$1,0)+1)</f>
        <v>0</v>
      </c>
      <c r="U104" s="143">
        <f>INDEX('用友-费用'!$A$1:$AK$344,MATCH(B104&amp;"调整额",'用友-费用'!$A$2:$A$344,0)+1,MATCH($U$87,'用友-费用'!$B$1:$AK$1,0)+1)</f>
        <v>0</v>
      </c>
      <c r="V104" s="143">
        <f>INDEX('用友-费用'!$A$1:$AK$344,MATCH(B104&amp;"调整额",'用友-费用'!$A$2:$A$344,0)+1,MATCH($V$87,'用友-费用'!$B$1:$AK$1,0)+1)</f>
        <v>0</v>
      </c>
      <c r="W104" s="143">
        <f>INDEX('用友-费用'!$A$1:$AK$344,MATCH(B104&amp;"调整额",'用友-费用'!$A$2:$A$344,0)+1,MATCH($W$87,'用友-费用'!$B$1:$AK$1,0)+1)</f>
        <v>0</v>
      </c>
      <c r="X104" s="143">
        <f>INDEX('用友-费用'!$A$1:$AK$344,MATCH(A104&amp;"调整额",'用友-费用'!$A$2:$A$344,0)+1,MATCH($X$87,'用友-费用'!$B$1:$AK$1,0)+1)</f>
        <v>0</v>
      </c>
      <c r="Y104" s="143">
        <f>INDEX('用友-费用'!$A$1:$AK$344,MATCH(B104&amp;"调整额",'用友-费用'!$A$2:$A$344,0)+1,MATCH($Y$87,'用友-费用'!$B$1:$AK$1,0)+1)</f>
        <v>0</v>
      </c>
    </row>
    <row r="105" spans="1:25">
      <c r="A105" s="211"/>
      <c r="B105" s="130" t="s">
        <v>115</v>
      </c>
      <c r="C105" s="125">
        <f t="shared" si="17"/>
        <v>0</v>
      </c>
      <c r="D105" s="143"/>
      <c r="E105" s="143">
        <f>INDEX('用友-费用'!$A$1:$AK$344,MATCH(B105&amp;"调整额",'用友-费用'!$A$2:$A$344,0)+1,MATCH($E$87,'用友-费用'!$B$1:$AK$1,0)+1)</f>
        <v>0</v>
      </c>
      <c r="F105" s="143">
        <f>INDEX('用友-费用'!$A$1:$AK$344,MATCH(B105&amp;"调整额",'用友-费用'!$A$2:$A$344,0)+1,MATCH($F$87,'用友-费用'!$B$1:$AK$1,0)+1)</f>
        <v>0</v>
      </c>
      <c r="G105" s="144">
        <f>INDEX('用友-费用'!$A$1:$AK$344,MATCH(B105&amp;"调整额",'用友-费用'!$A$2:$A$344,0)+1,MATCH($G$87,'用友-费用'!$B$1:$AK$1,0)+1)</f>
        <v>0</v>
      </c>
      <c r="H105" s="125">
        <f t="shared" si="18"/>
        <v>0</v>
      </c>
      <c r="I105" s="143">
        <f>INDEX('用友-费用'!$A$1:$AK$344,MATCH(B105&amp;"调整额",'用友-费用'!$A$2:$A$344,0)+1,MATCH($I$87,'用友-费用'!$B$1:$AK$1,0)+1)</f>
        <v>0</v>
      </c>
      <c r="J105" s="143">
        <f>INDEX('用友-费用'!$A$1:$AK$344,MATCH(B105&amp;"调整额",'用友-费用'!$A$2:$A$344,0)+1,MATCH($J$87,'用友-费用'!$B$1:$AK$1,0)+1)</f>
        <v>0</v>
      </c>
      <c r="K105" s="143">
        <f>INDEX('用友-费用'!$A$1:$AK$344,MATCH(B105&amp;"调整额",'用友-费用'!$A$2:$A$344,0)+1,MATCH($K$87,'用友-费用'!$B$1:$AK$1,0)+1)</f>
        <v>0</v>
      </c>
      <c r="L105" s="125">
        <f t="shared" si="19"/>
        <v>0</v>
      </c>
      <c r="M105" s="143">
        <f>INDEX('用友-费用'!$A$1:$AK$344,MATCH(B105&amp;"调整额",'用友-费用'!$A$2:$A$344,0)+1,MATCH($M$87,'用友-费用'!$B$1:$AK$1,0)+1)</f>
        <v>0</v>
      </c>
      <c r="N105" s="143">
        <f>INDEX('用友-费用'!$A$1:$AK$344,MATCH(B105&amp;"调整额",'用友-费用'!$A$2:$A$344,0)+1,MATCH($N$87,'用友-费用'!$B$1:$AK$1,0)+1)</f>
        <v>0</v>
      </c>
      <c r="O105" s="125">
        <f t="shared" si="20"/>
        <v>0</v>
      </c>
      <c r="P105" s="143">
        <f>INDEX('用友-费用'!$A$1:$AK$344,MATCH(B105&amp;"调整额",'用友-费用'!$A$2:$A$344,0)+1,MATCH($P$87,'用友-费用'!$B$1:$AK$1,0)+1)</f>
        <v>0</v>
      </c>
      <c r="Q105" s="143">
        <f>INDEX('用友-费用'!$A$1:$AK$344,MATCH(B105&amp;"调整额",'用友-费用'!$A$2:$A$344,0)+1,MATCH($Q$87,'用友-费用'!$B$1:$AK$1,0)+1)</f>
        <v>0</v>
      </c>
      <c r="R105" s="143">
        <f>INDEX('用友-费用'!$A$1:$AK$344,MATCH(B105&amp;"调整额",'用友-费用'!$A$2:$A$344,0)+1,MATCH($R$87,'用友-费用'!$B$1:$AK$1,0)+1)</f>
        <v>0</v>
      </c>
      <c r="S105" s="125">
        <f t="shared" si="21"/>
        <v>0</v>
      </c>
      <c r="T105" s="143">
        <f>INDEX('用友-费用'!$A$1:$AK$344,MATCH(B105&amp;"调整额",'用友-费用'!$A$2:$A$344,0)+1,MATCH($T$87,'用友-费用'!$B$1:$AK$1,0)+1)</f>
        <v>0</v>
      </c>
      <c r="U105" s="143">
        <f>INDEX('用友-费用'!$A$1:$AK$344,MATCH(B105&amp;"调整额",'用友-费用'!$A$2:$A$344,0)+1,MATCH($U$87,'用友-费用'!$B$1:$AK$1,0)+1)</f>
        <v>0</v>
      </c>
      <c r="V105" s="143">
        <f>INDEX('用友-费用'!$A$1:$AK$344,MATCH(B105&amp;"调整额",'用友-费用'!$A$2:$A$344,0)+1,MATCH($V$87,'用友-费用'!$B$1:$AK$1,0)+1)</f>
        <v>0</v>
      </c>
      <c r="W105" s="143">
        <f>INDEX('用友-费用'!$A$1:$AK$344,MATCH(B105&amp;"调整额",'用友-费用'!$A$2:$A$344,0)+1,MATCH($W$87,'用友-费用'!$B$1:$AK$1,0)+1)</f>
        <v>0</v>
      </c>
      <c r="X105" s="143">
        <f>INDEX('用友-费用'!$A$1:$AK$344,MATCH(A105&amp;"调整额",'用友-费用'!$A$2:$A$344,0)+1,MATCH($X$87,'用友-费用'!$B$1:$AK$1,0)+1)</f>
        <v>0</v>
      </c>
      <c r="Y105" s="143">
        <f>INDEX('用友-费用'!$A$1:$AK$344,MATCH(B105&amp;"调整额",'用友-费用'!$A$2:$A$344,0)+1,MATCH($Y$87,'用友-费用'!$B$1:$AK$1,0)+1)</f>
        <v>0</v>
      </c>
    </row>
    <row r="106" spans="1:25">
      <c r="A106" s="211"/>
      <c r="B106" s="130" t="s">
        <v>116</v>
      </c>
      <c r="C106" s="125">
        <f t="shared" si="17"/>
        <v>0</v>
      </c>
      <c r="D106" s="143"/>
      <c r="E106" s="143">
        <f>INDEX('用友-费用'!$A$1:$AK$344,MATCH(B106&amp;"调整额",'用友-费用'!$A$2:$A$344,0)+1,MATCH($E$87,'用友-费用'!$B$1:$AK$1,0)+1)</f>
        <v>0</v>
      </c>
      <c r="F106" s="143">
        <f>INDEX('用友-费用'!$A$1:$AK$344,MATCH(B106&amp;"调整额",'用友-费用'!$A$2:$A$344,0)+1,MATCH($F$87,'用友-费用'!$B$1:$AK$1,0)+1)</f>
        <v>0</v>
      </c>
      <c r="G106" s="144">
        <f>INDEX('用友-费用'!$A$1:$AK$344,MATCH(B106&amp;"调整额",'用友-费用'!$A$2:$A$344,0)+1,MATCH($G$87,'用友-费用'!$B$1:$AK$1,0)+1)</f>
        <v>0</v>
      </c>
      <c r="H106" s="125">
        <f t="shared" si="18"/>
        <v>0</v>
      </c>
      <c r="I106" s="143">
        <f>INDEX('用友-费用'!$A$1:$AK$344,MATCH(B106&amp;"调整额",'用友-费用'!$A$2:$A$344,0)+1,MATCH($I$87,'用友-费用'!$B$1:$AK$1,0)+1)</f>
        <v>0</v>
      </c>
      <c r="J106" s="143">
        <f>INDEX('用友-费用'!$A$1:$AK$344,MATCH(B106&amp;"调整额",'用友-费用'!$A$2:$A$344,0)+1,MATCH($J$87,'用友-费用'!$B$1:$AK$1,0)+1)</f>
        <v>0</v>
      </c>
      <c r="K106" s="143">
        <f>INDEX('用友-费用'!$A$1:$AK$344,MATCH(B106&amp;"调整额",'用友-费用'!$A$2:$A$344,0)+1,MATCH($K$87,'用友-费用'!$B$1:$AK$1,0)+1)</f>
        <v>0</v>
      </c>
      <c r="L106" s="125">
        <f t="shared" si="19"/>
        <v>0</v>
      </c>
      <c r="M106" s="143">
        <f>INDEX('用友-费用'!$A$1:$AK$344,MATCH(B106&amp;"调整额",'用友-费用'!$A$2:$A$344,0)+1,MATCH($M$87,'用友-费用'!$B$1:$AK$1,0)+1)</f>
        <v>0</v>
      </c>
      <c r="N106" s="143">
        <f>INDEX('用友-费用'!$A$1:$AK$344,MATCH(B106&amp;"调整额",'用友-费用'!$A$2:$A$344,0)+1,MATCH($N$87,'用友-费用'!$B$1:$AK$1,0)+1)</f>
        <v>0</v>
      </c>
      <c r="O106" s="125">
        <f t="shared" si="20"/>
        <v>0</v>
      </c>
      <c r="P106" s="143">
        <f>INDEX('用友-费用'!$A$1:$AK$344,MATCH(B106&amp;"调整额",'用友-费用'!$A$2:$A$344,0)+1,MATCH($P$87,'用友-费用'!$B$1:$AK$1,0)+1)</f>
        <v>0</v>
      </c>
      <c r="Q106" s="143">
        <f>INDEX('用友-费用'!$A$1:$AK$344,MATCH(B106&amp;"调整额",'用友-费用'!$A$2:$A$344,0)+1,MATCH($Q$87,'用友-费用'!$B$1:$AK$1,0)+1)</f>
        <v>0</v>
      </c>
      <c r="R106" s="143">
        <f>INDEX('用友-费用'!$A$1:$AK$344,MATCH(B106&amp;"调整额",'用友-费用'!$A$2:$A$344,0)+1,MATCH($R$87,'用友-费用'!$B$1:$AK$1,0)+1)</f>
        <v>0</v>
      </c>
      <c r="S106" s="125">
        <f t="shared" si="21"/>
        <v>0</v>
      </c>
      <c r="T106" s="143">
        <f>INDEX('用友-费用'!$A$1:$AK$344,MATCH(B106&amp;"调整额",'用友-费用'!$A$2:$A$344,0)+1,MATCH($T$87,'用友-费用'!$B$1:$AK$1,0)+1)</f>
        <v>0</v>
      </c>
      <c r="U106" s="143">
        <f>INDEX('用友-费用'!$A$1:$AK$344,MATCH(B106&amp;"调整额",'用友-费用'!$A$2:$A$344,0)+1,MATCH($U$87,'用友-费用'!$B$1:$AK$1,0)+1)</f>
        <v>0</v>
      </c>
      <c r="V106" s="143">
        <f>INDEX('用友-费用'!$A$1:$AK$344,MATCH(B106&amp;"调整额",'用友-费用'!$A$2:$A$344,0)+1,MATCH($V$87,'用友-费用'!$B$1:$AK$1,0)+1)</f>
        <v>0</v>
      </c>
      <c r="W106" s="143">
        <f>INDEX('用友-费用'!$A$1:$AK$344,MATCH(B106&amp;"调整额",'用友-费用'!$A$2:$A$344,0)+1,MATCH($W$87,'用友-费用'!$B$1:$AK$1,0)+1)</f>
        <v>0</v>
      </c>
      <c r="X106" s="143">
        <f>INDEX('用友-费用'!$A$1:$AK$344,MATCH(A106&amp;"调整额",'用友-费用'!$A$2:$A$344,0)+1,MATCH($X$87,'用友-费用'!$B$1:$AK$1,0)+1)</f>
        <v>0</v>
      </c>
      <c r="Y106" s="143">
        <f>INDEX('用友-费用'!$A$1:$AK$344,MATCH(B106&amp;"调整额",'用友-费用'!$A$2:$A$344,0)+1,MATCH($Y$87,'用友-费用'!$B$1:$AK$1,0)+1)</f>
        <v>0</v>
      </c>
    </row>
    <row r="107" spans="1:25">
      <c r="A107" s="211"/>
      <c r="B107" s="130" t="s">
        <v>117</v>
      </c>
      <c r="C107" s="125">
        <f t="shared" si="17"/>
        <v>0</v>
      </c>
      <c r="D107" s="143"/>
      <c r="E107" s="143">
        <f>INDEX('用友-费用'!$A$1:$AK$344,MATCH(B107&amp;"调整额",'用友-费用'!$A$2:$A$344,0)+1,MATCH($E$87,'用友-费用'!$B$1:$AK$1,0)+1)</f>
        <v>0</v>
      </c>
      <c r="F107" s="143">
        <f>INDEX('用友-费用'!$A$1:$AK$344,MATCH(B107&amp;"调整额",'用友-费用'!$A$2:$A$344,0)+1,MATCH($F$87,'用友-费用'!$B$1:$AK$1,0)+1)</f>
        <v>0</v>
      </c>
      <c r="G107" s="144">
        <f>INDEX('用友-费用'!$A$1:$AK$344,MATCH(B107&amp;"调整额",'用友-费用'!$A$2:$A$344,0)+1,MATCH($G$87,'用友-费用'!$B$1:$AK$1,0)+1)</f>
        <v>0</v>
      </c>
      <c r="H107" s="125">
        <f t="shared" si="18"/>
        <v>0</v>
      </c>
      <c r="I107" s="143">
        <f>INDEX('用友-费用'!$A$1:$AK$344,MATCH(B107&amp;"调整额",'用友-费用'!$A$2:$A$344,0)+1,MATCH($I$87,'用友-费用'!$B$1:$AK$1,0)+1)</f>
        <v>0</v>
      </c>
      <c r="J107" s="143">
        <f>INDEX('用友-费用'!$A$1:$AK$344,MATCH(B107&amp;"调整额",'用友-费用'!$A$2:$A$344,0)+1,MATCH($J$87,'用友-费用'!$B$1:$AK$1,0)+1)</f>
        <v>0</v>
      </c>
      <c r="K107" s="143">
        <f>INDEX('用友-费用'!$A$1:$AK$344,MATCH(B107&amp;"调整额",'用友-费用'!$A$2:$A$344,0)+1,MATCH($K$87,'用友-费用'!$B$1:$AK$1,0)+1)</f>
        <v>0</v>
      </c>
      <c r="L107" s="125">
        <f t="shared" si="19"/>
        <v>0</v>
      </c>
      <c r="M107" s="143">
        <f>INDEX('用友-费用'!$A$1:$AK$344,MATCH(B107&amp;"调整额",'用友-费用'!$A$2:$A$344,0)+1,MATCH($M$87,'用友-费用'!$B$1:$AK$1,0)+1)</f>
        <v>0</v>
      </c>
      <c r="N107" s="143">
        <f>INDEX('用友-费用'!$A$1:$AK$344,MATCH(B107&amp;"调整额",'用友-费用'!$A$2:$A$344,0)+1,MATCH($N$87,'用友-费用'!$B$1:$AK$1,0)+1)</f>
        <v>0</v>
      </c>
      <c r="O107" s="125">
        <f t="shared" si="20"/>
        <v>0</v>
      </c>
      <c r="P107" s="143">
        <f>INDEX('用友-费用'!$A$1:$AK$344,MATCH(B107&amp;"调整额",'用友-费用'!$A$2:$A$344,0)+1,MATCH($P$87,'用友-费用'!$B$1:$AK$1,0)+1)</f>
        <v>0</v>
      </c>
      <c r="Q107" s="143">
        <f>INDEX('用友-费用'!$A$1:$AK$344,MATCH(B107&amp;"调整额",'用友-费用'!$A$2:$A$344,0)+1,MATCH($Q$87,'用友-费用'!$B$1:$AK$1,0)+1)</f>
        <v>0</v>
      </c>
      <c r="R107" s="143">
        <f>INDEX('用友-费用'!$A$1:$AK$344,MATCH(B107&amp;"调整额",'用友-费用'!$A$2:$A$344,0)+1,MATCH($R$87,'用友-费用'!$B$1:$AK$1,0)+1)</f>
        <v>0</v>
      </c>
      <c r="S107" s="125">
        <f t="shared" si="21"/>
        <v>0</v>
      </c>
      <c r="T107" s="143">
        <f>INDEX('用友-费用'!$A$1:$AK$344,MATCH(B107&amp;"调整额",'用友-费用'!$A$2:$A$344,0)+1,MATCH($T$87,'用友-费用'!$B$1:$AK$1,0)+1)</f>
        <v>0</v>
      </c>
      <c r="U107" s="143">
        <f>INDEX('用友-费用'!$A$1:$AK$344,MATCH(B107&amp;"调整额",'用友-费用'!$A$2:$A$344,0)+1,MATCH($U$87,'用友-费用'!$B$1:$AK$1,0)+1)</f>
        <v>0</v>
      </c>
      <c r="V107" s="143">
        <f>INDEX('用友-费用'!$A$1:$AK$344,MATCH(B107&amp;"调整额",'用友-费用'!$A$2:$A$344,0)+1,MATCH($V$87,'用友-费用'!$B$1:$AK$1,0)+1)</f>
        <v>0</v>
      </c>
      <c r="W107" s="143">
        <f>INDEX('用友-费用'!$A$1:$AK$344,MATCH(B107&amp;"调整额",'用友-费用'!$A$2:$A$344,0)+1,MATCH($W$87,'用友-费用'!$B$1:$AK$1,0)+1)</f>
        <v>0</v>
      </c>
      <c r="X107" s="143">
        <f>INDEX('用友-费用'!$A$1:$AK$344,MATCH(A107&amp;"调整额",'用友-费用'!$A$2:$A$344,0)+1,MATCH($X$87,'用友-费用'!$B$1:$AK$1,0)+1)</f>
        <v>0</v>
      </c>
      <c r="Y107" s="143">
        <f>INDEX('用友-费用'!$A$1:$AK$344,MATCH(B107&amp;"调整额",'用友-费用'!$A$2:$A$344,0)+1,MATCH($Y$87,'用友-费用'!$B$1:$AK$1,0)+1)</f>
        <v>0</v>
      </c>
    </row>
    <row r="108" spans="1:25">
      <c r="A108" s="211"/>
      <c r="B108" s="131" t="s">
        <v>118</v>
      </c>
      <c r="C108" s="125">
        <f t="shared" si="17"/>
        <v>-1.1000000013154931E-3</v>
      </c>
      <c r="D108" s="143">
        <f>SUM(D88:D107)</f>
        <v>-65318.33</v>
      </c>
      <c r="E108" s="125">
        <f t="shared" ref="E108:R108" si="22">SUM(E88:E107)</f>
        <v>115829.40240000001</v>
      </c>
      <c r="F108" s="125">
        <f t="shared" si="22"/>
        <v>0</v>
      </c>
      <c r="G108" s="145">
        <f t="shared" si="22"/>
        <v>78610.608749999999</v>
      </c>
      <c r="H108" s="125">
        <f t="shared" si="22"/>
        <v>-44741.223600000005</v>
      </c>
      <c r="I108" s="125">
        <f t="shared" si="22"/>
        <v>-7227.33</v>
      </c>
      <c r="J108" s="125">
        <f t="shared" si="22"/>
        <v>-21271.325850000001</v>
      </c>
      <c r="K108" s="125">
        <f t="shared" si="22"/>
        <v>-16242.56775</v>
      </c>
      <c r="L108" s="125">
        <f t="shared" si="22"/>
        <v>-68053.081349999993</v>
      </c>
      <c r="M108" s="125">
        <f t="shared" si="22"/>
        <v>-114951.26655</v>
      </c>
      <c r="N108" s="125">
        <f t="shared" si="22"/>
        <v>46898.1852</v>
      </c>
      <c r="O108" s="125">
        <f t="shared" si="22"/>
        <v>-38734.903200000001</v>
      </c>
      <c r="P108" s="125">
        <f t="shared" si="22"/>
        <v>-47243.190900000001</v>
      </c>
      <c r="Q108" s="125">
        <f t="shared" si="22"/>
        <v>8508.2877000000008</v>
      </c>
      <c r="R108" s="125">
        <f t="shared" si="22"/>
        <v>0</v>
      </c>
      <c r="S108" s="125">
        <f t="shared" si="21"/>
        <v>22407.525900000001</v>
      </c>
      <c r="T108" s="125">
        <f t="shared" ref="T108:Y108" si="23">SUM(T88:T107)</f>
        <v>30660.971549999998</v>
      </c>
      <c r="U108" s="125">
        <f t="shared" si="23"/>
        <v>647.49779999999998</v>
      </c>
      <c r="V108" s="125">
        <f t="shared" si="23"/>
        <v>-8900.9434500000007</v>
      </c>
      <c r="W108" s="125">
        <f t="shared" si="23"/>
        <v>0</v>
      </c>
      <c r="X108" s="125">
        <f t="shared" si="23"/>
        <v>0</v>
      </c>
      <c r="Y108" s="125">
        <f t="shared" si="23"/>
        <v>0</v>
      </c>
    </row>
    <row r="109" spans="1:25">
      <c r="A109" s="211" t="s">
        <v>119</v>
      </c>
      <c r="B109" s="132" t="s">
        <v>120</v>
      </c>
      <c r="C109" s="125">
        <f t="shared" si="17"/>
        <v>0</v>
      </c>
      <c r="D109" s="143"/>
      <c r="E109" s="143">
        <f>INDEX('用友-费用'!$A$1:$AK$344,MATCH(B109&amp;"调整额",'用友-费用'!$A$2:$A$344,0)+1,MATCH($E$87,'用友-费用'!$B$1:$AK$1,0)+1)</f>
        <v>0</v>
      </c>
      <c r="F109" s="143">
        <f>INDEX('用友-费用'!$A$1:$AK$344,MATCH(B109&amp;"调整额",'用友-费用'!$A$2:$A$344,0)+1,MATCH($F$87,'用友-费用'!$B$1:$AK$1,0)+1)</f>
        <v>0</v>
      </c>
      <c r="G109" s="144">
        <f>INDEX('用友-费用'!$A$1:$AK$344,MATCH(B109&amp;"调整额",'用友-费用'!$A$2:$A$344,0)+1,MATCH($G$87,'用友-费用'!$B$1:$AK$1,0)+1)</f>
        <v>0</v>
      </c>
      <c r="H109" s="125">
        <f t="shared" si="18"/>
        <v>0</v>
      </c>
      <c r="I109" s="143">
        <f>INDEX('用友-费用'!$A$1:$AK$344,MATCH(B109&amp;"调整额",'用友-费用'!$A$2:$A$344,0)+1,MATCH($I$87,'用友-费用'!$B$1:$AK$1,0)+1)</f>
        <v>0</v>
      </c>
      <c r="J109" s="143">
        <f>INDEX('用友-费用'!$A$1:$AK$344,MATCH(B109&amp;"调整额",'用友-费用'!$A$2:$A$344,0)+1,MATCH($J$87,'用友-费用'!$B$1:$AK$1,0)+1)</f>
        <v>0</v>
      </c>
      <c r="K109" s="143">
        <f>INDEX('用友-费用'!$A$1:$AK$344,MATCH(B109&amp;"调整额",'用友-费用'!$A$2:$A$344,0)+1,MATCH($K$87,'用友-费用'!$B$1:$AK$1,0)+1)</f>
        <v>0</v>
      </c>
      <c r="L109" s="125">
        <f t="shared" si="19"/>
        <v>0</v>
      </c>
      <c r="M109" s="143">
        <f>INDEX('用友-费用'!$A$1:$AK$344,MATCH(B109&amp;"调整额",'用友-费用'!$A$2:$A$344,0)+1,MATCH($M$87,'用友-费用'!$B$1:$AK$1,0)+1)</f>
        <v>0</v>
      </c>
      <c r="N109" s="143">
        <f>INDEX('用友-费用'!$A$1:$AK$344,MATCH(B109&amp;"调整额",'用友-费用'!$A$2:$A$344,0)+1,MATCH($N$87,'用友-费用'!$B$1:$AK$1,0)+1)</f>
        <v>0</v>
      </c>
      <c r="O109" s="125">
        <f t="shared" si="20"/>
        <v>0</v>
      </c>
      <c r="P109" s="143">
        <f>INDEX('用友-费用'!$A$1:$AK$344,MATCH(B109&amp;"调整额",'用友-费用'!$A$2:$A$344,0)+1,MATCH($P$87,'用友-费用'!$B$1:$AK$1,0)+1)</f>
        <v>0</v>
      </c>
      <c r="Q109" s="143">
        <f>INDEX('用友-费用'!$A$1:$AK$344,MATCH(B109&amp;"调整额",'用友-费用'!$A$2:$A$344,0)+1,MATCH($Q$87,'用友-费用'!$B$1:$AK$1,0)+1)</f>
        <v>0</v>
      </c>
      <c r="R109" s="143">
        <f>INDEX('用友-费用'!$A$1:$AK$344,MATCH(B109&amp;"调整额",'用友-费用'!$A$2:$A$344,0)+1,MATCH($R$87,'用友-费用'!$B$1:$AK$1,0)+1)</f>
        <v>0</v>
      </c>
      <c r="S109" s="125">
        <f t="shared" si="21"/>
        <v>0</v>
      </c>
      <c r="T109" s="143">
        <f>INDEX('用友-费用'!$A$1:$AK$344,MATCH(B109&amp;"调整额",'用友-费用'!$A$2:$A$344,0)+1,MATCH($T$87,'用友-费用'!$B$1:$AK$1,0)+1)</f>
        <v>0</v>
      </c>
      <c r="U109" s="143">
        <f>INDEX('用友-费用'!$A$1:$AK$344,MATCH(B109&amp;"调整额",'用友-费用'!$A$2:$A$344,0)+1,MATCH($U$87,'用友-费用'!$B$1:$AK$1,0)+1)</f>
        <v>0</v>
      </c>
      <c r="V109" s="143">
        <f>INDEX('用友-费用'!$A$1:$AK$344,MATCH(B109&amp;"调整额",'用友-费用'!$A$2:$A$344,0)+1,MATCH($V$87,'用友-费用'!$B$1:$AK$1,0)+1)</f>
        <v>0</v>
      </c>
      <c r="W109" s="143">
        <f>INDEX('用友-费用'!$A$1:$AK$344,MATCH(B109&amp;"调整额",'用友-费用'!$A$2:$A$344,0)+1,MATCH($W$87,'用友-费用'!$B$1:$AK$1,0)+1)</f>
        <v>0</v>
      </c>
      <c r="X109" s="143">
        <f>INDEX('用友-费用'!$A$1:$AK$344,MATCH(B109&amp;"调整额",'用友-费用'!$A$2:$A$344,0)+1,MATCH($X$87,'用友-费用'!$B$1:$AK$1,0)+1)</f>
        <v>0</v>
      </c>
      <c r="Y109" s="143">
        <f>INDEX('用友-费用'!$A$1:$AK$344,MATCH(B109&amp;"调整额",'用友-费用'!$A$2:$A$344,0)+1,MATCH($Y$87,'用友-费用'!$B$1:$AK$1,0)+1)</f>
        <v>0</v>
      </c>
    </row>
    <row r="110" spans="1:25">
      <c r="A110" s="211"/>
      <c r="B110" s="130" t="s">
        <v>121</v>
      </c>
      <c r="C110" s="125">
        <f t="shared" si="17"/>
        <v>0</v>
      </c>
      <c r="D110" s="143"/>
      <c r="E110" s="143">
        <f>INDEX('用友-费用'!$A$1:$AK$344,MATCH(B110&amp;"调整额",'用友-费用'!$A$2:$A$344,0)+1,MATCH($E$87,'用友-费用'!$B$1:$AK$1,0)+1)</f>
        <v>0</v>
      </c>
      <c r="F110" s="143">
        <f>INDEX('用友-费用'!$A$1:$AK$344,MATCH(B110&amp;"调整额",'用友-费用'!$A$2:$A$344,0)+1,MATCH($F$87,'用友-费用'!$B$1:$AK$1,0)+1)</f>
        <v>0</v>
      </c>
      <c r="G110" s="144">
        <f>INDEX('用友-费用'!$A$1:$AK$344,MATCH(B110&amp;"调整额",'用友-费用'!$A$2:$A$344,0)+1,MATCH($G$87,'用友-费用'!$B$1:$AK$1,0)+1)</f>
        <v>0</v>
      </c>
      <c r="H110" s="125">
        <f t="shared" si="18"/>
        <v>0</v>
      </c>
      <c r="I110" s="143">
        <f>INDEX('用友-费用'!$A$1:$AK$344,MATCH(B110&amp;"调整额",'用友-费用'!$A$2:$A$344,0)+1,MATCH($I$87,'用友-费用'!$B$1:$AK$1,0)+1)</f>
        <v>0</v>
      </c>
      <c r="J110" s="143">
        <f>INDEX('用友-费用'!$A$1:$AK$344,MATCH(B110&amp;"调整额",'用友-费用'!$A$2:$A$344,0)+1,MATCH($J$87,'用友-费用'!$B$1:$AK$1,0)+1)</f>
        <v>0</v>
      </c>
      <c r="K110" s="143">
        <f>INDEX('用友-费用'!$A$1:$AK$344,MATCH(B110&amp;"调整额",'用友-费用'!$A$2:$A$344,0)+1,MATCH($K$87,'用友-费用'!$B$1:$AK$1,0)+1)</f>
        <v>0</v>
      </c>
      <c r="L110" s="125">
        <f t="shared" si="19"/>
        <v>0</v>
      </c>
      <c r="M110" s="143">
        <f>INDEX('用友-费用'!$A$1:$AK$344,MATCH(B110&amp;"调整额",'用友-费用'!$A$2:$A$344,0)+1,MATCH($M$87,'用友-费用'!$B$1:$AK$1,0)+1)</f>
        <v>0</v>
      </c>
      <c r="N110" s="143">
        <f>INDEX('用友-费用'!$A$1:$AK$344,MATCH(B110&amp;"调整额",'用友-费用'!$A$2:$A$344,0)+1,MATCH($N$87,'用友-费用'!$B$1:$AK$1,0)+1)</f>
        <v>0</v>
      </c>
      <c r="O110" s="125">
        <f t="shared" si="20"/>
        <v>0</v>
      </c>
      <c r="P110" s="143">
        <f>INDEX('用友-费用'!$A$1:$AK$344,MATCH(B110&amp;"调整额",'用友-费用'!$A$2:$A$344,0)+1,MATCH($P$87,'用友-费用'!$B$1:$AK$1,0)+1)</f>
        <v>0</v>
      </c>
      <c r="Q110" s="143">
        <f>INDEX('用友-费用'!$A$1:$AK$344,MATCH(B110&amp;"调整额",'用友-费用'!$A$2:$A$344,0)+1,MATCH($Q$87,'用友-费用'!$B$1:$AK$1,0)+1)</f>
        <v>0</v>
      </c>
      <c r="R110" s="143">
        <f>INDEX('用友-费用'!$A$1:$AK$344,MATCH(B110&amp;"调整额",'用友-费用'!$A$2:$A$344,0)+1,MATCH($R$87,'用友-费用'!$B$1:$AK$1,0)+1)</f>
        <v>0</v>
      </c>
      <c r="S110" s="125">
        <f t="shared" si="21"/>
        <v>0</v>
      </c>
      <c r="T110" s="143">
        <f>INDEX('用友-费用'!$A$1:$AK$344,MATCH(B110&amp;"调整额",'用友-费用'!$A$2:$A$344,0)+1,MATCH($T$87,'用友-费用'!$B$1:$AK$1,0)+1)</f>
        <v>0</v>
      </c>
      <c r="U110" s="143">
        <f>INDEX('用友-费用'!$A$1:$AK$344,MATCH(B110&amp;"调整额",'用友-费用'!$A$2:$A$344,0)+1,MATCH($U$87,'用友-费用'!$B$1:$AK$1,0)+1)</f>
        <v>0</v>
      </c>
      <c r="V110" s="143">
        <f>INDEX('用友-费用'!$A$1:$AK$344,MATCH(B110&amp;"调整额",'用友-费用'!$A$2:$A$344,0)+1,MATCH($V$87,'用友-费用'!$B$1:$AK$1,0)+1)</f>
        <v>0</v>
      </c>
      <c r="W110" s="143">
        <f>INDEX('用友-费用'!$A$1:$AK$344,MATCH(B110&amp;"调整额",'用友-费用'!$A$2:$A$344,0)+1,MATCH($W$87,'用友-费用'!$B$1:$AK$1,0)+1)</f>
        <v>0</v>
      </c>
      <c r="X110" s="143">
        <f>INDEX('用友-费用'!$A$1:$AK$344,MATCH(A110&amp;"调整额",'用友-费用'!$A$2:$A$344,0)+1,MATCH($X$87,'用友-费用'!$B$1:$AK$1,0)+1)</f>
        <v>0</v>
      </c>
      <c r="Y110" s="143">
        <f>INDEX('用友-费用'!$A$1:$AK$344,MATCH(B110&amp;"调整额",'用友-费用'!$A$2:$A$344,0)+1,MATCH($Y$87,'用友-费用'!$B$1:$AK$1,0)+1)</f>
        <v>0</v>
      </c>
    </row>
    <row r="111" spans="1:25">
      <c r="A111" s="211"/>
      <c r="B111" s="130" t="s">
        <v>122</v>
      </c>
      <c r="C111" s="125">
        <f t="shared" si="17"/>
        <v>0</v>
      </c>
      <c r="D111" s="143"/>
      <c r="E111" s="143">
        <f>INDEX('用友-费用'!$A$1:$AK$344,MATCH(B111&amp;"调整额",'用友-费用'!$A$2:$A$344,0)+1,MATCH($E$87,'用友-费用'!$B$1:$AK$1,0)+1)</f>
        <v>0</v>
      </c>
      <c r="F111" s="143">
        <f>INDEX('用友-费用'!$A$1:$AK$344,MATCH(B111&amp;"调整额",'用友-费用'!$A$2:$A$344,0)+1,MATCH($F$87,'用友-费用'!$B$1:$AK$1,0)+1)</f>
        <v>0</v>
      </c>
      <c r="G111" s="144">
        <f>INDEX('用友-费用'!$A$1:$AK$344,MATCH(B111&amp;"调整额",'用友-费用'!$A$2:$A$344,0)+1,MATCH($G$87,'用友-费用'!$B$1:$AK$1,0)+1)</f>
        <v>0</v>
      </c>
      <c r="H111" s="125">
        <f t="shared" si="18"/>
        <v>0</v>
      </c>
      <c r="I111" s="143">
        <f>INDEX('用友-费用'!$A$1:$AK$344,MATCH(B111&amp;"调整额",'用友-费用'!$A$2:$A$344,0)+1,MATCH($I$87,'用友-费用'!$B$1:$AK$1,0)+1)</f>
        <v>0</v>
      </c>
      <c r="J111" s="143">
        <f>INDEX('用友-费用'!$A$1:$AK$344,MATCH(B111&amp;"调整额",'用友-费用'!$A$2:$A$344,0)+1,MATCH($J$87,'用友-费用'!$B$1:$AK$1,0)+1)</f>
        <v>0</v>
      </c>
      <c r="K111" s="143">
        <f>INDEX('用友-费用'!$A$1:$AK$344,MATCH(B111&amp;"调整额",'用友-费用'!$A$2:$A$344,0)+1,MATCH($K$87,'用友-费用'!$B$1:$AK$1,0)+1)</f>
        <v>0</v>
      </c>
      <c r="L111" s="125">
        <f t="shared" si="19"/>
        <v>0</v>
      </c>
      <c r="M111" s="143">
        <f>INDEX('用友-费用'!$A$1:$AK$344,MATCH(B111&amp;"调整额",'用友-费用'!$A$2:$A$344,0)+1,MATCH($M$87,'用友-费用'!$B$1:$AK$1,0)+1)</f>
        <v>0</v>
      </c>
      <c r="N111" s="143">
        <f>INDEX('用友-费用'!$A$1:$AK$344,MATCH(B111&amp;"调整额",'用友-费用'!$A$2:$A$344,0)+1,MATCH($N$87,'用友-费用'!$B$1:$AK$1,0)+1)</f>
        <v>0</v>
      </c>
      <c r="O111" s="125">
        <f t="shared" si="20"/>
        <v>0</v>
      </c>
      <c r="P111" s="143">
        <f>INDEX('用友-费用'!$A$1:$AK$344,MATCH(B111&amp;"调整额",'用友-费用'!$A$2:$A$344,0)+1,MATCH($P$87,'用友-费用'!$B$1:$AK$1,0)+1)</f>
        <v>0</v>
      </c>
      <c r="Q111" s="143">
        <f>INDEX('用友-费用'!$A$1:$AK$344,MATCH(B111&amp;"调整额",'用友-费用'!$A$2:$A$344,0)+1,MATCH($Q$87,'用友-费用'!$B$1:$AK$1,0)+1)</f>
        <v>0</v>
      </c>
      <c r="R111" s="143">
        <f>INDEX('用友-费用'!$A$1:$AK$344,MATCH(B111&amp;"调整额",'用友-费用'!$A$2:$A$344,0)+1,MATCH($R$87,'用友-费用'!$B$1:$AK$1,0)+1)</f>
        <v>0</v>
      </c>
      <c r="S111" s="125">
        <f t="shared" si="21"/>
        <v>0</v>
      </c>
      <c r="T111" s="143">
        <f>INDEX('用友-费用'!$A$1:$AK$344,MATCH(B111&amp;"调整额",'用友-费用'!$A$2:$A$344,0)+1,MATCH($T$87,'用友-费用'!$B$1:$AK$1,0)+1)</f>
        <v>0</v>
      </c>
      <c r="U111" s="143">
        <f>INDEX('用友-费用'!$A$1:$AK$344,MATCH(B111&amp;"调整额",'用友-费用'!$A$2:$A$344,0)+1,MATCH($U$87,'用友-费用'!$B$1:$AK$1,0)+1)</f>
        <v>0</v>
      </c>
      <c r="V111" s="143">
        <f>INDEX('用友-费用'!$A$1:$AK$344,MATCH(B111&amp;"调整额",'用友-费用'!$A$2:$A$344,0)+1,MATCH($V$87,'用友-费用'!$B$1:$AK$1,0)+1)</f>
        <v>0</v>
      </c>
      <c r="W111" s="143">
        <f>INDEX('用友-费用'!$A$1:$AK$344,MATCH(B111&amp;"调整额",'用友-费用'!$A$2:$A$344,0)+1,MATCH($W$87,'用友-费用'!$B$1:$AK$1,0)+1)</f>
        <v>0</v>
      </c>
      <c r="X111" s="143">
        <f>INDEX('用友-费用'!$A$1:$AK$344,MATCH(A111&amp;"调整额",'用友-费用'!$A$2:$A$344,0)+1,MATCH($X$87,'用友-费用'!$B$1:$AK$1,0)+1)</f>
        <v>0</v>
      </c>
      <c r="Y111" s="143">
        <f>INDEX('用友-费用'!$A$1:$AK$344,MATCH(B111&amp;"调整额",'用友-费用'!$A$2:$A$344,0)+1,MATCH($Y$87,'用友-费用'!$B$1:$AK$1,0)+1)</f>
        <v>0</v>
      </c>
    </row>
    <row r="112" spans="1:25">
      <c r="A112" s="211"/>
      <c r="B112" s="130" t="s">
        <v>123</v>
      </c>
      <c r="C112" s="125">
        <f t="shared" si="17"/>
        <v>0</v>
      </c>
      <c r="D112" s="143"/>
      <c r="E112" s="143">
        <f>INDEX('用友-费用'!$A$1:$AK$344,MATCH(B112&amp;"调整额",'用友-费用'!$A$2:$A$344,0)+1,MATCH($E$87,'用友-费用'!$B$1:$AK$1,0)+1)</f>
        <v>0</v>
      </c>
      <c r="F112" s="143">
        <f>INDEX('用友-费用'!$A$1:$AK$344,MATCH(B112&amp;"调整额",'用友-费用'!$A$2:$A$344,0)+1,MATCH($F$87,'用友-费用'!$B$1:$AK$1,0)+1)</f>
        <v>0</v>
      </c>
      <c r="G112" s="144">
        <f>INDEX('用友-费用'!$A$1:$AK$344,MATCH(B112&amp;"调整额",'用友-费用'!$A$2:$A$344,0)+1,MATCH($G$87,'用友-费用'!$B$1:$AK$1,0)+1)</f>
        <v>0</v>
      </c>
      <c r="H112" s="125">
        <f t="shared" si="18"/>
        <v>0</v>
      </c>
      <c r="I112" s="143">
        <f>INDEX('用友-费用'!$A$1:$AK$344,MATCH(B112&amp;"调整额",'用友-费用'!$A$2:$A$344,0)+1,MATCH($I$87,'用友-费用'!$B$1:$AK$1,0)+1)</f>
        <v>0</v>
      </c>
      <c r="J112" s="143">
        <f>INDEX('用友-费用'!$A$1:$AK$344,MATCH(B112&amp;"调整额",'用友-费用'!$A$2:$A$344,0)+1,MATCH($J$87,'用友-费用'!$B$1:$AK$1,0)+1)</f>
        <v>0</v>
      </c>
      <c r="K112" s="143">
        <f>INDEX('用友-费用'!$A$1:$AK$344,MATCH(B112&amp;"调整额",'用友-费用'!$A$2:$A$344,0)+1,MATCH($K$87,'用友-费用'!$B$1:$AK$1,0)+1)</f>
        <v>0</v>
      </c>
      <c r="L112" s="125">
        <f t="shared" si="19"/>
        <v>0</v>
      </c>
      <c r="M112" s="143">
        <f>INDEX('用友-费用'!$A$1:$AK$344,MATCH(B112&amp;"调整额",'用友-费用'!$A$2:$A$344,0)+1,MATCH($M$87,'用友-费用'!$B$1:$AK$1,0)+1)</f>
        <v>0</v>
      </c>
      <c r="N112" s="143">
        <f>INDEX('用友-费用'!$A$1:$AK$344,MATCH(B112&amp;"调整额",'用友-费用'!$A$2:$A$344,0)+1,MATCH($N$87,'用友-费用'!$B$1:$AK$1,0)+1)</f>
        <v>0</v>
      </c>
      <c r="O112" s="125">
        <f t="shared" si="20"/>
        <v>0</v>
      </c>
      <c r="P112" s="143">
        <f>INDEX('用友-费用'!$A$1:$AK$344,MATCH(B112&amp;"调整额",'用友-费用'!$A$2:$A$344,0)+1,MATCH($P$87,'用友-费用'!$B$1:$AK$1,0)+1)</f>
        <v>0</v>
      </c>
      <c r="Q112" s="143">
        <f>INDEX('用友-费用'!$A$1:$AK$344,MATCH(B112&amp;"调整额",'用友-费用'!$A$2:$A$344,0)+1,MATCH($Q$87,'用友-费用'!$B$1:$AK$1,0)+1)</f>
        <v>0</v>
      </c>
      <c r="R112" s="143">
        <f>INDEX('用友-费用'!$A$1:$AK$344,MATCH(B112&amp;"调整额",'用友-费用'!$A$2:$A$344,0)+1,MATCH($R$87,'用友-费用'!$B$1:$AK$1,0)+1)</f>
        <v>0</v>
      </c>
      <c r="S112" s="125">
        <f t="shared" si="21"/>
        <v>0</v>
      </c>
      <c r="T112" s="143">
        <f>INDEX('用友-费用'!$A$1:$AK$344,MATCH(B112&amp;"调整额",'用友-费用'!$A$2:$A$344,0)+1,MATCH($T$87,'用友-费用'!$B$1:$AK$1,0)+1)</f>
        <v>0</v>
      </c>
      <c r="U112" s="143">
        <f>INDEX('用友-费用'!$A$1:$AK$344,MATCH(B112&amp;"调整额",'用友-费用'!$A$2:$A$344,0)+1,MATCH($U$87,'用友-费用'!$B$1:$AK$1,0)+1)</f>
        <v>0</v>
      </c>
      <c r="V112" s="143">
        <f>INDEX('用友-费用'!$A$1:$AK$344,MATCH(B112&amp;"调整额",'用友-费用'!$A$2:$A$344,0)+1,MATCH($V$87,'用友-费用'!$B$1:$AK$1,0)+1)</f>
        <v>0</v>
      </c>
      <c r="W112" s="143">
        <f>INDEX('用友-费用'!$A$1:$AK$344,MATCH(B112&amp;"调整额",'用友-费用'!$A$2:$A$344,0)+1,MATCH($W$87,'用友-费用'!$B$1:$AK$1,0)+1)</f>
        <v>0</v>
      </c>
      <c r="X112" s="143">
        <f>INDEX('用友-费用'!$A$1:$AK$344,MATCH(A112&amp;"调整额",'用友-费用'!$A$2:$A$344,0)+1,MATCH($X$87,'用友-费用'!$B$1:$AK$1,0)+1)</f>
        <v>0</v>
      </c>
      <c r="Y112" s="143">
        <f>INDEX('用友-费用'!$A$1:$AK$344,MATCH(B112&amp;"调整额",'用友-费用'!$A$2:$A$344,0)+1,MATCH($Y$87,'用友-费用'!$B$1:$AK$1,0)+1)</f>
        <v>0</v>
      </c>
    </row>
    <row r="113" spans="1:25">
      <c r="A113" s="211"/>
      <c r="B113" s="130" t="s">
        <v>124</v>
      </c>
      <c r="C113" s="125">
        <f t="shared" si="17"/>
        <v>0</v>
      </c>
      <c r="D113" s="143"/>
      <c r="E113" s="143">
        <f>INDEX('用友-费用'!$A$1:$AK$344,MATCH(B113&amp;"调整额",'用友-费用'!$A$2:$A$344,0)+1,MATCH($E$87,'用友-费用'!$B$1:$AK$1,0)+1)</f>
        <v>0</v>
      </c>
      <c r="F113" s="143">
        <f>INDEX('用友-费用'!$A$1:$AK$344,MATCH(B113&amp;"调整额",'用友-费用'!$A$2:$A$344,0)+1,MATCH($F$87,'用友-费用'!$B$1:$AK$1,0)+1)</f>
        <v>0</v>
      </c>
      <c r="G113" s="144">
        <f>INDEX('用友-费用'!$A$1:$AK$344,MATCH(B113&amp;"调整额",'用友-费用'!$A$2:$A$344,0)+1,MATCH($G$87,'用友-费用'!$B$1:$AK$1,0)+1)</f>
        <v>0</v>
      </c>
      <c r="H113" s="125">
        <f t="shared" si="18"/>
        <v>0</v>
      </c>
      <c r="I113" s="143">
        <f>INDEX('用友-费用'!$A$1:$AK$344,MATCH(B113&amp;"调整额",'用友-费用'!$A$2:$A$344,0)+1,MATCH($I$87,'用友-费用'!$B$1:$AK$1,0)+1)</f>
        <v>0</v>
      </c>
      <c r="J113" s="143">
        <f>INDEX('用友-费用'!$A$1:$AK$344,MATCH(B113&amp;"调整额",'用友-费用'!$A$2:$A$344,0)+1,MATCH($J$87,'用友-费用'!$B$1:$AK$1,0)+1)</f>
        <v>0</v>
      </c>
      <c r="K113" s="143">
        <f>INDEX('用友-费用'!$A$1:$AK$344,MATCH(B113&amp;"调整额",'用友-费用'!$A$2:$A$344,0)+1,MATCH($K$87,'用友-费用'!$B$1:$AK$1,0)+1)</f>
        <v>0</v>
      </c>
      <c r="L113" s="125">
        <f t="shared" si="19"/>
        <v>0</v>
      </c>
      <c r="M113" s="143">
        <f>INDEX('用友-费用'!$A$1:$AK$344,MATCH(B113&amp;"调整额",'用友-费用'!$A$2:$A$344,0)+1,MATCH($M$87,'用友-费用'!$B$1:$AK$1,0)+1)</f>
        <v>0</v>
      </c>
      <c r="N113" s="143">
        <f>INDEX('用友-费用'!$A$1:$AK$344,MATCH(B113&amp;"调整额",'用友-费用'!$A$2:$A$344,0)+1,MATCH($N$87,'用友-费用'!$B$1:$AK$1,0)+1)</f>
        <v>0</v>
      </c>
      <c r="O113" s="125">
        <f t="shared" si="20"/>
        <v>0</v>
      </c>
      <c r="P113" s="143">
        <f>INDEX('用友-费用'!$A$1:$AK$344,MATCH(B113&amp;"调整额",'用友-费用'!$A$2:$A$344,0)+1,MATCH($P$87,'用友-费用'!$B$1:$AK$1,0)+1)</f>
        <v>0</v>
      </c>
      <c r="Q113" s="143">
        <f>INDEX('用友-费用'!$A$1:$AK$344,MATCH(B113&amp;"调整额",'用友-费用'!$A$2:$A$344,0)+1,MATCH($Q$87,'用友-费用'!$B$1:$AK$1,0)+1)</f>
        <v>0</v>
      </c>
      <c r="R113" s="143">
        <f>INDEX('用友-费用'!$A$1:$AK$344,MATCH(B113&amp;"调整额",'用友-费用'!$A$2:$A$344,0)+1,MATCH($R$87,'用友-费用'!$B$1:$AK$1,0)+1)</f>
        <v>0</v>
      </c>
      <c r="S113" s="125">
        <f t="shared" si="21"/>
        <v>0</v>
      </c>
      <c r="T113" s="143">
        <f>INDEX('用友-费用'!$A$1:$AK$344,MATCH(B113&amp;"调整额",'用友-费用'!$A$2:$A$344,0)+1,MATCH($T$87,'用友-费用'!$B$1:$AK$1,0)+1)</f>
        <v>0</v>
      </c>
      <c r="U113" s="143">
        <f>INDEX('用友-费用'!$A$1:$AK$344,MATCH(B113&amp;"调整额",'用友-费用'!$A$2:$A$344,0)+1,MATCH($U$87,'用友-费用'!$B$1:$AK$1,0)+1)</f>
        <v>0</v>
      </c>
      <c r="V113" s="143">
        <f>INDEX('用友-费用'!$A$1:$AK$344,MATCH(B113&amp;"调整额",'用友-费用'!$A$2:$A$344,0)+1,MATCH($V$87,'用友-费用'!$B$1:$AK$1,0)+1)</f>
        <v>0</v>
      </c>
      <c r="W113" s="143">
        <f>INDEX('用友-费用'!$A$1:$AK$344,MATCH(B113&amp;"调整额",'用友-费用'!$A$2:$A$344,0)+1,MATCH($W$87,'用友-费用'!$B$1:$AK$1,0)+1)</f>
        <v>0</v>
      </c>
      <c r="X113" s="143">
        <f>INDEX('用友-费用'!$A$1:$AK$344,MATCH(A113&amp;"调整额",'用友-费用'!$A$2:$A$344,0)+1,MATCH($X$87,'用友-费用'!$B$1:$AK$1,0)+1)</f>
        <v>0</v>
      </c>
      <c r="Y113" s="143">
        <f>INDEX('用友-费用'!$A$1:$AK$344,MATCH(B113&amp;"调整额",'用友-费用'!$A$2:$A$344,0)+1,MATCH($Y$87,'用友-费用'!$B$1:$AK$1,0)+1)</f>
        <v>0</v>
      </c>
    </row>
    <row r="114" spans="1:25">
      <c r="A114" s="211"/>
      <c r="B114" s="130" t="s">
        <v>125</v>
      </c>
      <c r="C114" s="125">
        <f t="shared" si="17"/>
        <v>0</v>
      </c>
      <c r="D114" s="143"/>
      <c r="E114" s="143">
        <f>INDEX('用友-费用'!$A$1:$AK$344,MATCH(B114&amp;"调整额",'用友-费用'!$A$2:$A$344,0)+1,MATCH($E$87,'用友-费用'!$B$1:$AK$1,0)+1)</f>
        <v>0</v>
      </c>
      <c r="F114" s="143">
        <f>INDEX('用友-费用'!$A$1:$AK$344,MATCH(B114&amp;"调整额",'用友-费用'!$A$2:$A$344,0)+1,MATCH($F$87,'用友-费用'!$B$1:$AK$1,0)+1)</f>
        <v>0</v>
      </c>
      <c r="G114" s="144">
        <f>INDEX('用友-费用'!$A$1:$AK$344,MATCH(B114&amp;"调整额",'用友-费用'!$A$2:$A$344,0)+1,MATCH($G$87,'用友-费用'!$B$1:$AK$1,0)+1)</f>
        <v>0</v>
      </c>
      <c r="H114" s="125">
        <f t="shared" si="18"/>
        <v>0</v>
      </c>
      <c r="I114" s="143">
        <f>INDEX('用友-费用'!$A$1:$AK$344,MATCH(B114&amp;"调整额",'用友-费用'!$A$2:$A$344,0)+1,MATCH($I$87,'用友-费用'!$B$1:$AK$1,0)+1)</f>
        <v>0</v>
      </c>
      <c r="J114" s="143">
        <f>INDEX('用友-费用'!$A$1:$AK$344,MATCH(B114&amp;"调整额",'用友-费用'!$A$2:$A$344,0)+1,MATCH($J$87,'用友-费用'!$B$1:$AK$1,0)+1)</f>
        <v>0</v>
      </c>
      <c r="K114" s="143">
        <f>INDEX('用友-费用'!$A$1:$AK$344,MATCH(B114&amp;"调整额",'用友-费用'!$A$2:$A$344,0)+1,MATCH($K$87,'用友-费用'!$B$1:$AK$1,0)+1)</f>
        <v>0</v>
      </c>
      <c r="L114" s="125">
        <f t="shared" si="19"/>
        <v>0</v>
      </c>
      <c r="M114" s="143">
        <f>INDEX('用友-费用'!$A$1:$AK$344,MATCH(B114&amp;"调整额",'用友-费用'!$A$2:$A$344,0)+1,MATCH($M$87,'用友-费用'!$B$1:$AK$1,0)+1)</f>
        <v>0</v>
      </c>
      <c r="N114" s="143">
        <f>INDEX('用友-费用'!$A$1:$AK$344,MATCH(B114&amp;"调整额",'用友-费用'!$A$2:$A$344,0)+1,MATCH($N$87,'用友-费用'!$B$1:$AK$1,0)+1)</f>
        <v>0</v>
      </c>
      <c r="O114" s="125">
        <f t="shared" si="20"/>
        <v>0</v>
      </c>
      <c r="P114" s="143">
        <f>INDEX('用友-费用'!$A$1:$AK$344,MATCH(B114&amp;"调整额",'用友-费用'!$A$2:$A$344,0)+1,MATCH($P$87,'用友-费用'!$B$1:$AK$1,0)+1)</f>
        <v>0</v>
      </c>
      <c r="Q114" s="143">
        <f>INDEX('用友-费用'!$A$1:$AK$344,MATCH(B114&amp;"调整额",'用友-费用'!$A$2:$A$344,0)+1,MATCH($Q$87,'用友-费用'!$B$1:$AK$1,0)+1)</f>
        <v>0</v>
      </c>
      <c r="R114" s="143">
        <f>INDEX('用友-费用'!$A$1:$AK$344,MATCH(B114&amp;"调整额",'用友-费用'!$A$2:$A$344,0)+1,MATCH($R$87,'用友-费用'!$B$1:$AK$1,0)+1)</f>
        <v>0</v>
      </c>
      <c r="S114" s="125">
        <f t="shared" si="21"/>
        <v>0</v>
      </c>
      <c r="T114" s="143">
        <f>INDEX('用友-费用'!$A$1:$AK$344,MATCH(B114&amp;"调整额",'用友-费用'!$A$2:$A$344,0)+1,MATCH($T$87,'用友-费用'!$B$1:$AK$1,0)+1)</f>
        <v>0</v>
      </c>
      <c r="U114" s="143">
        <f>INDEX('用友-费用'!$A$1:$AK$344,MATCH(B114&amp;"调整额",'用友-费用'!$A$2:$A$344,0)+1,MATCH($U$87,'用友-费用'!$B$1:$AK$1,0)+1)</f>
        <v>0</v>
      </c>
      <c r="V114" s="143">
        <f>INDEX('用友-费用'!$A$1:$AK$344,MATCH(B114&amp;"调整额",'用友-费用'!$A$2:$A$344,0)+1,MATCH($V$87,'用友-费用'!$B$1:$AK$1,0)+1)</f>
        <v>0</v>
      </c>
      <c r="W114" s="143">
        <f>INDEX('用友-费用'!$A$1:$AK$344,MATCH(B114&amp;"调整额",'用友-费用'!$A$2:$A$344,0)+1,MATCH($W$87,'用友-费用'!$B$1:$AK$1,0)+1)</f>
        <v>0</v>
      </c>
      <c r="X114" s="143">
        <f>INDEX('用友-费用'!$A$1:$AK$344,MATCH(A114&amp;"调整额",'用友-费用'!$A$2:$A$344,0)+1,MATCH($X$87,'用友-费用'!$B$1:$AK$1,0)+1)</f>
        <v>0</v>
      </c>
      <c r="Y114" s="143">
        <f>INDEX('用友-费用'!$A$1:$AK$344,MATCH(B114&amp;"调整额",'用友-费用'!$A$2:$A$344,0)+1,MATCH($Y$87,'用友-费用'!$B$1:$AK$1,0)+1)</f>
        <v>0</v>
      </c>
    </row>
    <row r="115" spans="1:25">
      <c r="A115" s="211"/>
      <c r="B115" s="130" t="s">
        <v>126</v>
      </c>
      <c r="C115" s="125">
        <f t="shared" si="17"/>
        <v>0</v>
      </c>
      <c r="D115" s="143"/>
      <c r="E115" s="143">
        <f>INDEX('用友-费用'!$A$1:$AK$344,MATCH(B115&amp;"调整额",'用友-费用'!$A$2:$A$344,0)+1,MATCH($E$87,'用友-费用'!$B$1:$AK$1,0)+1)</f>
        <v>0</v>
      </c>
      <c r="F115" s="143">
        <f>INDEX('用友-费用'!$A$1:$AK$344,MATCH(B115&amp;"调整额",'用友-费用'!$A$2:$A$344,0)+1,MATCH($F$87,'用友-费用'!$B$1:$AK$1,0)+1)</f>
        <v>0</v>
      </c>
      <c r="G115" s="144">
        <f>INDEX('用友-费用'!$A$1:$AK$344,MATCH(B115&amp;"调整额",'用友-费用'!$A$2:$A$344,0)+1,MATCH($G$87,'用友-费用'!$B$1:$AK$1,0)+1)</f>
        <v>0</v>
      </c>
      <c r="H115" s="125">
        <f t="shared" si="18"/>
        <v>0</v>
      </c>
      <c r="I115" s="143">
        <f>INDEX('用友-费用'!$A$1:$AK$344,MATCH(B115&amp;"调整额",'用友-费用'!$A$2:$A$344,0)+1,MATCH($I$87,'用友-费用'!$B$1:$AK$1,0)+1)</f>
        <v>0</v>
      </c>
      <c r="J115" s="143">
        <f>INDEX('用友-费用'!$A$1:$AK$344,MATCH(B115&amp;"调整额",'用友-费用'!$A$2:$A$344,0)+1,MATCH($J$87,'用友-费用'!$B$1:$AK$1,0)+1)</f>
        <v>0</v>
      </c>
      <c r="K115" s="143">
        <f>INDEX('用友-费用'!$A$1:$AK$344,MATCH(B115&amp;"调整额",'用友-费用'!$A$2:$A$344,0)+1,MATCH($K$87,'用友-费用'!$B$1:$AK$1,0)+1)</f>
        <v>0</v>
      </c>
      <c r="L115" s="125">
        <f t="shared" si="19"/>
        <v>0</v>
      </c>
      <c r="M115" s="143">
        <f>INDEX('用友-费用'!$A$1:$AK$344,MATCH(B115&amp;"调整额",'用友-费用'!$A$2:$A$344,0)+1,MATCH($M$87,'用友-费用'!$B$1:$AK$1,0)+1)</f>
        <v>0</v>
      </c>
      <c r="N115" s="143">
        <f>INDEX('用友-费用'!$A$1:$AK$344,MATCH(B115&amp;"调整额",'用友-费用'!$A$2:$A$344,0)+1,MATCH($N$87,'用友-费用'!$B$1:$AK$1,0)+1)</f>
        <v>0</v>
      </c>
      <c r="O115" s="125">
        <f t="shared" si="20"/>
        <v>0</v>
      </c>
      <c r="P115" s="143">
        <f>INDEX('用友-费用'!$A$1:$AK$344,MATCH(B115&amp;"调整额",'用友-费用'!$A$2:$A$344,0)+1,MATCH($P$87,'用友-费用'!$B$1:$AK$1,0)+1)</f>
        <v>0</v>
      </c>
      <c r="Q115" s="143">
        <f>INDEX('用友-费用'!$A$1:$AK$344,MATCH(B115&amp;"调整额",'用友-费用'!$A$2:$A$344,0)+1,MATCH($Q$87,'用友-费用'!$B$1:$AK$1,0)+1)</f>
        <v>0</v>
      </c>
      <c r="R115" s="143">
        <f>INDEX('用友-费用'!$A$1:$AK$344,MATCH(B115&amp;"调整额",'用友-费用'!$A$2:$A$344,0)+1,MATCH($R$87,'用友-费用'!$B$1:$AK$1,0)+1)</f>
        <v>0</v>
      </c>
      <c r="S115" s="125">
        <f t="shared" si="21"/>
        <v>0</v>
      </c>
      <c r="T115" s="143">
        <f>INDEX('用友-费用'!$A$1:$AK$344,MATCH(B115&amp;"调整额",'用友-费用'!$A$2:$A$344,0)+1,MATCH($T$87,'用友-费用'!$B$1:$AK$1,0)+1)</f>
        <v>0</v>
      </c>
      <c r="U115" s="143">
        <f>INDEX('用友-费用'!$A$1:$AK$344,MATCH(B115&amp;"调整额",'用友-费用'!$A$2:$A$344,0)+1,MATCH($U$87,'用友-费用'!$B$1:$AK$1,0)+1)</f>
        <v>0</v>
      </c>
      <c r="V115" s="143">
        <f>INDEX('用友-费用'!$A$1:$AK$344,MATCH(B115&amp;"调整额",'用友-费用'!$A$2:$A$344,0)+1,MATCH($V$87,'用友-费用'!$B$1:$AK$1,0)+1)</f>
        <v>0</v>
      </c>
      <c r="W115" s="143">
        <f>INDEX('用友-费用'!$A$1:$AK$344,MATCH(B115&amp;"调整额",'用友-费用'!$A$2:$A$344,0)+1,MATCH($W$87,'用友-费用'!$B$1:$AK$1,0)+1)</f>
        <v>0</v>
      </c>
      <c r="X115" s="143">
        <f>INDEX('用友-费用'!$A$1:$AK$344,MATCH(A115&amp;"调整额",'用友-费用'!$A$2:$A$344,0)+1,MATCH($X$87,'用友-费用'!$B$1:$AK$1,0)+1)</f>
        <v>0</v>
      </c>
      <c r="Y115" s="143">
        <f>INDEX('用友-费用'!$A$1:$AK$344,MATCH(B115&amp;"调整额",'用友-费用'!$A$2:$A$344,0)+1,MATCH($Y$87,'用友-费用'!$B$1:$AK$1,0)+1)</f>
        <v>0</v>
      </c>
    </row>
    <row r="116" spans="1:25">
      <c r="A116" s="211"/>
      <c r="B116" s="130" t="s">
        <v>127</v>
      </c>
      <c r="C116" s="125">
        <f t="shared" si="17"/>
        <v>0</v>
      </c>
      <c r="D116" s="143"/>
      <c r="E116" s="143">
        <f>INDEX('用友-费用'!$A$1:$AK$344,MATCH(B116&amp;"调整额",'用友-费用'!$A$2:$A$344,0)+1,MATCH($E$87,'用友-费用'!$B$1:$AK$1,0)+1)</f>
        <v>0</v>
      </c>
      <c r="F116" s="143">
        <f>INDEX('用友-费用'!$A$1:$AK$344,MATCH(B116&amp;"调整额",'用友-费用'!$A$2:$A$344,0)+1,MATCH($F$87,'用友-费用'!$B$1:$AK$1,0)+1)</f>
        <v>0</v>
      </c>
      <c r="G116" s="144">
        <f>INDEX('用友-费用'!$A$1:$AK$344,MATCH(B116&amp;"调整额",'用友-费用'!$A$2:$A$344,0)+1,MATCH($G$87,'用友-费用'!$B$1:$AK$1,0)+1)</f>
        <v>0</v>
      </c>
      <c r="H116" s="125">
        <f t="shared" si="18"/>
        <v>0</v>
      </c>
      <c r="I116" s="143">
        <f>INDEX('用友-费用'!$A$1:$AK$344,MATCH(B116&amp;"调整额",'用友-费用'!$A$2:$A$344,0)+1,MATCH($I$87,'用友-费用'!$B$1:$AK$1,0)+1)</f>
        <v>0</v>
      </c>
      <c r="J116" s="143">
        <f>INDEX('用友-费用'!$A$1:$AK$344,MATCH(B116&amp;"调整额",'用友-费用'!$A$2:$A$344,0)+1,MATCH($J$87,'用友-费用'!$B$1:$AK$1,0)+1)</f>
        <v>0</v>
      </c>
      <c r="K116" s="143">
        <f>INDEX('用友-费用'!$A$1:$AK$344,MATCH(B116&amp;"调整额",'用友-费用'!$A$2:$A$344,0)+1,MATCH($K$87,'用友-费用'!$B$1:$AK$1,0)+1)</f>
        <v>0</v>
      </c>
      <c r="L116" s="125">
        <f t="shared" si="19"/>
        <v>0</v>
      </c>
      <c r="M116" s="143">
        <f>INDEX('用友-费用'!$A$1:$AK$344,MATCH(B116&amp;"调整额",'用友-费用'!$A$2:$A$344,0)+1,MATCH($M$87,'用友-费用'!$B$1:$AK$1,0)+1)</f>
        <v>0</v>
      </c>
      <c r="N116" s="143">
        <f>INDEX('用友-费用'!$A$1:$AK$344,MATCH(B116&amp;"调整额",'用友-费用'!$A$2:$A$344,0)+1,MATCH($N$87,'用友-费用'!$B$1:$AK$1,0)+1)</f>
        <v>0</v>
      </c>
      <c r="O116" s="125">
        <f t="shared" si="20"/>
        <v>0</v>
      </c>
      <c r="P116" s="143">
        <f>INDEX('用友-费用'!$A$1:$AK$344,MATCH(B116&amp;"调整额",'用友-费用'!$A$2:$A$344,0)+1,MATCH($P$87,'用友-费用'!$B$1:$AK$1,0)+1)</f>
        <v>0</v>
      </c>
      <c r="Q116" s="143">
        <f>INDEX('用友-费用'!$A$1:$AK$344,MATCH(B116&amp;"调整额",'用友-费用'!$A$2:$A$344,0)+1,MATCH($Q$87,'用友-费用'!$B$1:$AK$1,0)+1)</f>
        <v>0</v>
      </c>
      <c r="R116" s="143">
        <f>INDEX('用友-费用'!$A$1:$AK$344,MATCH(B116&amp;"调整额",'用友-费用'!$A$2:$A$344,0)+1,MATCH($R$87,'用友-费用'!$B$1:$AK$1,0)+1)</f>
        <v>0</v>
      </c>
      <c r="S116" s="125">
        <f t="shared" si="21"/>
        <v>0</v>
      </c>
      <c r="T116" s="143">
        <f>INDEX('用友-费用'!$A$1:$AK$344,MATCH(B116&amp;"调整额",'用友-费用'!$A$2:$A$344,0)+1,MATCH($T$87,'用友-费用'!$B$1:$AK$1,0)+1)</f>
        <v>0</v>
      </c>
      <c r="U116" s="143">
        <f>INDEX('用友-费用'!$A$1:$AK$344,MATCH(B116&amp;"调整额",'用友-费用'!$A$2:$A$344,0)+1,MATCH($U$87,'用友-费用'!$B$1:$AK$1,0)+1)</f>
        <v>0</v>
      </c>
      <c r="V116" s="143">
        <f>INDEX('用友-费用'!$A$1:$AK$344,MATCH(B116&amp;"调整额",'用友-费用'!$A$2:$A$344,0)+1,MATCH($V$87,'用友-费用'!$B$1:$AK$1,0)+1)</f>
        <v>0</v>
      </c>
      <c r="W116" s="143">
        <f>INDEX('用友-费用'!$A$1:$AK$344,MATCH(B116&amp;"调整额",'用友-费用'!$A$2:$A$344,0)+1,MATCH($W$87,'用友-费用'!$B$1:$AK$1,0)+1)</f>
        <v>0</v>
      </c>
      <c r="X116" s="143">
        <f>INDEX('用友-费用'!$A$1:$AK$344,MATCH(A116&amp;"调整额",'用友-费用'!$A$2:$A$344,0)+1,MATCH($X$87,'用友-费用'!$B$1:$AK$1,0)+1)</f>
        <v>0</v>
      </c>
      <c r="Y116" s="143">
        <f>INDEX('用友-费用'!$A$1:$AK$344,MATCH(B116&amp;"调整额",'用友-费用'!$A$2:$A$344,0)+1,MATCH($Y$87,'用友-费用'!$B$1:$AK$1,0)+1)</f>
        <v>0</v>
      </c>
    </row>
    <row r="117" spans="1:25">
      <c r="A117" s="211"/>
      <c r="B117" s="130" t="s">
        <v>128</v>
      </c>
      <c r="C117" s="125">
        <f t="shared" si="17"/>
        <v>0</v>
      </c>
      <c r="D117" s="143"/>
      <c r="E117" s="143">
        <f>INDEX('用友-费用'!$A$1:$AK$344,MATCH(B117&amp;"调整额",'用友-费用'!$A$2:$A$344,0)+1,MATCH($E$87,'用友-费用'!$B$1:$AK$1,0)+1)</f>
        <v>0</v>
      </c>
      <c r="F117" s="143">
        <f>INDEX('用友-费用'!$A$1:$AK$344,MATCH(B117&amp;"调整额",'用友-费用'!$A$2:$A$344,0)+1,MATCH($F$87,'用友-费用'!$B$1:$AK$1,0)+1)</f>
        <v>0</v>
      </c>
      <c r="G117" s="144">
        <f>INDEX('用友-费用'!$A$1:$AK$344,MATCH(B117&amp;"调整额",'用友-费用'!$A$2:$A$344,0)+1,MATCH($G$87,'用友-费用'!$B$1:$AK$1,0)+1)</f>
        <v>0</v>
      </c>
      <c r="H117" s="125">
        <f t="shared" si="18"/>
        <v>0</v>
      </c>
      <c r="I117" s="143">
        <f>INDEX('用友-费用'!$A$1:$AK$344,MATCH(B117&amp;"调整额",'用友-费用'!$A$2:$A$344,0)+1,MATCH($I$87,'用友-费用'!$B$1:$AK$1,0)+1)</f>
        <v>0</v>
      </c>
      <c r="J117" s="143">
        <f>INDEX('用友-费用'!$A$1:$AK$344,MATCH(B117&amp;"调整额",'用友-费用'!$A$2:$A$344,0)+1,MATCH($J$87,'用友-费用'!$B$1:$AK$1,0)+1)</f>
        <v>0</v>
      </c>
      <c r="K117" s="143">
        <f>INDEX('用友-费用'!$A$1:$AK$344,MATCH(B117&amp;"调整额",'用友-费用'!$A$2:$A$344,0)+1,MATCH($K$87,'用友-费用'!$B$1:$AK$1,0)+1)</f>
        <v>0</v>
      </c>
      <c r="L117" s="125">
        <f t="shared" si="19"/>
        <v>0</v>
      </c>
      <c r="M117" s="143">
        <f>INDEX('用友-费用'!$A$1:$AK$344,MATCH(B117&amp;"调整额",'用友-费用'!$A$2:$A$344,0)+1,MATCH($M$87,'用友-费用'!$B$1:$AK$1,0)+1)</f>
        <v>0</v>
      </c>
      <c r="N117" s="143">
        <f>INDEX('用友-费用'!$A$1:$AK$344,MATCH(B117&amp;"调整额",'用友-费用'!$A$2:$A$344,0)+1,MATCH($N$87,'用友-费用'!$B$1:$AK$1,0)+1)</f>
        <v>0</v>
      </c>
      <c r="O117" s="125">
        <f t="shared" si="20"/>
        <v>0</v>
      </c>
      <c r="P117" s="143">
        <f>INDEX('用友-费用'!$A$1:$AK$344,MATCH(B117&amp;"调整额",'用友-费用'!$A$2:$A$344,0)+1,MATCH($P$87,'用友-费用'!$B$1:$AK$1,0)+1)</f>
        <v>0</v>
      </c>
      <c r="Q117" s="143">
        <f>INDEX('用友-费用'!$A$1:$AK$344,MATCH(B117&amp;"调整额",'用友-费用'!$A$2:$A$344,0)+1,MATCH($Q$87,'用友-费用'!$B$1:$AK$1,0)+1)</f>
        <v>0</v>
      </c>
      <c r="R117" s="143">
        <f>INDEX('用友-费用'!$A$1:$AK$344,MATCH(B117&amp;"调整额",'用友-费用'!$A$2:$A$344,0)+1,MATCH($R$87,'用友-费用'!$B$1:$AK$1,0)+1)</f>
        <v>0</v>
      </c>
      <c r="S117" s="125">
        <f t="shared" si="21"/>
        <v>0</v>
      </c>
      <c r="T117" s="143">
        <f>INDEX('用友-费用'!$A$1:$AK$344,MATCH(B117&amp;"调整额",'用友-费用'!$A$2:$A$344,0)+1,MATCH($T$87,'用友-费用'!$B$1:$AK$1,0)+1)</f>
        <v>0</v>
      </c>
      <c r="U117" s="143">
        <f>INDEX('用友-费用'!$A$1:$AK$344,MATCH(B117&amp;"调整额",'用友-费用'!$A$2:$A$344,0)+1,MATCH($U$87,'用友-费用'!$B$1:$AK$1,0)+1)</f>
        <v>0</v>
      </c>
      <c r="V117" s="143">
        <f>INDEX('用友-费用'!$A$1:$AK$344,MATCH(B117&amp;"调整额",'用友-费用'!$A$2:$A$344,0)+1,MATCH($V$87,'用友-费用'!$B$1:$AK$1,0)+1)</f>
        <v>0</v>
      </c>
      <c r="W117" s="143">
        <f>INDEX('用友-费用'!$A$1:$AK$344,MATCH(B117&amp;"调整额",'用友-费用'!$A$2:$A$344,0)+1,MATCH($W$87,'用友-费用'!$B$1:$AK$1,0)+1)</f>
        <v>0</v>
      </c>
      <c r="X117" s="143">
        <f>INDEX('用友-费用'!$A$1:$AK$344,MATCH(A117&amp;"调整额",'用友-费用'!$A$2:$A$344,0)+1,MATCH($X$87,'用友-费用'!$B$1:$AK$1,0)+1)</f>
        <v>0</v>
      </c>
      <c r="Y117" s="143">
        <f>INDEX('用友-费用'!$A$1:$AK$344,MATCH(B117&amp;"调整额",'用友-费用'!$A$2:$A$344,0)+1,MATCH($Y$87,'用友-费用'!$B$1:$AK$1,0)+1)</f>
        <v>0</v>
      </c>
    </row>
    <row r="118" spans="1:25">
      <c r="A118" s="211"/>
      <c r="B118" s="130" t="s">
        <v>129</v>
      </c>
      <c r="C118" s="125">
        <f t="shared" si="17"/>
        <v>0</v>
      </c>
      <c r="D118" s="143"/>
      <c r="E118" s="143">
        <f>INDEX('用友-费用'!$A$1:$AK$344,MATCH(B118&amp;"调整额",'用友-费用'!$A$2:$A$344,0)+1,MATCH($E$87,'用友-费用'!$B$1:$AK$1,0)+1)</f>
        <v>0</v>
      </c>
      <c r="F118" s="143">
        <f>INDEX('用友-费用'!$A$1:$AK$344,MATCH(B118&amp;"调整额",'用友-费用'!$A$2:$A$344,0)+1,MATCH($F$87,'用友-费用'!$B$1:$AK$1,0)+1)</f>
        <v>0</v>
      </c>
      <c r="G118" s="144">
        <f>INDEX('用友-费用'!$A$1:$AK$344,MATCH(B118&amp;"调整额",'用友-费用'!$A$2:$A$344,0)+1,MATCH($G$87,'用友-费用'!$B$1:$AK$1,0)+1)</f>
        <v>0</v>
      </c>
      <c r="H118" s="125">
        <f t="shared" si="18"/>
        <v>0</v>
      </c>
      <c r="I118" s="143">
        <f>INDEX('用友-费用'!$A$1:$AK$344,MATCH(B118&amp;"调整额",'用友-费用'!$A$2:$A$344,0)+1,MATCH($I$87,'用友-费用'!$B$1:$AK$1,0)+1)</f>
        <v>0</v>
      </c>
      <c r="J118" s="143">
        <f>INDEX('用友-费用'!$A$1:$AK$344,MATCH(B118&amp;"调整额",'用友-费用'!$A$2:$A$344,0)+1,MATCH($J$87,'用友-费用'!$B$1:$AK$1,0)+1)</f>
        <v>0</v>
      </c>
      <c r="K118" s="143">
        <f>INDEX('用友-费用'!$A$1:$AK$344,MATCH(B118&amp;"调整额",'用友-费用'!$A$2:$A$344,0)+1,MATCH($K$87,'用友-费用'!$B$1:$AK$1,0)+1)</f>
        <v>0</v>
      </c>
      <c r="L118" s="125">
        <f t="shared" si="19"/>
        <v>0</v>
      </c>
      <c r="M118" s="143">
        <f>INDEX('用友-费用'!$A$1:$AK$344,MATCH(B118&amp;"调整额",'用友-费用'!$A$2:$A$344,0)+1,MATCH($M$87,'用友-费用'!$B$1:$AK$1,0)+1)</f>
        <v>0</v>
      </c>
      <c r="N118" s="143">
        <f>INDEX('用友-费用'!$A$1:$AK$344,MATCH(B118&amp;"调整额",'用友-费用'!$A$2:$A$344,0)+1,MATCH($N$87,'用友-费用'!$B$1:$AK$1,0)+1)</f>
        <v>0</v>
      </c>
      <c r="O118" s="125">
        <f t="shared" si="20"/>
        <v>0</v>
      </c>
      <c r="P118" s="143">
        <f>INDEX('用友-费用'!$A$1:$AK$344,MATCH(B118&amp;"调整额",'用友-费用'!$A$2:$A$344,0)+1,MATCH($P$87,'用友-费用'!$B$1:$AK$1,0)+1)</f>
        <v>0</v>
      </c>
      <c r="Q118" s="143">
        <f>INDEX('用友-费用'!$A$1:$AK$344,MATCH(B118&amp;"调整额",'用友-费用'!$A$2:$A$344,0)+1,MATCH($Q$87,'用友-费用'!$B$1:$AK$1,0)+1)</f>
        <v>0</v>
      </c>
      <c r="R118" s="143">
        <f>INDEX('用友-费用'!$A$1:$AK$344,MATCH(B118&amp;"调整额",'用友-费用'!$A$2:$A$344,0)+1,MATCH($R$87,'用友-费用'!$B$1:$AK$1,0)+1)</f>
        <v>0</v>
      </c>
      <c r="S118" s="125">
        <f t="shared" si="21"/>
        <v>0</v>
      </c>
      <c r="T118" s="143">
        <f>INDEX('用友-费用'!$A$1:$AK$344,MATCH(B118&amp;"调整额",'用友-费用'!$A$2:$A$344,0)+1,MATCH($T$87,'用友-费用'!$B$1:$AK$1,0)+1)</f>
        <v>0</v>
      </c>
      <c r="U118" s="143">
        <f>INDEX('用友-费用'!$A$1:$AK$344,MATCH(B118&amp;"调整额",'用友-费用'!$A$2:$A$344,0)+1,MATCH($U$87,'用友-费用'!$B$1:$AK$1,0)+1)</f>
        <v>0</v>
      </c>
      <c r="V118" s="143">
        <f>INDEX('用友-费用'!$A$1:$AK$344,MATCH(B118&amp;"调整额",'用友-费用'!$A$2:$A$344,0)+1,MATCH($V$87,'用友-费用'!$B$1:$AK$1,0)+1)</f>
        <v>0</v>
      </c>
      <c r="W118" s="143">
        <f>INDEX('用友-费用'!$A$1:$AK$344,MATCH(B118&amp;"调整额",'用友-费用'!$A$2:$A$344,0)+1,MATCH($W$87,'用友-费用'!$B$1:$AK$1,0)+1)</f>
        <v>0</v>
      </c>
      <c r="X118" s="143">
        <f>INDEX('用友-费用'!$A$1:$AK$344,MATCH(A118&amp;"调整额",'用友-费用'!$A$2:$A$344,0)+1,MATCH($X$87,'用友-费用'!$B$1:$AK$1,0)+1)</f>
        <v>0</v>
      </c>
      <c r="Y118" s="143">
        <f>INDEX('用友-费用'!$A$1:$AK$344,MATCH(B118&amp;"调整额",'用友-费用'!$A$2:$A$344,0)+1,MATCH($Y$87,'用友-费用'!$B$1:$AK$1,0)+1)</f>
        <v>0</v>
      </c>
    </row>
    <row r="119" spans="1:25">
      <c r="A119" s="211"/>
      <c r="B119" s="130" t="s">
        <v>130</v>
      </c>
      <c r="C119" s="125">
        <f t="shared" si="17"/>
        <v>0</v>
      </c>
      <c r="D119" s="143"/>
      <c r="E119" s="143">
        <f>INDEX('用友-费用'!$A$1:$AK$344,MATCH(B119&amp;"调整额",'用友-费用'!$A$2:$A$344,0)+1,MATCH($E$87,'用友-费用'!$B$1:$AK$1,0)+1)</f>
        <v>0</v>
      </c>
      <c r="F119" s="143">
        <f>INDEX('用友-费用'!$A$1:$AK$344,MATCH(B119&amp;"调整额",'用友-费用'!$A$2:$A$344,0)+1,MATCH($F$87,'用友-费用'!$B$1:$AK$1,0)+1)</f>
        <v>0</v>
      </c>
      <c r="G119" s="144">
        <f>INDEX('用友-费用'!$A$1:$AK$344,MATCH(B119&amp;"调整额",'用友-费用'!$A$2:$A$344,0)+1,MATCH($G$87,'用友-费用'!$B$1:$AK$1,0)+1)</f>
        <v>0</v>
      </c>
      <c r="H119" s="125">
        <f t="shared" si="18"/>
        <v>0</v>
      </c>
      <c r="I119" s="143">
        <f>INDEX('用友-费用'!$A$1:$AK$344,MATCH(B119&amp;"调整额",'用友-费用'!$A$2:$A$344,0)+1,MATCH($I$87,'用友-费用'!$B$1:$AK$1,0)+1)</f>
        <v>0</v>
      </c>
      <c r="J119" s="143">
        <f>INDEX('用友-费用'!$A$1:$AK$344,MATCH(B119&amp;"调整额",'用友-费用'!$A$2:$A$344,0)+1,MATCH($J$87,'用友-费用'!$B$1:$AK$1,0)+1)</f>
        <v>0</v>
      </c>
      <c r="K119" s="143">
        <f>INDEX('用友-费用'!$A$1:$AK$344,MATCH(B119&amp;"调整额",'用友-费用'!$A$2:$A$344,0)+1,MATCH($K$87,'用友-费用'!$B$1:$AK$1,0)+1)</f>
        <v>0</v>
      </c>
      <c r="L119" s="125">
        <f t="shared" si="19"/>
        <v>0</v>
      </c>
      <c r="M119" s="143">
        <f>INDEX('用友-费用'!$A$1:$AK$344,MATCH(B119&amp;"调整额",'用友-费用'!$A$2:$A$344,0)+1,MATCH($M$87,'用友-费用'!$B$1:$AK$1,0)+1)</f>
        <v>0</v>
      </c>
      <c r="N119" s="143">
        <f>INDEX('用友-费用'!$A$1:$AK$344,MATCH(B119&amp;"调整额",'用友-费用'!$A$2:$A$344,0)+1,MATCH($N$87,'用友-费用'!$B$1:$AK$1,0)+1)</f>
        <v>0</v>
      </c>
      <c r="O119" s="125">
        <f t="shared" si="20"/>
        <v>0</v>
      </c>
      <c r="P119" s="143">
        <f>INDEX('用友-费用'!$A$1:$AK$344,MATCH(B119&amp;"调整额",'用友-费用'!$A$2:$A$344,0)+1,MATCH($P$87,'用友-费用'!$B$1:$AK$1,0)+1)</f>
        <v>0</v>
      </c>
      <c r="Q119" s="143">
        <f>INDEX('用友-费用'!$A$1:$AK$344,MATCH(B119&amp;"调整额",'用友-费用'!$A$2:$A$344,0)+1,MATCH($Q$87,'用友-费用'!$B$1:$AK$1,0)+1)</f>
        <v>0</v>
      </c>
      <c r="R119" s="143">
        <f>INDEX('用友-费用'!$A$1:$AK$344,MATCH(B119&amp;"调整额",'用友-费用'!$A$2:$A$344,0)+1,MATCH($R$87,'用友-费用'!$B$1:$AK$1,0)+1)</f>
        <v>0</v>
      </c>
      <c r="S119" s="125">
        <f t="shared" si="21"/>
        <v>0</v>
      </c>
      <c r="T119" s="143">
        <f>INDEX('用友-费用'!$A$1:$AK$344,MATCH(B119&amp;"调整额",'用友-费用'!$A$2:$A$344,0)+1,MATCH($T$87,'用友-费用'!$B$1:$AK$1,0)+1)</f>
        <v>0</v>
      </c>
      <c r="U119" s="143">
        <f>INDEX('用友-费用'!$A$1:$AK$344,MATCH(B119&amp;"调整额",'用友-费用'!$A$2:$A$344,0)+1,MATCH($U$87,'用友-费用'!$B$1:$AK$1,0)+1)</f>
        <v>0</v>
      </c>
      <c r="V119" s="143">
        <f>INDEX('用友-费用'!$A$1:$AK$344,MATCH(B119&amp;"调整额",'用友-费用'!$A$2:$A$344,0)+1,MATCH($V$87,'用友-费用'!$B$1:$AK$1,0)+1)</f>
        <v>0</v>
      </c>
      <c r="W119" s="143">
        <f>INDEX('用友-费用'!$A$1:$AK$344,MATCH(B119&amp;"调整额",'用友-费用'!$A$2:$A$344,0)+1,MATCH($W$87,'用友-费用'!$B$1:$AK$1,0)+1)</f>
        <v>0</v>
      </c>
      <c r="X119" s="143">
        <f>INDEX('用友-费用'!$A$1:$AK$344,MATCH(A119&amp;"调整额",'用友-费用'!$A$2:$A$344,0)+1,MATCH($X$87,'用友-费用'!$B$1:$AK$1,0)+1)</f>
        <v>0</v>
      </c>
      <c r="Y119" s="143">
        <f>INDEX('用友-费用'!$A$1:$AK$344,MATCH(B119&amp;"调整额",'用友-费用'!$A$2:$A$344,0)+1,MATCH($Y$87,'用友-费用'!$B$1:$AK$1,0)+1)</f>
        <v>0</v>
      </c>
    </row>
    <row r="120" spans="1:25">
      <c r="A120" s="211"/>
      <c r="B120" s="130" t="s">
        <v>131</v>
      </c>
      <c r="C120" s="125">
        <f t="shared" si="17"/>
        <v>0</v>
      </c>
      <c r="D120" s="143"/>
      <c r="E120" s="143">
        <f>INDEX('用友-费用'!$A$1:$AK$344,MATCH(B120&amp;"调整额",'用友-费用'!$A$2:$A$344,0)+1,MATCH($E$87,'用友-费用'!$B$1:$AK$1,0)+1)</f>
        <v>0</v>
      </c>
      <c r="F120" s="143">
        <f>INDEX('用友-费用'!$A$1:$AK$344,MATCH(B120&amp;"调整额",'用友-费用'!$A$2:$A$344,0)+1,MATCH($F$87,'用友-费用'!$B$1:$AK$1,0)+1)</f>
        <v>0</v>
      </c>
      <c r="G120" s="144">
        <f>INDEX('用友-费用'!$A$1:$AK$344,MATCH(B120&amp;"调整额",'用友-费用'!$A$2:$A$344,0)+1,MATCH($G$87,'用友-费用'!$B$1:$AK$1,0)+1)</f>
        <v>0</v>
      </c>
      <c r="H120" s="125">
        <f t="shared" si="18"/>
        <v>0</v>
      </c>
      <c r="I120" s="143">
        <f>INDEX('用友-费用'!$A$1:$AK$344,MATCH(B120&amp;"调整额",'用友-费用'!$A$2:$A$344,0)+1,MATCH($I$87,'用友-费用'!$B$1:$AK$1,0)+1)</f>
        <v>0</v>
      </c>
      <c r="J120" s="143">
        <f>INDEX('用友-费用'!$A$1:$AK$344,MATCH(B120&amp;"调整额",'用友-费用'!$A$2:$A$344,0)+1,MATCH($J$87,'用友-费用'!$B$1:$AK$1,0)+1)</f>
        <v>0</v>
      </c>
      <c r="K120" s="143">
        <f>INDEX('用友-费用'!$A$1:$AK$344,MATCH(B120&amp;"调整额",'用友-费用'!$A$2:$A$344,0)+1,MATCH($K$87,'用友-费用'!$B$1:$AK$1,0)+1)</f>
        <v>0</v>
      </c>
      <c r="L120" s="125">
        <f t="shared" si="19"/>
        <v>0</v>
      </c>
      <c r="M120" s="143">
        <f>INDEX('用友-费用'!$A$1:$AK$344,MATCH(B120&amp;"调整额",'用友-费用'!$A$2:$A$344,0)+1,MATCH($M$87,'用友-费用'!$B$1:$AK$1,0)+1)</f>
        <v>0</v>
      </c>
      <c r="N120" s="143">
        <f>INDEX('用友-费用'!$A$1:$AK$344,MATCH(B120&amp;"调整额",'用友-费用'!$A$2:$A$344,0)+1,MATCH($N$87,'用友-费用'!$B$1:$AK$1,0)+1)</f>
        <v>0</v>
      </c>
      <c r="O120" s="125">
        <f t="shared" si="20"/>
        <v>0</v>
      </c>
      <c r="P120" s="143">
        <f>INDEX('用友-费用'!$A$1:$AK$344,MATCH(B120&amp;"调整额",'用友-费用'!$A$2:$A$344,0)+1,MATCH($P$87,'用友-费用'!$B$1:$AK$1,0)+1)</f>
        <v>0</v>
      </c>
      <c r="Q120" s="143">
        <f>INDEX('用友-费用'!$A$1:$AK$344,MATCH(B120&amp;"调整额",'用友-费用'!$A$2:$A$344,0)+1,MATCH($Q$87,'用友-费用'!$B$1:$AK$1,0)+1)</f>
        <v>0</v>
      </c>
      <c r="R120" s="143">
        <f>INDEX('用友-费用'!$A$1:$AK$344,MATCH(B120&amp;"调整额",'用友-费用'!$A$2:$A$344,0)+1,MATCH($R$87,'用友-费用'!$B$1:$AK$1,0)+1)</f>
        <v>0</v>
      </c>
      <c r="S120" s="125">
        <f t="shared" si="21"/>
        <v>0</v>
      </c>
      <c r="T120" s="143">
        <f>INDEX('用友-费用'!$A$1:$AK$344,MATCH(B120&amp;"调整额",'用友-费用'!$A$2:$A$344,0)+1,MATCH($T$87,'用友-费用'!$B$1:$AK$1,0)+1)</f>
        <v>0</v>
      </c>
      <c r="U120" s="143">
        <f>INDEX('用友-费用'!$A$1:$AK$344,MATCH(B120&amp;"调整额",'用友-费用'!$A$2:$A$344,0)+1,MATCH($U$87,'用友-费用'!$B$1:$AK$1,0)+1)</f>
        <v>0</v>
      </c>
      <c r="V120" s="143">
        <f>INDEX('用友-费用'!$A$1:$AK$344,MATCH(B120&amp;"调整额",'用友-费用'!$A$2:$A$344,0)+1,MATCH($V$87,'用友-费用'!$B$1:$AK$1,0)+1)</f>
        <v>0</v>
      </c>
      <c r="W120" s="143">
        <f>INDEX('用友-费用'!$A$1:$AK$344,MATCH(B120&amp;"调整额",'用友-费用'!$A$2:$A$344,0)+1,MATCH($W$87,'用友-费用'!$B$1:$AK$1,0)+1)</f>
        <v>0</v>
      </c>
      <c r="X120" s="143">
        <f>INDEX('用友-费用'!$A$1:$AK$344,MATCH(A120&amp;"调整额",'用友-费用'!$A$2:$A$344,0)+1,MATCH($X$87,'用友-费用'!$B$1:$AK$1,0)+1)</f>
        <v>0</v>
      </c>
      <c r="Y120" s="143">
        <f>INDEX('用友-费用'!$A$1:$AK$344,MATCH(B120&amp;"调整额",'用友-费用'!$A$2:$A$344,0)+1,MATCH($Y$87,'用友-费用'!$B$1:$AK$1,0)+1)</f>
        <v>0</v>
      </c>
    </row>
    <row r="121" spans="1:25">
      <c r="A121" s="211"/>
      <c r="B121" s="130" t="s">
        <v>132</v>
      </c>
      <c r="C121" s="125">
        <f t="shared" si="17"/>
        <v>0</v>
      </c>
      <c r="D121" s="143"/>
      <c r="E121" s="143">
        <f>INDEX('用友-费用'!$A$1:$AK$344,MATCH(B121&amp;"调整额",'用友-费用'!$A$2:$A$344,0)+1,MATCH($E$87,'用友-费用'!$B$1:$AK$1,0)+1)</f>
        <v>0</v>
      </c>
      <c r="F121" s="143">
        <f>INDEX('用友-费用'!$A$1:$AK$344,MATCH(B121&amp;"调整额",'用友-费用'!$A$2:$A$344,0)+1,MATCH($F$87,'用友-费用'!$B$1:$AK$1,0)+1)</f>
        <v>0</v>
      </c>
      <c r="G121" s="144">
        <f>INDEX('用友-费用'!$A$1:$AK$344,MATCH(B121&amp;"调整额",'用友-费用'!$A$2:$A$344,0)+1,MATCH($G$87,'用友-费用'!$B$1:$AK$1,0)+1)</f>
        <v>0</v>
      </c>
      <c r="H121" s="125">
        <f t="shared" si="18"/>
        <v>0</v>
      </c>
      <c r="I121" s="143">
        <f>INDEX('用友-费用'!$A$1:$AK$344,MATCH(B121&amp;"调整额",'用友-费用'!$A$2:$A$344,0)+1,MATCH($I$87,'用友-费用'!$B$1:$AK$1,0)+1)</f>
        <v>0</v>
      </c>
      <c r="J121" s="143">
        <f>INDEX('用友-费用'!$A$1:$AK$344,MATCH(B121&amp;"调整额",'用友-费用'!$A$2:$A$344,0)+1,MATCH($J$87,'用友-费用'!$B$1:$AK$1,0)+1)</f>
        <v>0</v>
      </c>
      <c r="K121" s="143">
        <f>INDEX('用友-费用'!$A$1:$AK$344,MATCH(B121&amp;"调整额",'用友-费用'!$A$2:$A$344,0)+1,MATCH($K$87,'用友-费用'!$B$1:$AK$1,0)+1)</f>
        <v>0</v>
      </c>
      <c r="L121" s="125">
        <f t="shared" si="19"/>
        <v>0</v>
      </c>
      <c r="M121" s="143">
        <f>INDEX('用友-费用'!$A$1:$AK$344,MATCH(B121&amp;"调整额",'用友-费用'!$A$2:$A$344,0)+1,MATCH($M$87,'用友-费用'!$B$1:$AK$1,0)+1)</f>
        <v>0</v>
      </c>
      <c r="N121" s="143">
        <f>INDEX('用友-费用'!$A$1:$AK$344,MATCH(B121&amp;"调整额",'用友-费用'!$A$2:$A$344,0)+1,MATCH($N$87,'用友-费用'!$B$1:$AK$1,0)+1)</f>
        <v>0</v>
      </c>
      <c r="O121" s="125">
        <f t="shared" si="20"/>
        <v>0</v>
      </c>
      <c r="P121" s="143">
        <f>INDEX('用友-费用'!$A$1:$AK$344,MATCH(B121&amp;"调整额",'用友-费用'!$A$2:$A$344,0)+1,MATCH($P$87,'用友-费用'!$B$1:$AK$1,0)+1)</f>
        <v>0</v>
      </c>
      <c r="Q121" s="143">
        <f>INDEX('用友-费用'!$A$1:$AK$344,MATCH(B121&amp;"调整额",'用友-费用'!$A$2:$A$344,0)+1,MATCH($Q$87,'用友-费用'!$B$1:$AK$1,0)+1)</f>
        <v>0</v>
      </c>
      <c r="R121" s="143">
        <f>INDEX('用友-费用'!$A$1:$AK$344,MATCH(B121&amp;"调整额",'用友-费用'!$A$2:$A$344,0)+1,MATCH($R$87,'用友-费用'!$B$1:$AK$1,0)+1)</f>
        <v>0</v>
      </c>
      <c r="S121" s="125">
        <f t="shared" si="21"/>
        <v>0</v>
      </c>
      <c r="T121" s="143">
        <f>INDEX('用友-费用'!$A$1:$AK$344,MATCH(B121&amp;"调整额",'用友-费用'!$A$2:$A$344,0)+1,MATCH($T$87,'用友-费用'!$B$1:$AK$1,0)+1)</f>
        <v>0</v>
      </c>
      <c r="U121" s="143">
        <f>INDEX('用友-费用'!$A$1:$AK$344,MATCH(B121&amp;"调整额",'用友-费用'!$A$2:$A$344,0)+1,MATCH($U$87,'用友-费用'!$B$1:$AK$1,0)+1)</f>
        <v>0</v>
      </c>
      <c r="V121" s="143">
        <f>INDEX('用友-费用'!$A$1:$AK$344,MATCH(B121&amp;"调整额",'用友-费用'!$A$2:$A$344,0)+1,MATCH($V$87,'用友-费用'!$B$1:$AK$1,0)+1)</f>
        <v>0</v>
      </c>
      <c r="W121" s="143">
        <f>INDEX('用友-费用'!$A$1:$AK$344,MATCH(B121&amp;"调整额",'用友-费用'!$A$2:$A$344,0)+1,MATCH($W$87,'用友-费用'!$B$1:$AK$1,0)+1)</f>
        <v>0</v>
      </c>
      <c r="X121" s="143">
        <f>INDEX('用友-费用'!$A$1:$AK$344,MATCH(A121&amp;"调整额",'用友-费用'!$A$2:$A$344,0)+1,MATCH($X$87,'用友-费用'!$B$1:$AK$1,0)+1)</f>
        <v>0</v>
      </c>
      <c r="Y121" s="143">
        <f>INDEX('用友-费用'!$A$1:$AK$344,MATCH(B121&amp;"调整额",'用友-费用'!$A$2:$A$344,0)+1,MATCH($Y$87,'用友-费用'!$B$1:$AK$1,0)+1)</f>
        <v>0</v>
      </c>
    </row>
    <row r="122" spans="1:25">
      <c r="A122" s="211"/>
      <c r="B122" s="133" t="s">
        <v>118</v>
      </c>
      <c r="C122" s="125">
        <f t="shared" si="17"/>
        <v>0</v>
      </c>
      <c r="D122" s="143"/>
      <c r="E122" s="125">
        <f t="shared" ref="E122:Y122" si="24">SUM(E109:E121)</f>
        <v>0</v>
      </c>
      <c r="F122" s="125">
        <f t="shared" si="24"/>
        <v>0</v>
      </c>
      <c r="G122" s="145">
        <f t="shared" si="24"/>
        <v>0</v>
      </c>
      <c r="H122" s="125">
        <f t="shared" si="24"/>
        <v>0</v>
      </c>
      <c r="I122" s="125">
        <f t="shared" si="24"/>
        <v>0</v>
      </c>
      <c r="J122" s="125">
        <f t="shared" si="24"/>
        <v>0</v>
      </c>
      <c r="K122" s="125">
        <f t="shared" si="24"/>
        <v>0</v>
      </c>
      <c r="L122" s="125">
        <f t="shared" si="24"/>
        <v>0</v>
      </c>
      <c r="M122" s="125">
        <f t="shared" si="24"/>
        <v>0</v>
      </c>
      <c r="N122" s="125">
        <f t="shared" si="24"/>
        <v>0</v>
      </c>
      <c r="O122" s="125">
        <f t="shared" si="24"/>
        <v>0</v>
      </c>
      <c r="P122" s="125">
        <f t="shared" si="24"/>
        <v>0</v>
      </c>
      <c r="Q122" s="125">
        <f t="shared" si="24"/>
        <v>0</v>
      </c>
      <c r="R122" s="125">
        <f t="shared" si="24"/>
        <v>0</v>
      </c>
      <c r="S122" s="125">
        <f t="shared" si="21"/>
        <v>0</v>
      </c>
      <c r="T122" s="125">
        <f t="shared" si="24"/>
        <v>0</v>
      </c>
      <c r="U122" s="125">
        <f t="shared" si="24"/>
        <v>0</v>
      </c>
      <c r="V122" s="125">
        <f t="shared" si="24"/>
        <v>0</v>
      </c>
      <c r="W122" s="125">
        <f t="shared" si="24"/>
        <v>0</v>
      </c>
      <c r="X122" s="125">
        <f t="shared" si="24"/>
        <v>0</v>
      </c>
      <c r="Y122" s="125">
        <f t="shared" si="24"/>
        <v>0</v>
      </c>
    </row>
    <row r="123" spans="1:25">
      <c r="A123" s="211" t="s">
        <v>133</v>
      </c>
      <c r="B123" s="130" t="s">
        <v>134</v>
      </c>
      <c r="C123" s="125">
        <f t="shared" si="17"/>
        <v>0</v>
      </c>
      <c r="D123" s="143"/>
      <c r="E123" s="143">
        <f>INDEX('用友-费用'!$A$1:$AK$344,MATCH(B123&amp;"调整额",'用友-费用'!$A$2:$A$344,0)+1,MATCH($E$87,'用友-费用'!$B$1:$AK$1,0)+1)</f>
        <v>0</v>
      </c>
      <c r="F123" s="143">
        <f>INDEX('用友-费用'!$A$1:$AK$344,MATCH(B123&amp;"调整额",'用友-费用'!$A$2:$A$344,0)+1,MATCH($F$87,'用友-费用'!$B$1:$AK$1,0)+1)</f>
        <v>0</v>
      </c>
      <c r="G123" s="144">
        <f>INDEX('用友-费用'!$A$1:$AK$344,MATCH(B123&amp;"调整额",'用友-费用'!$A$2:$A$344,0)+1,MATCH($G$87,'用友-费用'!$B$1:$AK$1,0)+1)</f>
        <v>0</v>
      </c>
      <c r="H123" s="125">
        <f t="shared" si="18"/>
        <v>0</v>
      </c>
      <c r="I123" s="143">
        <f>INDEX('用友-费用'!$A$1:$AK$344,MATCH(B123&amp;"调整额",'用友-费用'!$A$2:$A$344,0)+1,MATCH($I$87,'用友-费用'!$B$1:$AK$1,0)+1)</f>
        <v>0</v>
      </c>
      <c r="J123" s="143">
        <f>INDEX('用友-费用'!$A$1:$AK$344,MATCH(B123&amp;"调整额",'用友-费用'!$A$2:$A$344,0)+1,MATCH($J$87,'用友-费用'!$B$1:$AK$1,0)+1)</f>
        <v>0</v>
      </c>
      <c r="K123" s="143">
        <f>INDEX('用友-费用'!$A$1:$AK$344,MATCH(B123&amp;"调整额",'用友-费用'!$A$2:$A$344,0)+1,MATCH($K$87,'用友-费用'!$B$1:$AK$1,0)+1)</f>
        <v>0</v>
      </c>
      <c r="L123" s="125">
        <f t="shared" si="19"/>
        <v>0</v>
      </c>
      <c r="M123" s="143">
        <f>INDEX('用友-费用'!$A$1:$AK$344,MATCH(B123&amp;"调整额",'用友-费用'!$A$2:$A$344,0)+1,MATCH($M$87,'用友-费用'!$B$1:$AK$1,0)+1)</f>
        <v>0</v>
      </c>
      <c r="N123" s="143">
        <f>INDEX('用友-费用'!$A$1:$AK$344,MATCH(B123&amp;"调整额",'用友-费用'!$A$2:$A$344,0)+1,MATCH($N$87,'用友-费用'!$B$1:$AK$1,0)+1)</f>
        <v>0</v>
      </c>
      <c r="O123" s="125">
        <f t="shared" si="20"/>
        <v>0</v>
      </c>
      <c r="P123" s="143">
        <f>INDEX('用友-费用'!$A$1:$AK$344,MATCH(B123&amp;"调整额",'用友-费用'!$A$2:$A$344,0)+1,MATCH($P$87,'用友-费用'!$B$1:$AK$1,0)+1)</f>
        <v>0</v>
      </c>
      <c r="Q123" s="143">
        <f>INDEX('用友-费用'!$A$1:$AK$344,MATCH(B123&amp;"调整额",'用友-费用'!$A$2:$A$344,0)+1,MATCH($Q$87,'用友-费用'!$B$1:$AK$1,0)+1)</f>
        <v>0</v>
      </c>
      <c r="R123" s="143">
        <f>INDEX('用友-费用'!$A$1:$AK$344,MATCH(B123&amp;"调整额",'用友-费用'!$A$2:$A$344,0)+1,MATCH($R$87,'用友-费用'!$B$1:$AK$1,0)+1)</f>
        <v>0</v>
      </c>
      <c r="S123" s="125">
        <f t="shared" si="21"/>
        <v>0</v>
      </c>
      <c r="T123" s="143">
        <f>INDEX('用友-费用'!$A$1:$AK$344,MATCH(B123&amp;"调整额",'用友-费用'!$A$2:$A$344,0)+1,MATCH($T$87,'用友-费用'!$B$1:$AK$1,0)+1)</f>
        <v>0</v>
      </c>
      <c r="U123" s="143">
        <f>INDEX('用友-费用'!$A$1:$AK$344,MATCH(B123&amp;"调整额",'用友-费用'!$A$2:$A$344,0)+1,MATCH($U$87,'用友-费用'!$B$1:$AK$1,0)+1)</f>
        <v>0</v>
      </c>
      <c r="V123" s="143">
        <f>INDEX('用友-费用'!$A$1:$AK$344,MATCH(B123&amp;"调整额",'用友-费用'!$A$2:$A$344,0)+1,MATCH($V$87,'用友-费用'!$B$1:$AK$1,0)+1)</f>
        <v>0</v>
      </c>
      <c r="W123" s="143">
        <f>INDEX('用友-费用'!$A$1:$AK$344,MATCH(B123&amp;"调整额",'用友-费用'!$A$2:$A$344,0)+1,MATCH($W$87,'用友-费用'!$B$1:$AK$1,0)+1)</f>
        <v>0</v>
      </c>
      <c r="X123" s="143">
        <f>INDEX('用友-费用'!$A$1:$AK$344,MATCH(B123&amp;"调整额",'用友-费用'!$A$2:$A$344,0)+1,MATCH($X$87,'用友-费用'!$B$1:$AK$1,0)+1)</f>
        <v>0</v>
      </c>
      <c r="Y123" s="143">
        <f>INDEX('用友-费用'!$A$1:$AK$344,MATCH(B123&amp;"调整额",'用友-费用'!$A$2:$A$344,0)+1,MATCH($Y$87,'用友-费用'!$B$1:$AK$1,0)+1)</f>
        <v>0</v>
      </c>
    </row>
    <row r="124" spans="1:25">
      <c r="A124" s="211"/>
      <c r="B124" s="130" t="s">
        <v>135</v>
      </c>
      <c r="C124" s="125">
        <f t="shared" si="17"/>
        <v>0</v>
      </c>
      <c r="D124" s="143"/>
      <c r="E124" s="143">
        <f>INDEX('用友-费用'!$A$1:$AK$344,MATCH(B124&amp;"调整额",'用友-费用'!$A$2:$A$344,0)+1,MATCH($E$87,'用友-费用'!$B$1:$AK$1,0)+1)</f>
        <v>0</v>
      </c>
      <c r="F124" s="143">
        <f>INDEX('用友-费用'!$A$1:$AK$344,MATCH(B124&amp;"调整额",'用友-费用'!$A$2:$A$344,0)+1,MATCH($F$87,'用友-费用'!$B$1:$AK$1,0)+1)</f>
        <v>0</v>
      </c>
      <c r="G124" s="144">
        <f>INDEX('用友-费用'!$A$1:$AK$344,MATCH(B124&amp;"调整额",'用友-费用'!$A$2:$A$344,0)+1,MATCH($G$87,'用友-费用'!$B$1:$AK$1,0)+1)</f>
        <v>0</v>
      </c>
      <c r="H124" s="125">
        <f t="shared" si="18"/>
        <v>0</v>
      </c>
      <c r="I124" s="143">
        <f>INDEX('用友-费用'!$A$1:$AK$344,MATCH(B124&amp;"调整额",'用友-费用'!$A$2:$A$344,0)+1,MATCH($I$87,'用友-费用'!$B$1:$AK$1,0)+1)</f>
        <v>0</v>
      </c>
      <c r="J124" s="143">
        <f>INDEX('用友-费用'!$A$1:$AK$344,MATCH(B124&amp;"调整额",'用友-费用'!$A$2:$A$344,0)+1,MATCH($J$87,'用友-费用'!$B$1:$AK$1,0)+1)</f>
        <v>0</v>
      </c>
      <c r="K124" s="143">
        <f>INDEX('用友-费用'!$A$1:$AK$344,MATCH(B124&amp;"调整额",'用友-费用'!$A$2:$A$344,0)+1,MATCH($K$87,'用友-费用'!$B$1:$AK$1,0)+1)</f>
        <v>0</v>
      </c>
      <c r="L124" s="125">
        <f t="shared" si="19"/>
        <v>0</v>
      </c>
      <c r="M124" s="143">
        <f>INDEX('用友-费用'!$A$1:$AK$344,MATCH(B124&amp;"调整额",'用友-费用'!$A$2:$A$344,0)+1,MATCH($M$87,'用友-费用'!$B$1:$AK$1,0)+1)</f>
        <v>0</v>
      </c>
      <c r="N124" s="143">
        <f>INDEX('用友-费用'!$A$1:$AK$344,MATCH(B124&amp;"调整额",'用友-费用'!$A$2:$A$344,0)+1,MATCH($N$87,'用友-费用'!$B$1:$AK$1,0)+1)</f>
        <v>0</v>
      </c>
      <c r="O124" s="125">
        <f t="shared" si="20"/>
        <v>0</v>
      </c>
      <c r="P124" s="143">
        <f>INDEX('用友-费用'!$A$1:$AK$344,MATCH(B124&amp;"调整额",'用友-费用'!$A$2:$A$344,0)+1,MATCH($P$87,'用友-费用'!$B$1:$AK$1,0)+1)</f>
        <v>0</v>
      </c>
      <c r="Q124" s="143">
        <f>INDEX('用友-费用'!$A$1:$AK$344,MATCH(B124&amp;"调整额",'用友-费用'!$A$2:$A$344,0)+1,MATCH($Q$87,'用友-费用'!$B$1:$AK$1,0)+1)</f>
        <v>0</v>
      </c>
      <c r="R124" s="143">
        <f>INDEX('用友-费用'!$A$1:$AK$344,MATCH(B124&amp;"调整额",'用友-费用'!$A$2:$A$344,0)+1,MATCH($R$87,'用友-费用'!$B$1:$AK$1,0)+1)</f>
        <v>0</v>
      </c>
      <c r="S124" s="125">
        <f t="shared" si="21"/>
        <v>0</v>
      </c>
      <c r="T124" s="143">
        <f>INDEX('用友-费用'!$A$1:$AK$344,MATCH(B124&amp;"调整额",'用友-费用'!$A$2:$A$344,0)+1,MATCH($T$87,'用友-费用'!$B$1:$AK$1,0)+1)</f>
        <v>0</v>
      </c>
      <c r="U124" s="143">
        <f>INDEX('用友-费用'!$A$1:$AK$344,MATCH(B124&amp;"调整额",'用友-费用'!$A$2:$A$344,0)+1,MATCH($U$87,'用友-费用'!$B$1:$AK$1,0)+1)</f>
        <v>0</v>
      </c>
      <c r="V124" s="143">
        <f>INDEX('用友-费用'!$A$1:$AK$344,MATCH(B124&amp;"调整额",'用友-费用'!$A$2:$A$344,0)+1,MATCH($V$87,'用友-费用'!$B$1:$AK$1,0)+1)</f>
        <v>0</v>
      </c>
      <c r="W124" s="143">
        <f>INDEX('用友-费用'!$A$1:$AK$344,MATCH(B124&amp;"调整额",'用友-费用'!$A$2:$A$344,0)+1,MATCH($W$87,'用友-费用'!$B$1:$AK$1,0)+1)</f>
        <v>0</v>
      </c>
      <c r="X124" s="143">
        <f>INDEX('用友-费用'!$A$1:$AK$344,MATCH(A124&amp;"调整额",'用友-费用'!$A$2:$A$344,0)+1,MATCH($X$87,'用友-费用'!$B$1:$AK$1,0)+1)</f>
        <v>0</v>
      </c>
      <c r="Y124" s="143">
        <f>INDEX('用友-费用'!$A$1:$AK$344,MATCH(B124&amp;"调整额",'用友-费用'!$A$2:$A$344,0)+1,MATCH($Y$87,'用友-费用'!$B$1:$AK$1,0)+1)</f>
        <v>0</v>
      </c>
    </row>
    <row r="125" spans="1:25">
      <c r="A125" s="211"/>
      <c r="B125" s="130" t="s">
        <v>136</v>
      </c>
      <c r="C125" s="125">
        <f>D125+E125+G125+H125+L125+O125+S125+F125</f>
        <v>0</v>
      </c>
      <c r="D125" s="143"/>
      <c r="E125" s="143">
        <f>INDEX('用友-费用'!$A$1:$AK$344,MATCH(B125&amp;"调整额",'用友-费用'!$A$2:$A$344,0)+1,MATCH($E$87,'用友-费用'!$B$1:$AK$1,0)+1)</f>
        <v>-85375</v>
      </c>
      <c r="F125" s="143">
        <f>INDEX('用友-费用'!$A$1:$AK$344,MATCH(B125&amp;"调整额",'用友-费用'!$A$2:$A$344,0)+1,MATCH($F$87,'用友-费用'!$B$1:$AK$1,0)+1)</f>
        <v>4040</v>
      </c>
      <c r="G125" s="144">
        <f>INDEX('用友-费用'!$A$1:$AK$344,MATCH(B125&amp;"调整额",'用友-费用'!$A$2:$A$344,0)+1,MATCH($G$87,'用友-费用'!$B$1:$AK$1,0)+1)</f>
        <v>39430</v>
      </c>
      <c r="H125" s="125">
        <f t="shared" si="18"/>
        <v>7280</v>
      </c>
      <c r="I125" s="143">
        <f>INDEX('用友-费用'!$A$1:$AK$344,MATCH(B125&amp;"调整额",'用友-费用'!$A$2:$A$344,0)+1,MATCH($I$87,'用友-费用'!$B$1:$AK$1,0)+1)</f>
        <v>7280</v>
      </c>
      <c r="J125" s="143">
        <f>INDEX('用友-费用'!$A$1:$AK$344,MATCH(B125&amp;"调整额",'用友-费用'!$A$2:$A$344,0)+1,MATCH($J$87,'用友-费用'!$B$1:$AK$1,0)+1)</f>
        <v>0</v>
      </c>
      <c r="K125" s="143">
        <f>INDEX('用友-费用'!$A$1:$AK$344,MATCH(B125&amp;"调整额",'用友-费用'!$A$2:$A$344,0)+1,MATCH($K$87,'用友-费用'!$B$1:$AK$1,0)+1)</f>
        <v>0</v>
      </c>
      <c r="L125" s="125">
        <f t="shared" si="19"/>
        <v>0</v>
      </c>
      <c r="M125" s="143">
        <f>INDEX('用友-费用'!$A$1:$AK$344,MATCH(B125&amp;"调整额",'用友-费用'!$A$2:$A$344,0)+1,MATCH($M$87,'用友-费用'!$B$1:$AK$1,0)+1)</f>
        <v>0</v>
      </c>
      <c r="N125" s="143">
        <f>INDEX('用友-费用'!$A$1:$AK$344,MATCH(B125&amp;"调整额",'用友-费用'!$A$2:$A$344,0)+1,MATCH($N$87,'用友-费用'!$B$1:$AK$1,0)+1)</f>
        <v>0</v>
      </c>
      <c r="O125" s="125">
        <f t="shared" si="20"/>
        <v>0</v>
      </c>
      <c r="P125" s="143">
        <f>INDEX('用友-费用'!$A$1:$AK$344,MATCH(B125&amp;"调整额",'用友-费用'!$A$2:$A$344,0)+1,MATCH($P$87,'用友-费用'!$B$1:$AK$1,0)+1)</f>
        <v>0</v>
      </c>
      <c r="Q125" s="143">
        <f>INDEX('用友-费用'!$A$1:$AK$344,MATCH(B125&amp;"调整额",'用友-费用'!$A$2:$A$344,0)+1,MATCH($Q$87,'用友-费用'!$B$1:$AK$1,0)+1)</f>
        <v>0</v>
      </c>
      <c r="R125" s="143">
        <f>INDEX('用友-费用'!$A$1:$AK$344,MATCH(B125&amp;"调整额",'用友-费用'!$A$2:$A$344,0)+1,MATCH($R$87,'用友-费用'!$B$1:$AK$1,0)+1)</f>
        <v>0</v>
      </c>
      <c r="S125" s="125">
        <f t="shared" si="21"/>
        <v>34625</v>
      </c>
      <c r="T125" s="143">
        <f>INDEX('用友-费用'!$A$1:$AK$344,MATCH(B125&amp;"调整额",'用友-费用'!$A$2:$A$344,0)+1,MATCH($T$87,'用友-费用'!$B$1:$AK$1,0)+1)</f>
        <v>6095</v>
      </c>
      <c r="U125" s="143">
        <f>INDEX('用友-费用'!$A$1:$AK$344,MATCH(B125&amp;"调整额",'用友-费用'!$A$2:$A$344,0)+1,MATCH($U$87,'用友-费用'!$B$1:$AK$1,0)+1)</f>
        <v>18030</v>
      </c>
      <c r="V125" s="143">
        <f>INDEX('用友-费用'!$A$1:$AK$344,MATCH(B125&amp;"调整额",'用友-费用'!$A$2:$A$344,0)+1,MATCH($V$87,'用友-费用'!$B$1:$AK$1,0)+1)</f>
        <v>8820</v>
      </c>
      <c r="W125" s="143">
        <f>INDEX('用友-费用'!$A$1:$AK$344,MATCH(B125&amp;"调整额",'用友-费用'!$A$2:$A$344,0)+1,MATCH($W$87,'用友-费用'!$B$1:$AK$1,0)+1)</f>
        <v>0</v>
      </c>
      <c r="X125" s="143">
        <f>INDEX('用友-费用'!$A$1:$AK$344,MATCH(A125&amp;"调整额",'用友-费用'!$A$2:$A$344,0)+1,MATCH($X$87,'用友-费用'!$B$1:$AK$1,0)+1)</f>
        <v>0</v>
      </c>
      <c r="Y125" s="143">
        <f>INDEX('用友-费用'!$A$1:$AK$344,MATCH(B125&amp;"调整额",'用友-费用'!$A$2:$A$344,0)+1,MATCH($Y$87,'用友-费用'!$B$1:$AK$1,0)+1)</f>
        <v>1680</v>
      </c>
    </row>
    <row r="126" spans="1:25">
      <c r="A126" s="211"/>
      <c r="B126" s="127" t="s">
        <v>137</v>
      </c>
      <c r="C126" s="125">
        <f t="shared" si="17"/>
        <v>0</v>
      </c>
      <c r="D126" s="143"/>
      <c r="E126" s="143">
        <f>INDEX('用友-费用'!$A$1:$AK$344,MATCH(B126&amp;"调整额",'用友-费用'!$A$2:$A$344,0)+1,MATCH($E$87,'用友-费用'!$B$1:$AK$1,0)+1)</f>
        <v>0</v>
      </c>
      <c r="F126" s="143">
        <f>INDEX('用友-费用'!$A$1:$AK$344,MATCH(B126&amp;"调整额",'用友-费用'!$A$2:$A$344,0)+1,MATCH($F$87,'用友-费用'!$B$1:$AK$1,0)+1)</f>
        <v>0</v>
      </c>
      <c r="G126" s="144">
        <f>INDEX('用友-费用'!$A$1:$AK$344,MATCH(B126&amp;"调整额",'用友-费用'!$A$2:$A$344,0)+1,MATCH($G$87,'用友-费用'!$B$1:$AK$1,0)+1)</f>
        <v>0</v>
      </c>
      <c r="H126" s="125">
        <f t="shared" si="18"/>
        <v>0</v>
      </c>
      <c r="I126" s="143">
        <f>INDEX('用友-费用'!$A$1:$AK$344,MATCH(B126&amp;"调整额",'用友-费用'!$A$2:$A$344,0)+1,MATCH($I$87,'用友-费用'!$B$1:$AK$1,0)+1)</f>
        <v>0</v>
      </c>
      <c r="J126" s="143">
        <f>INDEX('用友-费用'!$A$1:$AK$344,MATCH(B126&amp;"调整额",'用友-费用'!$A$2:$A$344,0)+1,MATCH($J$87,'用友-费用'!$B$1:$AK$1,0)+1)</f>
        <v>0</v>
      </c>
      <c r="K126" s="143">
        <f>INDEX('用友-费用'!$A$1:$AK$344,MATCH(B126&amp;"调整额",'用友-费用'!$A$2:$A$344,0)+1,MATCH($K$87,'用友-费用'!$B$1:$AK$1,0)+1)</f>
        <v>0</v>
      </c>
      <c r="L126" s="125">
        <f t="shared" si="19"/>
        <v>0</v>
      </c>
      <c r="M126" s="143">
        <f>INDEX('用友-费用'!$A$1:$AK$344,MATCH(B126&amp;"调整额",'用友-费用'!$A$2:$A$344,0)+1,MATCH($M$87,'用友-费用'!$B$1:$AK$1,0)+1)</f>
        <v>0</v>
      </c>
      <c r="N126" s="143">
        <f>INDEX('用友-费用'!$A$1:$AK$344,MATCH(B126&amp;"调整额",'用友-费用'!$A$2:$A$344,0)+1,MATCH($N$87,'用友-费用'!$B$1:$AK$1,0)+1)</f>
        <v>0</v>
      </c>
      <c r="O126" s="125">
        <f t="shared" si="20"/>
        <v>0</v>
      </c>
      <c r="P126" s="143">
        <f>INDEX('用友-费用'!$A$1:$AK$344,MATCH(B126&amp;"调整额",'用友-费用'!$A$2:$A$344,0)+1,MATCH($P$87,'用友-费用'!$B$1:$AK$1,0)+1)</f>
        <v>0</v>
      </c>
      <c r="Q126" s="143">
        <f>INDEX('用友-费用'!$A$1:$AK$344,MATCH(B126&amp;"调整额",'用友-费用'!$A$2:$A$344,0)+1,MATCH($Q$87,'用友-费用'!$B$1:$AK$1,0)+1)</f>
        <v>0</v>
      </c>
      <c r="R126" s="143">
        <f>INDEX('用友-费用'!$A$1:$AK$344,MATCH(B126&amp;"调整额",'用友-费用'!$A$2:$A$344,0)+1,MATCH($R$87,'用友-费用'!$B$1:$AK$1,0)+1)</f>
        <v>0</v>
      </c>
      <c r="S126" s="125">
        <f t="shared" si="21"/>
        <v>0</v>
      </c>
      <c r="T126" s="143">
        <f>INDEX('用友-费用'!$A$1:$AK$344,MATCH(B126&amp;"调整额",'用友-费用'!$A$2:$A$344,0)+1,MATCH($T$87,'用友-费用'!$B$1:$AK$1,0)+1)</f>
        <v>0</v>
      </c>
      <c r="U126" s="143">
        <f>INDEX('用友-费用'!$A$1:$AK$344,MATCH(B126&amp;"调整额",'用友-费用'!$A$2:$A$344,0)+1,MATCH($U$87,'用友-费用'!$B$1:$AK$1,0)+1)</f>
        <v>0</v>
      </c>
      <c r="V126" s="143">
        <f>INDEX('用友-费用'!$A$1:$AK$344,MATCH(B126&amp;"调整额",'用友-费用'!$A$2:$A$344,0)+1,MATCH($V$87,'用友-费用'!$B$1:$AK$1,0)+1)</f>
        <v>0</v>
      </c>
      <c r="W126" s="143">
        <f>INDEX('用友-费用'!$A$1:$AK$344,MATCH(B126&amp;"调整额",'用友-费用'!$A$2:$A$344,0)+1,MATCH($W$87,'用友-费用'!$B$1:$AK$1,0)+1)</f>
        <v>0</v>
      </c>
      <c r="X126" s="143">
        <f>INDEX('用友-费用'!$A$1:$AK$344,MATCH(A126&amp;"调整额",'用友-费用'!$A$2:$A$344,0)+1,MATCH($X$87,'用友-费用'!$B$1:$AK$1,0)+1)</f>
        <v>0</v>
      </c>
      <c r="Y126" s="143">
        <f>INDEX('用友-费用'!$A$1:$AK$344,MATCH(B126&amp;"调整额",'用友-费用'!$A$2:$A$344,0)+1,MATCH($Y$87,'用友-费用'!$B$1:$AK$1,0)+1)</f>
        <v>0</v>
      </c>
    </row>
    <row r="127" spans="1:25">
      <c r="A127" s="211"/>
      <c r="B127" s="127" t="s">
        <v>138</v>
      </c>
      <c r="C127" s="125">
        <f t="shared" si="17"/>
        <v>0</v>
      </c>
      <c r="D127" s="143"/>
      <c r="E127" s="143">
        <f>INDEX('用友-费用'!$A$1:$AK$344,MATCH(B127&amp;"调整额",'用友-费用'!$A$2:$A$344,0)+1,MATCH($E$87,'用友-费用'!$B$1:$AK$1,0)+1)</f>
        <v>0</v>
      </c>
      <c r="F127" s="143">
        <f>INDEX('用友-费用'!$A$1:$AK$344,MATCH(B127&amp;"调整额",'用友-费用'!$A$2:$A$344,0)+1,MATCH($F$87,'用友-费用'!$B$1:$AK$1,0)+1)</f>
        <v>0</v>
      </c>
      <c r="G127" s="144">
        <f>INDEX('用友-费用'!$A$1:$AK$344,MATCH(B127&amp;"调整额",'用友-费用'!$A$2:$A$344,0)+1,MATCH($G$87,'用友-费用'!$B$1:$AK$1,0)+1)</f>
        <v>0</v>
      </c>
      <c r="H127" s="125">
        <f t="shared" si="18"/>
        <v>0</v>
      </c>
      <c r="I127" s="143">
        <f>INDEX('用友-费用'!$A$1:$AK$344,MATCH(B127&amp;"调整额",'用友-费用'!$A$2:$A$344,0)+1,MATCH($I$87,'用友-费用'!$B$1:$AK$1,0)+1)</f>
        <v>0</v>
      </c>
      <c r="J127" s="143">
        <f>INDEX('用友-费用'!$A$1:$AK$344,MATCH(B127&amp;"调整额",'用友-费用'!$A$2:$A$344,0)+1,MATCH($J$87,'用友-费用'!$B$1:$AK$1,0)+1)</f>
        <v>0</v>
      </c>
      <c r="K127" s="143">
        <f>INDEX('用友-费用'!$A$1:$AK$344,MATCH(B127&amp;"调整额",'用友-费用'!$A$2:$A$344,0)+1,MATCH($K$87,'用友-费用'!$B$1:$AK$1,0)+1)</f>
        <v>0</v>
      </c>
      <c r="L127" s="125">
        <f t="shared" si="19"/>
        <v>0</v>
      </c>
      <c r="M127" s="143">
        <f>INDEX('用友-费用'!$A$1:$AK$344,MATCH(B127&amp;"调整额",'用友-费用'!$A$2:$A$344,0)+1,MATCH($M$87,'用友-费用'!$B$1:$AK$1,0)+1)</f>
        <v>0</v>
      </c>
      <c r="N127" s="143">
        <f>INDEX('用友-费用'!$A$1:$AK$344,MATCH(B127&amp;"调整额",'用友-费用'!$A$2:$A$344,0)+1,MATCH($N$87,'用友-费用'!$B$1:$AK$1,0)+1)</f>
        <v>0</v>
      </c>
      <c r="O127" s="125">
        <f t="shared" si="20"/>
        <v>0</v>
      </c>
      <c r="P127" s="143">
        <f>INDEX('用友-费用'!$A$1:$AK$344,MATCH(B127&amp;"调整额",'用友-费用'!$A$2:$A$344,0)+1,MATCH($P$87,'用友-费用'!$B$1:$AK$1,0)+1)</f>
        <v>0</v>
      </c>
      <c r="Q127" s="143">
        <f>INDEX('用友-费用'!$A$1:$AK$344,MATCH(B127&amp;"调整额",'用友-费用'!$A$2:$A$344,0)+1,MATCH($Q$87,'用友-费用'!$B$1:$AK$1,0)+1)</f>
        <v>0</v>
      </c>
      <c r="R127" s="143">
        <f>INDEX('用友-费用'!$A$1:$AK$344,MATCH(B127&amp;"调整额",'用友-费用'!$A$2:$A$344,0)+1,MATCH($R$87,'用友-费用'!$B$1:$AK$1,0)+1)</f>
        <v>0</v>
      </c>
      <c r="S127" s="125">
        <f t="shared" si="21"/>
        <v>0</v>
      </c>
      <c r="T127" s="143">
        <f>INDEX('用友-费用'!$A$1:$AK$344,MATCH(B127&amp;"调整额",'用友-费用'!$A$2:$A$344,0)+1,MATCH($T$87,'用友-费用'!$B$1:$AK$1,0)+1)</f>
        <v>0</v>
      </c>
      <c r="U127" s="143">
        <f>INDEX('用友-费用'!$A$1:$AK$344,MATCH(B127&amp;"调整额",'用友-费用'!$A$2:$A$344,0)+1,MATCH($U$87,'用友-费用'!$B$1:$AK$1,0)+1)</f>
        <v>0</v>
      </c>
      <c r="V127" s="143">
        <f>INDEX('用友-费用'!$A$1:$AK$344,MATCH(B127&amp;"调整额",'用友-费用'!$A$2:$A$344,0)+1,MATCH($V$87,'用友-费用'!$B$1:$AK$1,0)+1)</f>
        <v>0</v>
      </c>
      <c r="W127" s="143">
        <f>INDEX('用友-费用'!$A$1:$AK$344,MATCH(B127&amp;"调整额",'用友-费用'!$A$2:$A$344,0)+1,MATCH($W$87,'用友-费用'!$B$1:$AK$1,0)+1)</f>
        <v>0</v>
      </c>
      <c r="X127" s="143">
        <f>INDEX('用友-费用'!$A$1:$AK$344,MATCH(A127&amp;"调整额",'用友-费用'!$A$2:$A$344,0)+1,MATCH($X$87,'用友-费用'!$B$1:$AK$1,0)+1)</f>
        <v>0</v>
      </c>
      <c r="Y127" s="143">
        <f>INDEX('用友-费用'!$A$1:$AK$344,MATCH(B127&amp;"调整额",'用友-费用'!$A$2:$A$344,0)+1,MATCH($Y$87,'用友-费用'!$B$1:$AK$1,0)+1)</f>
        <v>0</v>
      </c>
    </row>
    <row r="128" spans="1:25">
      <c r="A128" s="211"/>
      <c r="B128" s="127" t="s">
        <v>139</v>
      </c>
      <c r="C128" s="125">
        <f t="shared" si="17"/>
        <v>0</v>
      </c>
      <c r="D128" s="143"/>
      <c r="E128" s="143">
        <f>INDEX('用友-费用'!$A$1:$AK$344,MATCH(B128&amp;"调整额",'用友-费用'!$A$2:$A$344,0)+1,MATCH($E$87,'用友-费用'!$B$1:$AK$1,0)+1)</f>
        <v>0</v>
      </c>
      <c r="F128" s="143">
        <f>INDEX('用友-费用'!$A$1:$AK$344,MATCH(B128&amp;"调整额",'用友-费用'!$A$2:$A$344,0)+1,MATCH($F$87,'用友-费用'!$B$1:$AK$1,0)+1)</f>
        <v>0</v>
      </c>
      <c r="G128" s="144">
        <f>INDEX('用友-费用'!$A$1:$AK$344,MATCH(B128&amp;"调整额",'用友-费用'!$A$2:$A$344,0)+1,MATCH($G$87,'用友-费用'!$B$1:$AK$1,0)+1)</f>
        <v>0</v>
      </c>
      <c r="H128" s="125">
        <f t="shared" si="18"/>
        <v>0</v>
      </c>
      <c r="I128" s="143">
        <f>INDEX('用友-费用'!$A$1:$AK$344,MATCH(B128&amp;"调整额",'用友-费用'!$A$2:$A$344,0)+1,MATCH($I$87,'用友-费用'!$B$1:$AK$1,0)+1)</f>
        <v>0</v>
      </c>
      <c r="J128" s="143">
        <f>INDEX('用友-费用'!$A$1:$AK$344,MATCH(B128&amp;"调整额",'用友-费用'!$A$2:$A$344,0)+1,MATCH($J$87,'用友-费用'!$B$1:$AK$1,0)+1)</f>
        <v>0</v>
      </c>
      <c r="K128" s="143">
        <f>INDEX('用友-费用'!$A$1:$AK$344,MATCH(B128&amp;"调整额",'用友-费用'!$A$2:$A$344,0)+1,MATCH($K$87,'用友-费用'!$B$1:$AK$1,0)+1)</f>
        <v>0</v>
      </c>
      <c r="L128" s="125">
        <f t="shared" si="19"/>
        <v>0</v>
      </c>
      <c r="M128" s="143">
        <f>INDEX('用友-费用'!$A$1:$AK$344,MATCH(B128&amp;"调整额",'用友-费用'!$A$2:$A$344,0)+1,MATCH($M$87,'用友-费用'!$B$1:$AK$1,0)+1)</f>
        <v>0</v>
      </c>
      <c r="N128" s="143">
        <f>INDEX('用友-费用'!$A$1:$AK$344,MATCH(B128&amp;"调整额",'用友-费用'!$A$2:$A$344,0)+1,MATCH($N$87,'用友-费用'!$B$1:$AK$1,0)+1)</f>
        <v>0</v>
      </c>
      <c r="O128" s="125">
        <f t="shared" si="20"/>
        <v>0</v>
      </c>
      <c r="P128" s="143">
        <f>INDEX('用友-费用'!$A$1:$AK$344,MATCH(B128&amp;"调整额",'用友-费用'!$A$2:$A$344,0)+1,MATCH($P$87,'用友-费用'!$B$1:$AK$1,0)+1)</f>
        <v>0</v>
      </c>
      <c r="Q128" s="143">
        <f>INDEX('用友-费用'!$A$1:$AK$344,MATCH(B128&amp;"调整额",'用友-费用'!$A$2:$A$344,0)+1,MATCH($Q$87,'用友-费用'!$B$1:$AK$1,0)+1)</f>
        <v>0</v>
      </c>
      <c r="R128" s="143">
        <f>INDEX('用友-费用'!$A$1:$AK$344,MATCH(B128&amp;"调整额",'用友-费用'!$A$2:$A$344,0)+1,MATCH($R$87,'用友-费用'!$B$1:$AK$1,0)+1)</f>
        <v>0</v>
      </c>
      <c r="S128" s="125">
        <f t="shared" si="21"/>
        <v>0</v>
      </c>
      <c r="T128" s="143">
        <f>INDEX('用友-费用'!$A$1:$AK$344,MATCH(B128&amp;"调整额",'用友-费用'!$A$2:$A$344,0)+1,MATCH($T$87,'用友-费用'!$B$1:$AK$1,0)+1)</f>
        <v>0</v>
      </c>
      <c r="U128" s="143">
        <f>INDEX('用友-费用'!$A$1:$AK$344,MATCH(B128&amp;"调整额",'用友-费用'!$A$2:$A$344,0)+1,MATCH($U$87,'用友-费用'!$B$1:$AK$1,0)+1)</f>
        <v>0</v>
      </c>
      <c r="V128" s="143">
        <f>INDEX('用友-费用'!$A$1:$AK$344,MATCH(B128&amp;"调整额",'用友-费用'!$A$2:$A$344,0)+1,MATCH($V$87,'用友-费用'!$B$1:$AK$1,0)+1)</f>
        <v>0</v>
      </c>
      <c r="W128" s="143">
        <f>INDEX('用友-费用'!$A$1:$AK$344,MATCH(B128&amp;"调整额",'用友-费用'!$A$2:$A$344,0)+1,MATCH($W$87,'用友-费用'!$B$1:$AK$1,0)+1)</f>
        <v>0</v>
      </c>
      <c r="X128" s="143">
        <f>INDEX('用友-费用'!$A$1:$AK$344,MATCH(A128&amp;"调整额",'用友-费用'!$A$2:$A$344,0)+1,MATCH($X$87,'用友-费用'!$B$1:$AK$1,0)+1)</f>
        <v>0</v>
      </c>
      <c r="Y128" s="143">
        <f>INDEX('用友-费用'!$A$1:$AK$344,MATCH(B128&amp;"调整额",'用友-费用'!$A$2:$A$344,0)+1,MATCH($Y$87,'用友-费用'!$B$1:$AK$1,0)+1)</f>
        <v>0</v>
      </c>
    </row>
    <row r="129" spans="1:25">
      <c r="A129" s="211"/>
      <c r="B129" s="127" t="s">
        <v>140</v>
      </c>
      <c r="C129" s="125">
        <f t="shared" si="17"/>
        <v>0</v>
      </c>
      <c r="D129" s="143"/>
      <c r="E129" s="143">
        <f>INDEX('用友-费用'!$A$1:$AK$344,MATCH(B129&amp;"调整额",'用友-费用'!$A$2:$A$344,0)+1,MATCH($E$87,'用友-费用'!$B$1:$AK$1,0)+1)</f>
        <v>0</v>
      </c>
      <c r="F129" s="143">
        <f>INDEX('用友-费用'!$A$1:$AK$344,MATCH(B129&amp;"调整额",'用友-费用'!$A$2:$A$344,0)+1,MATCH($F$87,'用友-费用'!$B$1:$AK$1,0)+1)</f>
        <v>0</v>
      </c>
      <c r="G129" s="144">
        <f>INDEX('用友-费用'!$A$1:$AK$344,MATCH(B129&amp;"调整额",'用友-费用'!$A$2:$A$344,0)+1,MATCH($G$87,'用友-费用'!$B$1:$AK$1,0)+1)</f>
        <v>0</v>
      </c>
      <c r="H129" s="125">
        <f t="shared" si="18"/>
        <v>0</v>
      </c>
      <c r="I129" s="143">
        <f>INDEX('用友-费用'!$A$1:$AK$344,MATCH(B129&amp;"调整额",'用友-费用'!$A$2:$A$344,0)+1,MATCH($I$87,'用友-费用'!$B$1:$AK$1,0)+1)</f>
        <v>0</v>
      </c>
      <c r="J129" s="143">
        <f>INDEX('用友-费用'!$A$1:$AK$344,MATCH(B129&amp;"调整额",'用友-费用'!$A$2:$A$344,0)+1,MATCH($J$87,'用友-费用'!$B$1:$AK$1,0)+1)</f>
        <v>0</v>
      </c>
      <c r="K129" s="143">
        <f>INDEX('用友-费用'!$A$1:$AK$344,MATCH(B129&amp;"调整额",'用友-费用'!$A$2:$A$344,0)+1,MATCH($K$87,'用友-费用'!$B$1:$AK$1,0)+1)</f>
        <v>0</v>
      </c>
      <c r="L129" s="125">
        <f t="shared" si="19"/>
        <v>0</v>
      </c>
      <c r="M129" s="143">
        <f>INDEX('用友-费用'!$A$1:$AK$344,MATCH(B129&amp;"调整额",'用友-费用'!$A$2:$A$344,0)+1,MATCH($M$87,'用友-费用'!$B$1:$AK$1,0)+1)</f>
        <v>0</v>
      </c>
      <c r="N129" s="143">
        <f>INDEX('用友-费用'!$A$1:$AK$344,MATCH(B129&amp;"调整额",'用友-费用'!$A$2:$A$344,0)+1,MATCH($N$87,'用友-费用'!$B$1:$AK$1,0)+1)</f>
        <v>0</v>
      </c>
      <c r="O129" s="125">
        <f t="shared" si="20"/>
        <v>0</v>
      </c>
      <c r="P129" s="143">
        <f>INDEX('用友-费用'!$A$1:$AK$344,MATCH(B129&amp;"调整额",'用友-费用'!$A$2:$A$344,0)+1,MATCH($P$87,'用友-费用'!$B$1:$AK$1,0)+1)</f>
        <v>0</v>
      </c>
      <c r="Q129" s="143">
        <f>INDEX('用友-费用'!$A$1:$AK$344,MATCH(B129&amp;"调整额",'用友-费用'!$A$2:$A$344,0)+1,MATCH($Q$87,'用友-费用'!$B$1:$AK$1,0)+1)</f>
        <v>0</v>
      </c>
      <c r="R129" s="143">
        <f>INDEX('用友-费用'!$A$1:$AK$344,MATCH(B129&amp;"调整额",'用友-费用'!$A$2:$A$344,0)+1,MATCH($R$87,'用友-费用'!$B$1:$AK$1,0)+1)</f>
        <v>0</v>
      </c>
      <c r="S129" s="125">
        <f t="shared" si="21"/>
        <v>0</v>
      </c>
      <c r="T129" s="143">
        <f>INDEX('用友-费用'!$A$1:$AK$344,MATCH(B129&amp;"调整额",'用友-费用'!$A$2:$A$344,0)+1,MATCH($T$87,'用友-费用'!$B$1:$AK$1,0)+1)</f>
        <v>0</v>
      </c>
      <c r="U129" s="143">
        <f>INDEX('用友-费用'!$A$1:$AK$344,MATCH(B129&amp;"调整额",'用友-费用'!$A$2:$A$344,0)+1,MATCH($U$87,'用友-费用'!$B$1:$AK$1,0)+1)</f>
        <v>0</v>
      </c>
      <c r="V129" s="143">
        <f>INDEX('用友-费用'!$A$1:$AK$344,MATCH(B129&amp;"调整额",'用友-费用'!$A$2:$A$344,0)+1,MATCH($V$87,'用友-费用'!$B$1:$AK$1,0)+1)</f>
        <v>0</v>
      </c>
      <c r="W129" s="143">
        <f>INDEX('用友-费用'!$A$1:$AK$344,MATCH(B129&amp;"调整额",'用友-费用'!$A$2:$A$344,0)+1,MATCH($W$87,'用友-费用'!$B$1:$AK$1,0)+1)</f>
        <v>0</v>
      </c>
      <c r="X129" s="143">
        <f>INDEX('用友-费用'!$A$1:$AK$344,MATCH(A129&amp;"调整额",'用友-费用'!$A$2:$A$344,0)+1,MATCH($X$87,'用友-费用'!$B$1:$AK$1,0)+1)</f>
        <v>0</v>
      </c>
      <c r="Y129" s="143">
        <f>INDEX('用友-费用'!$A$1:$AK$344,MATCH(B129&amp;"调整额",'用友-费用'!$A$2:$A$344,0)+1,MATCH($Y$87,'用友-费用'!$B$1:$AK$1,0)+1)</f>
        <v>0</v>
      </c>
    </row>
    <row r="130" spans="1:25">
      <c r="A130" s="211"/>
      <c r="B130" s="127" t="s">
        <v>141</v>
      </c>
      <c r="C130" s="125">
        <f t="shared" si="17"/>
        <v>0</v>
      </c>
      <c r="D130" s="143"/>
      <c r="E130" s="143">
        <f>INDEX('用友-费用'!$A$1:$AK$344,MATCH(B130&amp;"调整额",'用友-费用'!$A$2:$A$344,0)+1,MATCH($E$87,'用友-费用'!$B$1:$AK$1,0)+1)</f>
        <v>0</v>
      </c>
      <c r="F130" s="143">
        <f>INDEX('用友-费用'!$A$1:$AK$344,MATCH(B130&amp;"调整额",'用友-费用'!$A$2:$A$344,0)+1,MATCH($F$87,'用友-费用'!$B$1:$AK$1,0)+1)</f>
        <v>0</v>
      </c>
      <c r="G130" s="144">
        <f>INDEX('用友-费用'!$A$1:$AK$344,MATCH(B130&amp;"调整额",'用友-费用'!$A$2:$A$344,0)+1,MATCH($G$87,'用友-费用'!$B$1:$AK$1,0)+1)</f>
        <v>0</v>
      </c>
      <c r="H130" s="125">
        <f t="shared" si="18"/>
        <v>0</v>
      </c>
      <c r="I130" s="143">
        <f>INDEX('用友-费用'!$A$1:$AK$344,MATCH(B130&amp;"调整额",'用友-费用'!$A$2:$A$344,0)+1,MATCH($I$87,'用友-费用'!$B$1:$AK$1,0)+1)</f>
        <v>0</v>
      </c>
      <c r="J130" s="143">
        <f>INDEX('用友-费用'!$A$1:$AK$344,MATCH(B130&amp;"调整额",'用友-费用'!$A$2:$A$344,0)+1,MATCH($J$87,'用友-费用'!$B$1:$AK$1,0)+1)</f>
        <v>0</v>
      </c>
      <c r="K130" s="143">
        <f>INDEX('用友-费用'!$A$1:$AK$344,MATCH(B130&amp;"调整额",'用友-费用'!$A$2:$A$344,0)+1,MATCH($K$87,'用友-费用'!$B$1:$AK$1,0)+1)</f>
        <v>0</v>
      </c>
      <c r="L130" s="125">
        <f t="shared" si="19"/>
        <v>0</v>
      </c>
      <c r="M130" s="143">
        <f>INDEX('用友-费用'!$A$1:$AK$344,MATCH(B130&amp;"调整额",'用友-费用'!$A$2:$A$344,0)+1,MATCH($M$87,'用友-费用'!$B$1:$AK$1,0)+1)</f>
        <v>0</v>
      </c>
      <c r="N130" s="143">
        <f>INDEX('用友-费用'!$A$1:$AK$344,MATCH(B130&amp;"调整额",'用友-费用'!$A$2:$A$344,0)+1,MATCH($N$87,'用友-费用'!$B$1:$AK$1,0)+1)</f>
        <v>0</v>
      </c>
      <c r="O130" s="125">
        <f t="shared" si="20"/>
        <v>0</v>
      </c>
      <c r="P130" s="143">
        <f>INDEX('用友-费用'!$A$1:$AK$344,MATCH(B130&amp;"调整额",'用友-费用'!$A$2:$A$344,0)+1,MATCH($P$87,'用友-费用'!$B$1:$AK$1,0)+1)</f>
        <v>0</v>
      </c>
      <c r="Q130" s="143">
        <f>INDEX('用友-费用'!$A$1:$AK$344,MATCH(B130&amp;"调整额",'用友-费用'!$A$2:$A$344,0)+1,MATCH($Q$87,'用友-费用'!$B$1:$AK$1,0)+1)</f>
        <v>0</v>
      </c>
      <c r="R130" s="143">
        <f>INDEX('用友-费用'!$A$1:$AK$344,MATCH(B130&amp;"调整额",'用友-费用'!$A$2:$A$344,0)+1,MATCH($R$87,'用友-费用'!$B$1:$AK$1,0)+1)</f>
        <v>0</v>
      </c>
      <c r="S130" s="125">
        <f t="shared" si="21"/>
        <v>0</v>
      </c>
      <c r="T130" s="143">
        <f>INDEX('用友-费用'!$A$1:$AK$344,MATCH(B130&amp;"调整额",'用友-费用'!$A$2:$A$344,0)+1,MATCH($T$87,'用友-费用'!$B$1:$AK$1,0)+1)</f>
        <v>0</v>
      </c>
      <c r="U130" s="143">
        <f>INDEX('用友-费用'!$A$1:$AK$344,MATCH(B130&amp;"调整额",'用友-费用'!$A$2:$A$344,0)+1,MATCH($U$87,'用友-费用'!$B$1:$AK$1,0)+1)</f>
        <v>0</v>
      </c>
      <c r="V130" s="143">
        <f>INDEX('用友-费用'!$A$1:$AK$344,MATCH(B130&amp;"调整额",'用友-费用'!$A$2:$A$344,0)+1,MATCH($V$87,'用友-费用'!$B$1:$AK$1,0)+1)</f>
        <v>0</v>
      </c>
      <c r="W130" s="143">
        <f>INDEX('用友-费用'!$A$1:$AK$344,MATCH(B130&amp;"调整额",'用友-费用'!$A$2:$A$344,0)+1,MATCH($W$87,'用友-费用'!$B$1:$AK$1,0)+1)</f>
        <v>0</v>
      </c>
      <c r="X130" s="143">
        <f>INDEX('用友-费用'!$A$1:$AK$344,MATCH(A130&amp;"调整额",'用友-费用'!$A$2:$A$344,0)+1,MATCH($X$87,'用友-费用'!$B$1:$AK$1,0)+1)</f>
        <v>0</v>
      </c>
      <c r="Y130" s="143">
        <f>INDEX('用友-费用'!$A$1:$AK$344,MATCH(B130&amp;"调整额",'用友-费用'!$A$2:$A$344,0)+1,MATCH($Y$87,'用友-费用'!$B$1:$AK$1,0)+1)</f>
        <v>0</v>
      </c>
    </row>
    <row r="131" spans="1:25">
      <c r="A131" s="211"/>
      <c r="B131" s="127" t="s">
        <v>142</v>
      </c>
      <c r="C131" s="125">
        <f t="shared" si="17"/>
        <v>0</v>
      </c>
      <c r="D131" s="143"/>
      <c r="E131" s="143">
        <f>INDEX('用友-费用'!$A$1:$AK$344,MATCH(B131&amp;"调整额",'用友-费用'!$A$2:$A$344,0)+1,MATCH($E$87,'用友-费用'!$B$1:$AK$1,0)+1)</f>
        <v>0</v>
      </c>
      <c r="F131" s="143">
        <f>INDEX('用友-费用'!$A$1:$AK$344,MATCH(B131&amp;"调整额",'用友-费用'!$A$2:$A$344,0)+1,MATCH($F$87,'用友-费用'!$B$1:$AK$1,0)+1)</f>
        <v>0</v>
      </c>
      <c r="G131" s="144">
        <f>INDEX('用友-费用'!$A$1:$AK$344,MATCH(B131&amp;"调整额",'用友-费用'!$A$2:$A$344,0)+1,MATCH($G$87,'用友-费用'!$B$1:$AK$1,0)+1)</f>
        <v>0</v>
      </c>
      <c r="H131" s="125">
        <f t="shared" si="18"/>
        <v>0</v>
      </c>
      <c r="I131" s="143">
        <f>INDEX('用友-费用'!$A$1:$AK$344,MATCH(B131&amp;"调整额",'用友-费用'!$A$2:$A$344,0)+1,MATCH($I$87,'用友-费用'!$B$1:$AK$1,0)+1)</f>
        <v>0</v>
      </c>
      <c r="J131" s="143">
        <f>INDEX('用友-费用'!$A$1:$AK$344,MATCH(B131&amp;"调整额",'用友-费用'!$A$2:$A$344,0)+1,MATCH($J$87,'用友-费用'!$B$1:$AK$1,0)+1)</f>
        <v>0</v>
      </c>
      <c r="K131" s="143">
        <f>INDEX('用友-费用'!$A$1:$AK$344,MATCH(B131&amp;"调整额",'用友-费用'!$A$2:$A$344,0)+1,MATCH($K$87,'用友-费用'!$B$1:$AK$1,0)+1)</f>
        <v>0</v>
      </c>
      <c r="L131" s="125">
        <f t="shared" si="19"/>
        <v>0</v>
      </c>
      <c r="M131" s="143">
        <f>INDEX('用友-费用'!$A$1:$AK$344,MATCH(B131&amp;"调整额",'用友-费用'!$A$2:$A$344,0)+1,MATCH($M$87,'用友-费用'!$B$1:$AK$1,0)+1)</f>
        <v>0</v>
      </c>
      <c r="N131" s="143">
        <f>INDEX('用友-费用'!$A$1:$AK$344,MATCH(B131&amp;"调整额",'用友-费用'!$A$2:$A$344,0)+1,MATCH($N$87,'用友-费用'!$B$1:$AK$1,0)+1)</f>
        <v>0</v>
      </c>
      <c r="O131" s="125">
        <f t="shared" si="20"/>
        <v>0</v>
      </c>
      <c r="P131" s="143">
        <f>INDEX('用友-费用'!$A$1:$AK$344,MATCH(B131&amp;"调整额",'用友-费用'!$A$2:$A$344,0)+1,MATCH($P$87,'用友-费用'!$B$1:$AK$1,0)+1)</f>
        <v>0</v>
      </c>
      <c r="Q131" s="143">
        <f>INDEX('用友-费用'!$A$1:$AK$344,MATCH(B131&amp;"调整额",'用友-费用'!$A$2:$A$344,0)+1,MATCH($Q$87,'用友-费用'!$B$1:$AK$1,0)+1)</f>
        <v>0</v>
      </c>
      <c r="R131" s="143">
        <f>INDEX('用友-费用'!$A$1:$AK$344,MATCH(B131&amp;"调整额",'用友-费用'!$A$2:$A$344,0)+1,MATCH($R$87,'用友-费用'!$B$1:$AK$1,0)+1)</f>
        <v>0</v>
      </c>
      <c r="S131" s="125">
        <f t="shared" si="21"/>
        <v>0</v>
      </c>
      <c r="T131" s="143">
        <f>INDEX('用友-费用'!$A$1:$AK$344,MATCH(B131&amp;"调整额",'用友-费用'!$A$2:$A$344,0)+1,MATCH($T$87,'用友-费用'!$B$1:$AK$1,0)+1)</f>
        <v>0</v>
      </c>
      <c r="U131" s="143">
        <f>INDEX('用友-费用'!$A$1:$AK$344,MATCH(B131&amp;"调整额",'用友-费用'!$A$2:$A$344,0)+1,MATCH($U$87,'用友-费用'!$B$1:$AK$1,0)+1)</f>
        <v>0</v>
      </c>
      <c r="V131" s="143">
        <f>INDEX('用友-费用'!$A$1:$AK$344,MATCH(B131&amp;"调整额",'用友-费用'!$A$2:$A$344,0)+1,MATCH($V$87,'用友-费用'!$B$1:$AK$1,0)+1)</f>
        <v>0</v>
      </c>
      <c r="W131" s="143">
        <f>INDEX('用友-费用'!$A$1:$AK$344,MATCH(B131&amp;"调整额",'用友-费用'!$A$2:$A$344,0)+1,MATCH($W$87,'用友-费用'!$B$1:$AK$1,0)+1)</f>
        <v>0</v>
      </c>
      <c r="X131" s="143">
        <f>INDEX('用友-费用'!$A$1:$AK$344,MATCH(A131&amp;"调整额",'用友-费用'!$A$2:$A$344,0)+1,MATCH($X$87,'用友-费用'!$B$1:$AK$1,0)+1)</f>
        <v>0</v>
      </c>
      <c r="Y131" s="143">
        <f>INDEX('用友-费用'!$A$1:$AK$344,MATCH(B131&amp;"调整额",'用友-费用'!$A$2:$A$344,0)+1,MATCH($Y$87,'用友-费用'!$B$1:$AK$1,0)+1)</f>
        <v>0</v>
      </c>
    </row>
    <row r="132" spans="1:25">
      <c r="A132" s="211"/>
      <c r="B132" s="127" t="s">
        <v>143</v>
      </c>
      <c r="C132" s="125">
        <f t="shared" si="17"/>
        <v>0</v>
      </c>
      <c r="D132" s="143"/>
      <c r="E132" s="143">
        <f>INDEX('用友-费用'!$A$1:$AK$344,MATCH(B132&amp;"调整额",'用友-费用'!$A$2:$A$344,0)+1,MATCH($E$87,'用友-费用'!$B$1:$AK$1,0)+1)</f>
        <v>0</v>
      </c>
      <c r="F132" s="143">
        <f>INDEX('用友-费用'!$A$1:$AK$344,MATCH(B132&amp;"调整额",'用友-费用'!$A$2:$A$344,0)+1,MATCH($F$87,'用友-费用'!$B$1:$AK$1,0)+1)</f>
        <v>0</v>
      </c>
      <c r="G132" s="144">
        <f>INDEX('用友-费用'!$A$1:$AK$344,MATCH(B132&amp;"调整额",'用友-费用'!$A$2:$A$344,0)+1,MATCH($G$87,'用友-费用'!$B$1:$AK$1,0)+1)</f>
        <v>0</v>
      </c>
      <c r="H132" s="125">
        <f t="shared" si="18"/>
        <v>0</v>
      </c>
      <c r="I132" s="143">
        <f>INDEX('用友-费用'!$A$1:$AK$344,MATCH(B132&amp;"调整额",'用友-费用'!$A$2:$A$344,0)+1,MATCH($I$87,'用友-费用'!$B$1:$AK$1,0)+1)</f>
        <v>0</v>
      </c>
      <c r="J132" s="143">
        <f>INDEX('用友-费用'!$A$1:$AK$344,MATCH(B132&amp;"调整额",'用友-费用'!$A$2:$A$344,0)+1,MATCH($J$87,'用友-费用'!$B$1:$AK$1,0)+1)</f>
        <v>0</v>
      </c>
      <c r="K132" s="143">
        <f>INDEX('用友-费用'!$A$1:$AK$344,MATCH(B132&amp;"调整额",'用友-费用'!$A$2:$A$344,0)+1,MATCH($K$87,'用友-费用'!$B$1:$AK$1,0)+1)</f>
        <v>0</v>
      </c>
      <c r="L132" s="125">
        <f t="shared" si="19"/>
        <v>0</v>
      </c>
      <c r="M132" s="143">
        <f>INDEX('用友-费用'!$A$1:$AK$344,MATCH(B132&amp;"调整额",'用友-费用'!$A$2:$A$344,0)+1,MATCH($M$87,'用友-费用'!$B$1:$AK$1,0)+1)</f>
        <v>0</v>
      </c>
      <c r="N132" s="143">
        <f>INDEX('用友-费用'!$A$1:$AK$344,MATCH(B132&amp;"调整额",'用友-费用'!$A$2:$A$344,0)+1,MATCH($N$87,'用友-费用'!$B$1:$AK$1,0)+1)</f>
        <v>0</v>
      </c>
      <c r="O132" s="125">
        <f t="shared" si="20"/>
        <v>0</v>
      </c>
      <c r="P132" s="143">
        <f>INDEX('用友-费用'!$A$1:$AK$344,MATCH(B132&amp;"调整额",'用友-费用'!$A$2:$A$344,0)+1,MATCH($P$87,'用友-费用'!$B$1:$AK$1,0)+1)</f>
        <v>0</v>
      </c>
      <c r="Q132" s="143">
        <f>INDEX('用友-费用'!$A$1:$AK$344,MATCH(B132&amp;"调整额",'用友-费用'!$A$2:$A$344,0)+1,MATCH($Q$87,'用友-费用'!$B$1:$AK$1,0)+1)</f>
        <v>0</v>
      </c>
      <c r="R132" s="143">
        <f>INDEX('用友-费用'!$A$1:$AK$344,MATCH(B132&amp;"调整额",'用友-费用'!$A$2:$A$344,0)+1,MATCH($R$87,'用友-费用'!$B$1:$AK$1,0)+1)</f>
        <v>0</v>
      </c>
      <c r="S132" s="125">
        <f t="shared" si="21"/>
        <v>0</v>
      </c>
      <c r="T132" s="143">
        <f>INDEX('用友-费用'!$A$1:$AK$344,MATCH(B132&amp;"调整额",'用友-费用'!$A$2:$A$344,0)+1,MATCH($T$87,'用友-费用'!$B$1:$AK$1,0)+1)</f>
        <v>0</v>
      </c>
      <c r="U132" s="143">
        <f>INDEX('用友-费用'!$A$1:$AK$344,MATCH(B132&amp;"调整额",'用友-费用'!$A$2:$A$344,0)+1,MATCH($U$87,'用友-费用'!$B$1:$AK$1,0)+1)</f>
        <v>0</v>
      </c>
      <c r="V132" s="143">
        <f>INDEX('用友-费用'!$A$1:$AK$344,MATCH(B132&amp;"调整额",'用友-费用'!$A$2:$A$344,0)+1,MATCH($V$87,'用友-费用'!$B$1:$AK$1,0)+1)</f>
        <v>0</v>
      </c>
      <c r="W132" s="143">
        <f>INDEX('用友-费用'!$A$1:$AK$344,MATCH(B132&amp;"调整额",'用友-费用'!$A$2:$A$344,0)+1,MATCH($W$87,'用友-费用'!$B$1:$AK$1,0)+1)</f>
        <v>0</v>
      </c>
      <c r="X132" s="143">
        <f>INDEX('用友-费用'!$A$1:$AK$344,MATCH(A132&amp;"调整额",'用友-费用'!$A$2:$A$344,0)+1,MATCH($X$87,'用友-费用'!$B$1:$AK$1,0)+1)</f>
        <v>0</v>
      </c>
      <c r="Y132" s="143">
        <f>INDEX('用友-费用'!$A$1:$AK$344,MATCH(B132&amp;"调整额",'用友-费用'!$A$2:$A$344,0)+1,MATCH($Y$87,'用友-费用'!$B$1:$AK$1,0)+1)</f>
        <v>0</v>
      </c>
    </row>
    <row r="133" spans="1:25">
      <c r="A133" s="211"/>
      <c r="B133" s="130" t="s">
        <v>144</v>
      </c>
      <c r="C133" s="125">
        <f t="shared" si="17"/>
        <v>0</v>
      </c>
      <c r="D133" s="143"/>
      <c r="E133" s="143">
        <f>INDEX('用友-费用'!$A$1:$AK$344,MATCH(B133&amp;"调整额",'用友-费用'!$A$2:$A$344,0)+1,MATCH($E$87,'用友-费用'!$B$1:$AK$1,0)+1)</f>
        <v>0</v>
      </c>
      <c r="F133" s="143">
        <f>INDEX('用友-费用'!$A$1:$AK$344,MATCH(B133&amp;"调整额",'用友-费用'!$A$2:$A$344,0)+1,MATCH($F$87,'用友-费用'!$B$1:$AK$1,0)+1)</f>
        <v>0</v>
      </c>
      <c r="G133" s="144">
        <f>INDEX('用友-费用'!$A$1:$AK$344,MATCH(B133&amp;"调整额",'用友-费用'!$A$2:$A$344,0)+1,MATCH($G$87,'用友-费用'!$B$1:$AK$1,0)+1)</f>
        <v>0</v>
      </c>
      <c r="H133" s="125">
        <f t="shared" si="18"/>
        <v>0</v>
      </c>
      <c r="I133" s="143">
        <f>INDEX('用友-费用'!$A$1:$AK$344,MATCH(B133&amp;"调整额",'用友-费用'!$A$2:$A$344,0)+1,MATCH($I$87,'用友-费用'!$B$1:$AK$1,0)+1)</f>
        <v>0</v>
      </c>
      <c r="J133" s="143">
        <f>INDEX('用友-费用'!$A$1:$AK$344,MATCH(B133&amp;"调整额",'用友-费用'!$A$2:$A$344,0)+1,MATCH($J$87,'用友-费用'!$B$1:$AK$1,0)+1)</f>
        <v>0</v>
      </c>
      <c r="K133" s="143">
        <f>INDEX('用友-费用'!$A$1:$AK$344,MATCH(B133&amp;"调整额",'用友-费用'!$A$2:$A$344,0)+1,MATCH($K$87,'用友-费用'!$B$1:$AK$1,0)+1)</f>
        <v>0</v>
      </c>
      <c r="L133" s="125">
        <f t="shared" si="19"/>
        <v>0</v>
      </c>
      <c r="M133" s="143">
        <f>INDEX('用友-费用'!$A$1:$AK$344,MATCH(B133&amp;"调整额",'用友-费用'!$A$2:$A$344,0)+1,MATCH($M$87,'用友-费用'!$B$1:$AK$1,0)+1)</f>
        <v>0</v>
      </c>
      <c r="N133" s="143">
        <f>INDEX('用友-费用'!$A$1:$AK$344,MATCH(B133&amp;"调整额",'用友-费用'!$A$2:$A$344,0)+1,MATCH($N$87,'用友-费用'!$B$1:$AK$1,0)+1)</f>
        <v>0</v>
      </c>
      <c r="O133" s="125">
        <f t="shared" si="20"/>
        <v>0</v>
      </c>
      <c r="P133" s="143">
        <f>INDEX('用友-费用'!$A$1:$AK$344,MATCH(B133&amp;"调整额",'用友-费用'!$A$2:$A$344,0)+1,MATCH($P$87,'用友-费用'!$B$1:$AK$1,0)+1)</f>
        <v>0</v>
      </c>
      <c r="Q133" s="143">
        <f>INDEX('用友-费用'!$A$1:$AK$344,MATCH(B133&amp;"调整额",'用友-费用'!$A$2:$A$344,0)+1,MATCH($Q$87,'用友-费用'!$B$1:$AK$1,0)+1)</f>
        <v>0</v>
      </c>
      <c r="R133" s="143">
        <f>INDEX('用友-费用'!$A$1:$AK$344,MATCH(B133&amp;"调整额",'用友-费用'!$A$2:$A$344,0)+1,MATCH($R$87,'用友-费用'!$B$1:$AK$1,0)+1)</f>
        <v>0</v>
      </c>
      <c r="S133" s="125">
        <f t="shared" si="21"/>
        <v>0</v>
      </c>
      <c r="T133" s="143">
        <f>INDEX('用友-费用'!$A$1:$AK$344,MATCH(B133&amp;"调整额",'用友-费用'!$A$2:$A$344,0)+1,MATCH($T$87,'用友-费用'!$B$1:$AK$1,0)+1)</f>
        <v>0</v>
      </c>
      <c r="U133" s="143">
        <f>INDEX('用友-费用'!$A$1:$AK$344,MATCH(B133&amp;"调整额",'用友-费用'!$A$2:$A$344,0)+1,MATCH($U$87,'用友-费用'!$B$1:$AK$1,0)+1)</f>
        <v>0</v>
      </c>
      <c r="V133" s="143">
        <f>INDEX('用友-费用'!$A$1:$AK$344,MATCH(B133&amp;"调整额",'用友-费用'!$A$2:$A$344,0)+1,MATCH($V$87,'用友-费用'!$B$1:$AK$1,0)+1)</f>
        <v>0</v>
      </c>
      <c r="W133" s="143">
        <f>INDEX('用友-费用'!$A$1:$AK$344,MATCH(B133&amp;"调整额",'用友-费用'!$A$2:$A$344,0)+1,MATCH($W$87,'用友-费用'!$B$1:$AK$1,0)+1)</f>
        <v>0</v>
      </c>
      <c r="X133" s="143">
        <f>INDEX('用友-费用'!$A$1:$AK$344,MATCH(A133&amp;"调整额",'用友-费用'!$A$2:$A$344,0)+1,MATCH($X$87,'用友-费用'!$B$1:$AK$1,0)+1)</f>
        <v>0</v>
      </c>
      <c r="Y133" s="143">
        <f>INDEX('用友-费用'!$A$1:$AK$344,MATCH(B133&amp;"调整额",'用友-费用'!$A$2:$A$344,0)+1,MATCH($Y$87,'用友-费用'!$B$1:$AK$1,0)+1)</f>
        <v>0</v>
      </c>
    </row>
    <row r="134" spans="1:25">
      <c r="A134" s="211"/>
      <c r="B134" s="130" t="s">
        <v>145</v>
      </c>
      <c r="C134" s="125">
        <f t="shared" si="17"/>
        <v>0</v>
      </c>
      <c r="D134" s="143"/>
      <c r="E134" s="143">
        <f>INDEX('用友-费用'!$A$1:$AK$344,MATCH(B134&amp;"调整额",'用友-费用'!$A$2:$A$344,0)+1,MATCH($E$87,'用友-费用'!$B$1:$AK$1,0)+1)</f>
        <v>0</v>
      </c>
      <c r="F134" s="143">
        <f>INDEX('用友-费用'!$A$1:$AK$344,MATCH(B134&amp;"调整额",'用友-费用'!$A$2:$A$344,0)+1,MATCH($F$87,'用友-费用'!$B$1:$AK$1,0)+1)</f>
        <v>0</v>
      </c>
      <c r="G134" s="144">
        <f>INDEX('用友-费用'!$A$1:$AK$344,MATCH(B134&amp;"调整额",'用友-费用'!$A$2:$A$344,0)+1,MATCH($G$87,'用友-费用'!$B$1:$AK$1,0)+1)</f>
        <v>0</v>
      </c>
      <c r="H134" s="125">
        <f t="shared" si="18"/>
        <v>0</v>
      </c>
      <c r="I134" s="143">
        <f>INDEX('用友-费用'!$A$1:$AK$344,MATCH(B134&amp;"调整额",'用友-费用'!$A$2:$A$344,0)+1,MATCH($I$87,'用友-费用'!$B$1:$AK$1,0)+1)</f>
        <v>0</v>
      </c>
      <c r="J134" s="143">
        <f>INDEX('用友-费用'!$A$1:$AK$344,MATCH(B134&amp;"调整额",'用友-费用'!$A$2:$A$344,0)+1,MATCH($J$87,'用友-费用'!$B$1:$AK$1,0)+1)</f>
        <v>0</v>
      </c>
      <c r="K134" s="143">
        <f>INDEX('用友-费用'!$A$1:$AK$344,MATCH(B134&amp;"调整额",'用友-费用'!$A$2:$A$344,0)+1,MATCH($K$87,'用友-费用'!$B$1:$AK$1,0)+1)</f>
        <v>0</v>
      </c>
      <c r="L134" s="125">
        <f t="shared" si="19"/>
        <v>0</v>
      </c>
      <c r="M134" s="143">
        <f>INDEX('用友-费用'!$A$1:$AK$344,MATCH(B134&amp;"调整额",'用友-费用'!$A$2:$A$344,0)+1,MATCH($M$87,'用友-费用'!$B$1:$AK$1,0)+1)</f>
        <v>0</v>
      </c>
      <c r="N134" s="143">
        <f>INDEX('用友-费用'!$A$1:$AK$344,MATCH(B134&amp;"调整额",'用友-费用'!$A$2:$A$344,0)+1,MATCH($N$87,'用友-费用'!$B$1:$AK$1,0)+1)</f>
        <v>0</v>
      </c>
      <c r="O134" s="125">
        <f t="shared" si="20"/>
        <v>0</v>
      </c>
      <c r="P134" s="143">
        <f>INDEX('用友-费用'!$A$1:$AK$344,MATCH(B134&amp;"调整额",'用友-费用'!$A$2:$A$344,0)+1,MATCH($P$87,'用友-费用'!$B$1:$AK$1,0)+1)</f>
        <v>0</v>
      </c>
      <c r="Q134" s="143">
        <f>INDEX('用友-费用'!$A$1:$AK$344,MATCH(B134&amp;"调整额",'用友-费用'!$A$2:$A$344,0)+1,MATCH($Q$87,'用友-费用'!$B$1:$AK$1,0)+1)</f>
        <v>0</v>
      </c>
      <c r="R134" s="143">
        <f>INDEX('用友-费用'!$A$1:$AK$344,MATCH(B134&amp;"调整额",'用友-费用'!$A$2:$A$344,0)+1,MATCH($R$87,'用友-费用'!$B$1:$AK$1,0)+1)</f>
        <v>0</v>
      </c>
      <c r="S134" s="125">
        <f t="shared" si="21"/>
        <v>0</v>
      </c>
      <c r="T134" s="143">
        <f>INDEX('用友-费用'!$A$1:$AK$344,MATCH(B134&amp;"调整额",'用友-费用'!$A$2:$A$344,0)+1,MATCH($T$87,'用友-费用'!$B$1:$AK$1,0)+1)</f>
        <v>0</v>
      </c>
      <c r="U134" s="143">
        <f>INDEX('用友-费用'!$A$1:$AK$344,MATCH(B134&amp;"调整额",'用友-费用'!$A$2:$A$344,0)+1,MATCH($U$87,'用友-费用'!$B$1:$AK$1,0)+1)</f>
        <v>0</v>
      </c>
      <c r="V134" s="143">
        <f>INDEX('用友-费用'!$A$1:$AK$344,MATCH(B134&amp;"调整额",'用友-费用'!$A$2:$A$344,0)+1,MATCH($V$87,'用友-费用'!$B$1:$AK$1,0)+1)</f>
        <v>0</v>
      </c>
      <c r="W134" s="143">
        <f>INDEX('用友-费用'!$A$1:$AK$344,MATCH(B134&amp;"调整额",'用友-费用'!$A$2:$A$344,0)+1,MATCH($W$87,'用友-费用'!$B$1:$AK$1,0)+1)</f>
        <v>0</v>
      </c>
      <c r="X134" s="143">
        <f>INDEX('用友-费用'!$A$1:$AK$344,MATCH(A134&amp;"调整额",'用友-费用'!$A$2:$A$344,0)+1,MATCH($X$87,'用友-费用'!$B$1:$AK$1,0)+1)</f>
        <v>0</v>
      </c>
      <c r="Y134" s="143">
        <f>INDEX('用友-费用'!$A$1:$AK$344,MATCH(B134&amp;"调整额",'用友-费用'!$A$2:$A$344,0)+1,MATCH($Y$87,'用友-费用'!$B$1:$AK$1,0)+1)</f>
        <v>0</v>
      </c>
    </row>
    <row r="135" spans="1:25">
      <c r="A135" s="211"/>
      <c r="B135" s="134" t="s">
        <v>146</v>
      </c>
      <c r="C135" s="125">
        <f t="shared" si="17"/>
        <v>0</v>
      </c>
      <c r="D135" s="143"/>
      <c r="E135" s="143">
        <f>INDEX('用友-费用'!$A$1:$AK$344,MATCH(B135&amp;"调整额",'用友-费用'!$A$2:$A$344,0)+1,MATCH($E$87,'用友-费用'!$B$1:$AK$1,0)+1)</f>
        <v>0</v>
      </c>
      <c r="F135" s="143">
        <f>INDEX('用友-费用'!$A$1:$AK$344,MATCH(B135&amp;"调整额",'用友-费用'!$A$2:$A$344,0)+1,MATCH($F$87,'用友-费用'!$B$1:$AK$1,0)+1)</f>
        <v>0</v>
      </c>
      <c r="G135" s="144">
        <f>INDEX('用友-费用'!$A$1:$AK$344,MATCH(B135&amp;"调整额",'用友-费用'!$A$2:$A$344,0)+1,MATCH($G$87,'用友-费用'!$B$1:$AK$1,0)+1)</f>
        <v>0</v>
      </c>
      <c r="H135" s="125">
        <f t="shared" si="18"/>
        <v>0</v>
      </c>
      <c r="I135" s="143">
        <f>INDEX('用友-费用'!$A$1:$AK$344,MATCH(B135&amp;"调整额",'用友-费用'!$A$2:$A$344,0)+1,MATCH($I$87,'用友-费用'!$B$1:$AK$1,0)+1)</f>
        <v>0</v>
      </c>
      <c r="J135" s="143">
        <f>INDEX('用友-费用'!$A$1:$AK$344,MATCH(B135&amp;"调整额",'用友-费用'!$A$2:$A$344,0)+1,MATCH($J$87,'用友-费用'!$B$1:$AK$1,0)+1)</f>
        <v>0</v>
      </c>
      <c r="K135" s="143">
        <f>INDEX('用友-费用'!$A$1:$AK$344,MATCH(B135&amp;"调整额",'用友-费用'!$A$2:$A$344,0)+1,MATCH($K$87,'用友-费用'!$B$1:$AK$1,0)+1)</f>
        <v>0</v>
      </c>
      <c r="L135" s="125">
        <f t="shared" si="19"/>
        <v>0</v>
      </c>
      <c r="M135" s="143">
        <f>INDEX('用友-费用'!$A$1:$AK$344,MATCH(B135&amp;"调整额",'用友-费用'!$A$2:$A$344,0)+1,MATCH($M$87,'用友-费用'!$B$1:$AK$1,0)+1)</f>
        <v>0</v>
      </c>
      <c r="N135" s="143">
        <f>INDEX('用友-费用'!$A$1:$AK$344,MATCH(B135&amp;"调整额",'用友-费用'!$A$2:$A$344,0)+1,MATCH($N$87,'用友-费用'!$B$1:$AK$1,0)+1)</f>
        <v>0</v>
      </c>
      <c r="O135" s="125">
        <f t="shared" si="20"/>
        <v>0</v>
      </c>
      <c r="P135" s="143">
        <f>INDEX('用友-费用'!$A$1:$AK$344,MATCH(B135&amp;"调整额",'用友-费用'!$A$2:$A$344,0)+1,MATCH($P$87,'用友-费用'!$B$1:$AK$1,0)+1)</f>
        <v>0</v>
      </c>
      <c r="Q135" s="143">
        <f>INDEX('用友-费用'!$A$1:$AK$344,MATCH(B135&amp;"调整额",'用友-费用'!$A$2:$A$344,0)+1,MATCH($Q$87,'用友-费用'!$B$1:$AK$1,0)+1)</f>
        <v>0</v>
      </c>
      <c r="R135" s="143">
        <f>INDEX('用友-费用'!$A$1:$AK$344,MATCH(B135&amp;"调整额",'用友-费用'!$A$2:$A$344,0)+1,MATCH($R$87,'用友-费用'!$B$1:$AK$1,0)+1)</f>
        <v>0</v>
      </c>
      <c r="S135" s="125">
        <f t="shared" si="21"/>
        <v>0</v>
      </c>
      <c r="T135" s="143">
        <f>INDEX('用友-费用'!$A$1:$AK$344,MATCH(B135&amp;"调整额",'用友-费用'!$A$2:$A$344,0)+1,MATCH($T$87,'用友-费用'!$B$1:$AK$1,0)+1)</f>
        <v>0</v>
      </c>
      <c r="U135" s="143">
        <f>INDEX('用友-费用'!$A$1:$AK$344,MATCH(B135&amp;"调整额",'用友-费用'!$A$2:$A$344,0)+1,MATCH($U$87,'用友-费用'!$B$1:$AK$1,0)+1)</f>
        <v>0</v>
      </c>
      <c r="V135" s="143">
        <f>INDEX('用友-费用'!$A$1:$AK$344,MATCH(B135&amp;"调整额",'用友-费用'!$A$2:$A$344,0)+1,MATCH($V$87,'用友-费用'!$B$1:$AK$1,0)+1)</f>
        <v>0</v>
      </c>
      <c r="W135" s="143">
        <f>INDEX('用友-费用'!$A$1:$AK$344,MATCH(B135&amp;"调整额",'用友-费用'!$A$2:$A$344,0)+1,MATCH($W$87,'用友-费用'!$B$1:$AK$1,0)+1)</f>
        <v>0</v>
      </c>
      <c r="X135" s="143">
        <f>INDEX('用友-费用'!$A$1:$AK$344,MATCH(A135&amp;"调整额",'用友-费用'!$A$2:$A$344,0)+1,MATCH($X$87,'用友-费用'!$B$1:$AK$1,0)+1)</f>
        <v>0</v>
      </c>
      <c r="Y135" s="143">
        <f>INDEX('用友-费用'!$A$1:$AK$344,MATCH(B135&amp;"调整额",'用友-费用'!$A$2:$A$344,0)+1,MATCH($Y$87,'用友-费用'!$B$1:$AK$1,0)+1)</f>
        <v>0</v>
      </c>
    </row>
    <row r="136" spans="1:25">
      <c r="A136" s="211"/>
      <c r="B136" s="134" t="s">
        <v>147</v>
      </c>
      <c r="C136" s="125">
        <f t="shared" si="17"/>
        <v>0</v>
      </c>
      <c r="D136" s="143"/>
      <c r="E136" s="143">
        <f>INDEX('用友-费用'!$A$1:$AK$344,MATCH(B136&amp;"调整额",'用友-费用'!$A$2:$A$344,0)+1,MATCH($E$87,'用友-费用'!$B$1:$AK$1,0)+1)</f>
        <v>0</v>
      </c>
      <c r="F136" s="143">
        <f>INDEX('用友-费用'!$A$1:$AK$344,MATCH(B136&amp;"调整额",'用友-费用'!$A$2:$A$344,0)+1,MATCH($F$87,'用友-费用'!$B$1:$AK$1,0)+1)</f>
        <v>0</v>
      </c>
      <c r="G136" s="144">
        <f>INDEX('用友-费用'!$A$1:$AK$344,MATCH(B136&amp;"调整额",'用友-费用'!$A$2:$A$344,0)+1,MATCH($G$87,'用友-费用'!$B$1:$AK$1,0)+1)</f>
        <v>0</v>
      </c>
      <c r="H136" s="125">
        <f t="shared" si="18"/>
        <v>0</v>
      </c>
      <c r="I136" s="143">
        <f>INDEX('用友-费用'!$A$1:$AK$344,MATCH(B136&amp;"调整额",'用友-费用'!$A$2:$A$344,0)+1,MATCH($I$87,'用友-费用'!$B$1:$AK$1,0)+1)</f>
        <v>0</v>
      </c>
      <c r="J136" s="143">
        <f>INDEX('用友-费用'!$A$1:$AK$344,MATCH(B136&amp;"调整额",'用友-费用'!$A$2:$A$344,0)+1,MATCH($J$87,'用友-费用'!$B$1:$AK$1,0)+1)</f>
        <v>0</v>
      </c>
      <c r="K136" s="143">
        <f>INDEX('用友-费用'!$A$1:$AK$344,MATCH(B136&amp;"调整额",'用友-费用'!$A$2:$A$344,0)+1,MATCH($K$87,'用友-费用'!$B$1:$AK$1,0)+1)</f>
        <v>0</v>
      </c>
      <c r="L136" s="125">
        <f t="shared" si="19"/>
        <v>0</v>
      </c>
      <c r="M136" s="143">
        <f>INDEX('用友-费用'!$A$1:$AK$344,MATCH(B136&amp;"调整额",'用友-费用'!$A$2:$A$344,0)+1,MATCH($M$87,'用友-费用'!$B$1:$AK$1,0)+1)</f>
        <v>0</v>
      </c>
      <c r="N136" s="143">
        <f>INDEX('用友-费用'!$A$1:$AK$344,MATCH(B136&amp;"调整额",'用友-费用'!$A$2:$A$344,0)+1,MATCH($N$87,'用友-费用'!$B$1:$AK$1,0)+1)</f>
        <v>0</v>
      </c>
      <c r="O136" s="125">
        <f t="shared" si="20"/>
        <v>0</v>
      </c>
      <c r="P136" s="143">
        <f>INDEX('用友-费用'!$A$1:$AK$344,MATCH(B136&amp;"调整额",'用友-费用'!$A$2:$A$344,0)+1,MATCH($P$87,'用友-费用'!$B$1:$AK$1,0)+1)</f>
        <v>0</v>
      </c>
      <c r="Q136" s="143">
        <f>INDEX('用友-费用'!$A$1:$AK$344,MATCH(B136&amp;"调整额",'用友-费用'!$A$2:$A$344,0)+1,MATCH($Q$87,'用友-费用'!$B$1:$AK$1,0)+1)</f>
        <v>0</v>
      </c>
      <c r="R136" s="143">
        <f>INDEX('用友-费用'!$A$1:$AK$344,MATCH(B136&amp;"调整额",'用友-费用'!$A$2:$A$344,0)+1,MATCH($R$87,'用友-费用'!$B$1:$AK$1,0)+1)</f>
        <v>0</v>
      </c>
      <c r="S136" s="125">
        <f t="shared" si="21"/>
        <v>0</v>
      </c>
      <c r="T136" s="143">
        <f>INDEX('用友-费用'!$A$1:$AK$344,MATCH(B136&amp;"调整额",'用友-费用'!$A$2:$A$344,0)+1,MATCH($T$87,'用友-费用'!$B$1:$AK$1,0)+1)</f>
        <v>0</v>
      </c>
      <c r="U136" s="143">
        <f>INDEX('用友-费用'!$A$1:$AK$344,MATCH(B136&amp;"调整额",'用友-费用'!$A$2:$A$344,0)+1,MATCH($U$87,'用友-费用'!$B$1:$AK$1,0)+1)</f>
        <v>0</v>
      </c>
      <c r="V136" s="143">
        <f>INDEX('用友-费用'!$A$1:$AK$344,MATCH(B136&amp;"调整额",'用友-费用'!$A$2:$A$344,0)+1,MATCH($V$87,'用友-费用'!$B$1:$AK$1,0)+1)</f>
        <v>0</v>
      </c>
      <c r="W136" s="143">
        <f>INDEX('用友-费用'!$A$1:$AK$344,MATCH(B136&amp;"调整额",'用友-费用'!$A$2:$A$344,0)+1,MATCH($W$87,'用友-费用'!$B$1:$AK$1,0)+1)</f>
        <v>0</v>
      </c>
      <c r="X136" s="143">
        <f>INDEX('用友-费用'!$A$1:$AK$344,MATCH(A136&amp;"调整额",'用友-费用'!$A$2:$A$344,0)+1,MATCH($X$87,'用友-费用'!$B$1:$AK$1,0)+1)</f>
        <v>0</v>
      </c>
      <c r="Y136" s="143">
        <f>INDEX('用友-费用'!$A$1:$AK$344,MATCH(B136&amp;"调整额",'用友-费用'!$A$2:$A$344,0)+1,MATCH($Y$87,'用友-费用'!$B$1:$AK$1,0)+1)</f>
        <v>0</v>
      </c>
    </row>
    <row r="137" spans="1:25">
      <c r="A137" s="211"/>
      <c r="B137" s="134" t="s">
        <v>148</v>
      </c>
      <c r="C137" s="125">
        <f t="shared" si="17"/>
        <v>0</v>
      </c>
      <c r="D137" s="143"/>
      <c r="E137" s="143">
        <f>INDEX('用友-费用'!$A$1:$AK$344,MATCH(B137&amp;"调整额",'用友-费用'!$A$2:$A$344,0)+1,MATCH($E$87,'用友-费用'!$B$1:$AK$1,0)+1)</f>
        <v>0</v>
      </c>
      <c r="F137" s="143">
        <f>INDEX('用友-费用'!$A$1:$AK$344,MATCH(B137&amp;"调整额",'用友-费用'!$A$2:$A$344,0)+1,MATCH($F$87,'用友-费用'!$B$1:$AK$1,0)+1)</f>
        <v>0</v>
      </c>
      <c r="G137" s="144">
        <f>INDEX('用友-费用'!$A$1:$AK$344,MATCH(B137&amp;"调整额",'用友-费用'!$A$2:$A$344,0)+1,MATCH($G$87,'用友-费用'!$B$1:$AK$1,0)+1)</f>
        <v>0</v>
      </c>
      <c r="H137" s="125">
        <f t="shared" si="18"/>
        <v>0</v>
      </c>
      <c r="I137" s="143">
        <f>INDEX('用友-费用'!$A$1:$AK$344,MATCH(B137&amp;"调整额",'用友-费用'!$A$2:$A$344,0)+1,MATCH($I$87,'用友-费用'!$B$1:$AK$1,0)+1)</f>
        <v>0</v>
      </c>
      <c r="J137" s="143">
        <f>INDEX('用友-费用'!$A$1:$AK$344,MATCH(B137&amp;"调整额",'用友-费用'!$A$2:$A$344,0)+1,MATCH($J$87,'用友-费用'!$B$1:$AK$1,0)+1)</f>
        <v>0</v>
      </c>
      <c r="K137" s="143">
        <f>INDEX('用友-费用'!$A$1:$AK$344,MATCH(B137&amp;"调整额",'用友-费用'!$A$2:$A$344,0)+1,MATCH($K$87,'用友-费用'!$B$1:$AK$1,0)+1)</f>
        <v>0</v>
      </c>
      <c r="L137" s="125">
        <f t="shared" si="19"/>
        <v>0</v>
      </c>
      <c r="M137" s="143">
        <f>INDEX('用友-费用'!$A$1:$AK$344,MATCH(B137&amp;"调整额",'用友-费用'!$A$2:$A$344,0)+1,MATCH($M$87,'用友-费用'!$B$1:$AK$1,0)+1)</f>
        <v>0</v>
      </c>
      <c r="N137" s="143">
        <f>INDEX('用友-费用'!$A$1:$AK$344,MATCH(B137&amp;"调整额",'用友-费用'!$A$2:$A$344,0)+1,MATCH($N$87,'用友-费用'!$B$1:$AK$1,0)+1)</f>
        <v>0</v>
      </c>
      <c r="O137" s="125">
        <f t="shared" si="20"/>
        <v>0</v>
      </c>
      <c r="P137" s="143">
        <f>INDEX('用友-费用'!$A$1:$AK$344,MATCH(B137&amp;"调整额",'用友-费用'!$A$2:$A$344,0)+1,MATCH($P$87,'用友-费用'!$B$1:$AK$1,0)+1)</f>
        <v>0</v>
      </c>
      <c r="Q137" s="143">
        <f>INDEX('用友-费用'!$A$1:$AK$344,MATCH(B137&amp;"调整额",'用友-费用'!$A$2:$A$344,0)+1,MATCH($Q$87,'用友-费用'!$B$1:$AK$1,0)+1)</f>
        <v>0</v>
      </c>
      <c r="R137" s="143">
        <f>INDEX('用友-费用'!$A$1:$AK$344,MATCH(B137&amp;"调整额",'用友-费用'!$A$2:$A$344,0)+1,MATCH($R$87,'用友-费用'!$B$1:$AK$1,0)+1)</f>
        <v>0</v>
      </c>
      <c r="S137" s="125">
        <f t="shared" si="21"/>
        <v>0</v>
      </c>
      <c r="T137" s="143">
        <f>INDEX('用友-费用'!$A$1:$AK$344,MATCH(B137&amp;"调整额",'用友-费用'!$A$2:$A$344,0)+1,MATCH($T$87,'用友-费用'!$B$1:$AK$1,0)+1)</f>
        <v>0</v>
      </c>
      <c r="U137" s="143">
        <f>INDEX('用友-费用'!$A$1:$AK$344,MATCH(B137&amp;"调整额",'用友-费用'!$A$2:$A$344,0)+1,MATCH($U$87,'用友-费用'!$B$1:$AK$1,0)+1)</f>
        <v>0</v>
      </c>
      <c r="V137" s="143">
        <f>INDEX('用友-费用'!$A$1:$AK$344,MATCH(B137&amp;"调整额",'用友-费用'!$A$2:$A$344,0)+1,MATCH($V$87,'用友-费用'!$B$1:$AK$1,0)+1)</f>
        <v>0</v>
      </c>
      <c r="W137" s="143">
        <f>INDEX('用友-费用'!$A$1:$AK$344,MATCH(B137&amp;"调整额",'用友-费用'!$A$2:$A$344,0)+1,MATCH($W$87,'用友-费用'!$B$1:$AK$1,0)+1)</f>
        <v>0</v>
      </c>
      <c r="X137" s="143">
        <f>INDEX('用友-费用'!$A$1:$AK$344,MATCH(A137&amp;"调整额",'用友-费用'!$A$2:$A$344,0)+1,MATCH($X$87,'用友-费用'!$B$1:$AK$1,0)+1)</f>
        <v>0</v>
      </c>
      <c r="Y137" s="143">
        <f>INDEX('用友-费用'!$A$1:$AK$344,MATCH(B137&amp;"调整额",'用友-费用'!$A$2:$A$344,0)+1,MATCH($Y$87,'用友-费用'!$B$1:$AK$1,0)+1)</f>
        <v>0</v>
      </c>
    </row>
    <row r="138" spans="1:25">
      <c r="A138" s="211"/>
      <c r="B138" s="134" t="s">
        <v>149</v>
      </c>
      <c r="C138" s="125">
        <f t="shared" si="17"/>
        <v>0</v>
      </c>
      <c r="D138" s="143"/>
      <c r="E138" s="143">
        <f>INDEX('用友-费用'!$A$1:$AK$344,MATCH(B138&amp;"调整额",'用友-费用'!$A$2:$A$344,0)+1,MATCH($E$87,'用友-费用'!$B$1:$AK$1,0)+1)</f>
        <v>0</v>
      </c>
      <c r="F138" s="143">
        <f>INDEX('用友-费用'!$A$1:$AK$344,MATCH(B138&amp;"调整额",'用友-费用'!$A$2:$A$344,0)+1,MATCH($F$87,'用友-费用'!$B$1:$AK$1,0)+1)</f>
        <v>0</v>
      </c>
      <c r="G138" s="144">
        <f>INDEX('用友-费用'!$A$1:$AK$344,MATCH(B138&amp;"调整额",'用友-费用'!$A$2:$A$344,0)+1,MATCH($G$87,'用友-费用'!$B$1:$AK$1,0)+1)</f>
        <v>0</v>
      </c>
      <c r="H138" s="125">
        <f t="shared" si="18"/>
        <v>0</v>
      </c>
      <c r="I138" s="143">
        <f>INDEX('用友-费用'!$A$1:$AK$344,MATCH(B138&amp;"调整额",'用友-费用'!$A$2:$A$344,0)+1,MATCH($I$87,'用友-费用'!$B$1:$AK$1,0)+1)</f>
        <v>0</v>
      </c>
      <c r="J138" s="143">
        <f>INDEX('用友-费用'!$A$1:$AK$344,MATCH(B138&amp;"调整额",'用友-费用'!$A$2:$A$344,0)+1,MATCH($J$87,'用友-费用'!$B$1:$AK$1,0)+1)</f>
        <v>0</v>
      </c>
      <c r="K138" s="143">
        <f>INDEX('用友-费用'!$A$1:$AK$344,MATCH(B138&amp;"调整额",'用友-费用'!$A$2:$A$344,0)+1,MATCH($K$87,'用友-费用'!$B$1:$AK$1,0)+1)</f>
        <v>0</v>
      </c>
      <c r="L138" s="125">
        <f t="shared" si="19"/>
        <v>0</v>
      </c>
      <c r="M138" s="143">
        <f>INDEX('用友-费用'!$A$1:$AK$344,MATCH(B138&amp;"调整额",'用友-费用'!$A$2:$A$344,0)+1,MATCH($M$87,'用友-费用'!$B$1:$AK$1,0)+1)</f>
        <v>0</v>
      </c>
      <c r="N138" s="143">
        <f>INDEX('用友-费用'!$A$1:$AK$344,MATCH(B138&amp;"调整额",'用友-费用'!$A$2:$A$344,0)+1,MATCH($N$87,'用友-费用'!$B$1:$AK$1,0)+1)</f>
        <v>0</v>
      </c>
      <c r="O138" s="125">
        <f t="shared" si="20"/>
        <v>0</v>
      </c>
      <c r="P138" s="143">
        <f>INDEX('用友-费用'!$A$1:$AK$344,MATCH(B138&amp;"调整额",'用友-费用'!$A$2:$A$344,0)+1,MATCH($P$87,'用友-费用'!$B$1:$AK$1,0)+1)</f>
        <v>0</v>
      </c>
      <c r="Q138" s="143">
        <f>INDEX('用友-费用'!$A$1:$AK$344,MATCH(B138&amp;"调整额",'用友-费用'!$A$2:$A$344,0)+1,MATCH($Q$87,'用友-费用'!$B$1:$AK$1,0)+1)</f>
        <v>0</v>
      </c>
      <c r="R138" s="143">
        <f>INDEX('用友-费用'!$A$1:$AK$344,MATCH(B138&amp;"调整额",'用友-费用'!$A$2:$A$344,0)+1,MATCH($R$87,'用友-费用'!$B$1:$AK$1,0)+1)</f>
        <v>0</v>
      </c>
      <c r="S138" s="125">
        <f t="shared" si="21"/>
        <v>0</v>
      </c>
      <c r="T138" s="143">
        <f>INDEX('用友-费用'!$A$1:$AK$344,MATCH(B138&amp;"调整额",'用友-费用'!$A$2:$A$344,0)+1,MATCH($T$87,'用友-费用'!$B$1:$AK$1,0)+1)</f>
        <v>0</v>
      </c>
      <c r="U138" s="143">
        <f>INDEX('用友-费用'!$A$1:$AK$344,MATCH(B138&amp;"调整额",'用友-费用'!$A$2:$A$344,0)+1,MATCH($U$87,'用友-费用'!$B$1:$AK$1,0)+1)</f>
        <v>0</v>
      </c>
      <c r="V138" s="143">
        <f>INDEX('用友-费用'!$A$1:$AK$344,MATCH(B138&amp;"调整额",'用友-费用'!$A$2:$A$344,0)+1,MATCH($V$87,'用友-费用'!$B$1:$AK$1,0)+1)</f>
        <v>0</v>
      </c>
      <c r="W138" s="143">
        <f>INDEX('用友-费用'!$A$1:$AK$344,MATCH(B138&amp;"调整额",'用友-费用'!$A$2:$A$344,0)+1,MATCH($W$87,'用友-费用'!$B$1:$AK$1,0)+1)</f>
        <v>0</v>
      </c>
      <c r="X138" s="143">
        <f>INDEX('用友-费用'!$A$1:$AK$344,MATCH(A138&amp;"调整额",'用友-费用'!$A$2:$A$344,0)+1,MATCH($X$87,'用友-费用'!$B$1:$AK$1,0)+1)</f>
        <v>0</v>
      </c>
      <c r="Y138" s="143">
        <f>INDEX('用友-费用'!$A$1:$AK$344,MATCH(B138&amp;"调整额",'用友-费用'!$A$2:$A$344,0)+1,MATCH($Y$87,'用友-费用'!$B$1:$AK$1,0)+1)</f>
        <v>0</v>
      </c>
    </row>
    <row r="139" spans="1:25">
      <c r="A139" s="211"/>
      <c r="B139" s="130" t="s">
        <v>150</v>
      </c>
      <c r="C139" s="125">
        <f t="shared" si="17"/>
        <v>0</v>
      </c>
      <c r="D139" s="143"/>
      <c r="E139" s="143">
        <f>INDEX('用友-费用'!$A$1:$AK$344,MATCH(B139&amp;"调整额",'用友-费用'!$A$2:$A$344,0)+1,MATCH($E$87,'用友-费用'!$B$1:$AK$1,0)+1)</f>
        <v>0</v>
      </c>
      <c r="F139" s="143">
        <f>INDEX('用友-费用'!$A$1:$AK$344,MATCH(B139&amp;"调整额",'用友-费用'!$A$2:$A$344,0)+1,MATCH($F$87,'用友-费用'!$B$1:$AK$1,0)+1)</f>
        <v>0</v>
      </c>
      <c r="G139" s="144">
        <f>INDEX('用友-费用'!$A$1:$AK$344,MATCH(B139&amp;"调整额",'用友-费用'!$A$2:$A$344,0)+1,MATCH($G$87,'用友-费用'!$B$1:$AK$1,0)+1)</f>
        <v>0</v>
      </c>
      <c r="H139" s="125">
        <f t="shared" si="18"/>
        <v>0</v>
      </c>
      <c r="I139" s="143">
        <f>INDEX('用友-费用'!$A$1:$AK$344,MATCH(B139&amp;"调整额",'用友-费用'!$A$2:$A$344,0)+1,MATCH($I$87,'用友-费用'!$B$1:$AK$1,0)+1)</f>
        <v>0</v>
      </c>
      <c r="J139" s="143">
        <f>INDEX('用友-费用'!$A$1:$AK$344,MATCH(B139&amp;"调整额",'用友-费用'!$A$2:$A$344,0)+1,MATCH($J$87,'用友-费用'!$B$1:$AK$1,0)+1)</f>
        <v>0</v>
      </c>
      <c r="K139" s="143">
        <f>INDEX('用友-费用'!$A$1:$AK$344,MATCH(B139&amp;"调整额",'用友-费用'!$A$2:$A$344,0)+1,MATCH($K$87,'用友-费用'!$B$1:$AK$1,0)+1)</f>
        <v>0</v>
      </c>
      <c r="L139" s="125">
        <f t="shared" si="19"/>
        <v>0</v>
      </c>
      <c r="M139" s="143">
        <f>INDEX('用友-费用'!$A$1:$AK$344,MATCH(B139&amp;"调整额",'用友-费用'!$A$2:$A$344,0)+1,MATCH($M$87,'用友-费用'!$B$1:$AK$1,0)+1)</f>
        <v>0</v>
      </c>
      <c r="N139" s="143">
        <f>INDEX('用友-费用'!$A$1:$AK$344,MATCH(B139&amp;"调整额",'用友-费用'!$A$2:$A$344,0)+1,MATCH($N$87,'用友-费用'!$B$1:$AK$1,0)+1)</f>
        <v>0</v>
      </c>
      <c r="O139" s="125">
        <f t="shared" si="20"/>
        <v>0</v>
      </c>
      <c r="P139" s="143">
        <f>INDEX('用友-费用'!$A$1:$AK$344,MATCH(B139&amp;"调整额",'用友-费用'!$A$2:$A$344,0)+1,MATCH($P$87,'用友-费用'!$B$1:$AK$1,0)+1)</f>
        <v>0</v>
      </c>
      <c r="Q139" s="143">
        <f>INDEX('用友-费用'!$A$1:$AK$344,MATCH(B139&amp;"调整额",'用友-费用'!$A$2:$A$344,0)+1,MATCH($Q$87,'用友-费用'!$B$1:$AK$1,0)+1)</f>
        <v>0</v>
      </c>
      <c r="R139" s="143">
        <f>INDEX('用友-费用'!$A$1:$AK$344,MATCH(B139&amp;"调整额",'用友-费用'!$A$2:$A$344,0)+1,MATCH($R$87,'用友-费用'!$B$1:$AK$1,0)+1)</f>
        <v>0</v>
      </c>
      <c r="S139" s="125">
        <f t="shared" si="21"/>
        <v>0</v>
      </c>
      <c r="T139" s="143">
        <f>INDEX('用友-费用'!$A$1:$AK$344,MATCH(B139&amp;"调整额",'用友-费用'!$A$2:$A$344,0)+1,MATCH($T$87,'用友-费用'!$B$1:$AK$1,0)+1)</f>
        <v>0</v>
      </c>
      <c r="U139" s="143">
        <f>INDEX('用友-费用'!$A$1:$AK$344,MATCH(B139&amp;"调整额",'用友-费用'!$A$2:$A$344,0)+1,MATCH($U$87,'用友-费用'!$B$1:$AK$1,0)+1)</f>
        <v>0</v>
      </c>
      <c r="V139" s="143">
        <f>INDEX('用友-费用'!$A$1:$AK$344,MATCH(B139&amp;"调整额",'用友-费用'!$A$2:$A$344,0)+1,MATCH($V$87,'用友-费用'!$B$1:$AK$1,0)+1)</f>
        <v>0</v>
      </c>
      <c r="W139" s="143">
        <f>INDEX('用友-费用'!$A$1:$AK$344,MATCH(B139&amp;"调整额",'用友-费用'!$A$2:$A$344,0)+1,MATCH($W$87,'用友-费用'!$B$1:$AK$1,0)+1)</f>
        <v>0</v>
      </c>
      <c r="X139" s="143">
        <f>INDEX('用友-费用'!$A$1:$AK$344,MATCH(A139&amp;"调整额",'用友-费用'!$A$2:$A$344,0)+1,MATCH($X$87,'用友-费用'!$B$1:$AK$1,0)+1)</f>
        <v>0</v>
      </c>
      <c r="Y139" s="143">
        <f>INDEX('用友-费用'!$A$1:$AK$344,MATCH(B139&amp;"调整额",'用友-费用'!$A$2:$A$344,0)+1,MATCH($Y$87,'用友-费用'!$B$1:$AK$1,0)+1)</f>
        <v>0</v>
      </c>
    </row>
    <row r="140" spans="1:25">
      <c r="A140" s="211"/>
      <c r="B140" s="130" t="s">
        <v>151</v>
      </c>
      <c r="C140" s="125">
        <f t="shared" si="17"/>
        <v>0</v>
      </c>
      <c r="D140" s="143"/>
      <c r="E140" s="143">
        <f>INDEX('用友-费用'!$A$1:$AK$344,MATCH(B140&amp;"调整额",'用友-费用'!$A$2:$A$344,0)+1,MATCH($E$87,'用友-费用'!$B$1:$AK$1,0)+1)</f>
        <v>0</v>
      </c>
      <c r="F140" s="143">
        <f>INDEX('用友-费用'!$A$1:$AK$344,MATCH(B140&amp;"调整额",'用友-费用'!$A$2:$A$344,0)+1,MATCH($F$87,'用友-费用'!$B$1:$AK$1,0)+1)</f>
        <v>0</v>
      </c>
      <c r="G140" s="144">
        <f>INDEX('用友-费用'!$A$1:$AK$344,MATCH(B140&amp;"调整额",'用友-费用'!$A$2:$A$344,0)+1,MATCH($G$87,'用友-费用'!$B$1:$AK$1,0)+1)</f>
        <v>0</v>
      </c>
      <c r="H140" s="125">
        <f t="shared" si="18"/>
        <v>0</v>
      </c>
      <c r="I140" s="143">
        <f>INDEX('用友-费用'!$A$1:$AK$344,MATCH(B140&amp;"调整额",'用友-费用'!$A$2:$A$344,0)+1,MATCH($I$87,'用友-费用'!$B$1:$AK$1,0)+1)</f>
        <v>0</v>
      </c>
      <c r="J140" s="143">
        <f>INDEX('用友-费用'!$A$1:$AK$344,MATCH(B140&amp;"调整额",'用友-费用'!$A$2:$A$344,0)+1,MATCH($J$87,'用友-费用'!$B$1:$AK$1,0)+1)</f>
        <v>0</v>
      </c>
      <c r="K140" s="143">
        <f>INDEX('用友-费用'!$A$1:$AK$344,MATCH(B140&amp;"调整额",'用友-费用'!$A$2:$A$344,0)+1,MATCH($K$87,'用友-费用'!$B$1:$AK$1,0)+1)</f>
        <v>0</v>
      </c>
      <c r="L140" s="125">
        <f t="shared" si="19"/>
        <v>0</v>
      </c>
      <c r="M140" s="143">
        <f>INDEX('用友-费用'!$A$1:$AK$344,MATCH(B140&amp;"调整额",'用友-费用'!$A$2:$A$344,0)+1,MATCH($M$87,'用友-费用'!$B$1:$AK$1,0)+1)</f>
        <v>0</v>
      </c>
      <c r="N140" s="143">
        <f>INDEX('用友-费用'!$A$1:$AK$344,MATCH(B140&amp;"调整额",'用友-费用'!$A$2:$A$344,0)+1,MATCH($N$87,'用友-费用'!$B$1:$AK$1,0)+1)</f>
        <v>0</v>
      </c>
      <c r="O140" s="125">
        <f t="shared" si="20"/>
        <v>0</v>
      </c>
      <c r="P140" s="143">
        <f>INDEX('用友-费用'!$A$1:$AK$344,MATCH(B140&amp;"调整额",'用友-费用'!$A$2:$A$344,0)+1,MATCH($P$87,'用友-费用'!$B$1:$AK$1,0)+1)</f>
        <v>0</v>
      </c>
      <c r="Q140" s="143">
        <f>INDEX('用友-费用'!$A$1:$AK$344,MATCH(B140&amp;"调整额",'用友-费用'!$A$2:$A$344,0)+1,MATCH($Q$87,'用友-费用'!$B$1:$AK$1,0)+1)</f>
        <v>0</v>
      </c>
      <c r="R140" s="143">
        <f>INDEX('用友-费用'!$A$1:$AK$344,MATCH(B140&amp;"调整额",'用友-费用'!$A$2:$A$344,0)+1,MATCH($R$87,'用友-费用'!$B$1:$AK$1,0)+1)</f>
        <v>0</v>
      </c>
      <c r="S140" s="125">
        <f t="shared" si="21"/>
        <v>0</v>
      </c>
      <c r="T140" s="143">
        <f>INDEX('用友-费用'!$A$1:$AK$344,MATCH(B140&amp;"调整额",'用友-费用'!$A$2:$A$344,0)+1,MATCH($T$87,'用友-费用'!$B$1:$AK$1,0)+1)</f>
        <v>0</v>
      </c>
      <c r="U140" s="143">
        <f>INDEX('用友-费用'!$A$1:$AK$344,MATCH(B140&amp;"调整额",'用友-费用'!$A$2:$A$344,0)+1,MATCH($U$87,'用友-费用'!$B$1:$AK$1,0)+1)</f>
        <v>0</v>
      </c>
      <c r="V140" s="143">
        <f>INDEX('用友-费用'!$A$1:$AK$344,MATCH(B140&amp;"调整额",'用友-费用'!$A$2:$A$344,0)+1,MATCH($V$87,'用友-费用'!$B$1:$AK$1,0)+1)</f>
        <v>0</v>
      </c>
      <c r="W140" s="143">
        <f>INDEX('用友-费用'!$A$1:$AK$344,MATCH(B140&amp;"调整额",'用友-费用'!$A$2:$A$344,0)+1,MATCH($W$87,'用友-费用'!$B$1:$AK$1,0)+1)</f>
        <v>0</v>
      </c>
      <c r="X140" s="143">
        <f>INDEX('用友-费用'!$A$1:$AK$344,MATCH(A140&amp;"调整额",'用友-费用'!$A$2:$A$344,0)+1,MATCH($X$87,'用友-费用'!$B$1:$AK$1,0)+1)</f>
        <v>0</v>
      </c>
      <c r="Y140" s="143">
        <f>INDEX('用友-费用'!$A$1:$AK$344,MATCH(B140&amp;"调整额",'用友-费用'!$A$2:$A$344,0)+1,MATCH($Y$87,'用友-费用'!$B$1:$AK$1,0)+1)</f>
        <v>0</v>
      </c>
    </row>
    <row r="141" spans="1:25">
      <c r="A141" s="211"/>
      <c r="B141" s="130" t="s">
        <v>152</v>
      </c>
      <c r="C141" s="125">
        <f t="shared" si="17"/>
        <v>0</v>
      </c>
      <c r="D141" s="143"/>
      <c r="E141" s="143">
        <f>INDEX('用友-费用'!$A$1:$AK$344,MATCH(B141&amp;"调整额",'用友-费用'!$A$2:$A$344,0)+1,MATCH($E$87,'用友-费用'!$B$1:$AK$1,0)+1)</f>
        <v>0</v>
      </c>
      <c r="F141" s="143">
        <f>INDEX('用友-费用'!$A$1:$AK$344,MATCH(B141&amp;"调整额",'用友-费用'!$A$2:$A$344,0)+1,MATCH($F$87,'用友-费用'!$B$1:$AK$1,0)+1)</f>
        <v>0</v>
      </c>
      <c r="G141" s="144">
        <f>INDEX('用友-费用'!$A$1:$AK$344,MATCH(B141&amp;"调整额",'用友-费用'!$A$2:$A$344,0)+1,MATCH($G$87,'用友-费用'!$B$1:$AK$1,0)+1)</f>
        <v>0</v>
      </c>
      <c r="H141" s="125">
        <f t="shared" si="18"/>
        <v>0</v>
      </c>
      <c r="I141" s="143">
        <f>INDEX('用友-费用'!$A$1:$AK$344,MATCH(B141&amp;"调整额",'用友-费用'!$A$2:$A$344,0)+1,MATCH($I$87,'用友-费用'!$B$1:$AK$1,0)+1)</f>
        <v>0</v>
      </c>
      <c r="J141" s="143">
        <f>INDEX('用友-费用'!$A$1:$AK$344,MATCH(B141&amp;"调整额",'用友-费用'!$A$2:$A$344,0)+1,MATCH($J$87,'用友-费用'!$B$1:$AK$1,0)+1)</f>
        <v>0</v>
      </c>
      <c r="K141" s="143">
        <f>INDEX('用友-费用'!$A$1:$AK$344,MATCH(B141&amp;"调整额",'用友-费用'!$A$2:$A$344,0)+1,MATCH($K$87,'用友-费用'!$B$1:$AK$1,0)+1)</f>
        <v>0</v>
      </c>
      <c r="L141" s="125">
        <f t="shared" si="19"/>
        <v>0</v>
      </c>
      <c r="M141" s="143">
        <f>INDEX('用友-费用'!$A$1:$AK$344,MATCH(B141&amp;"调整额",'用友-费用'!$A$2:$A$344,0)+1,MATCH($M$87,'用友-费用'!$B$1:$AK$1,0)+1)</f>
        <v>0</v>
      </c>
      <c r="N141" s="143">
        <f>INDEX('用友-费用'!$A$1:$AK$344,MATCH(B141&amp;"调整额",'用友-费用'!$A$2:$A$344,0)+1,MATCH($N$87,'用友-费用'!$B$1:$AK$1,0)+1)</f>
        <v>0</v>
      </c>
      <c r="O141" s="125">
        <f t="shared" si="20"/>
        <v>0</v>
      </c>
      <c r="P141" s="143">
        <f>INDEX('用友-费用'!$A$1:$AK$344,MATCH(B141&amp;"调整额",'用友-费用'!$A$2:$A$344,0)+1,MATCH($P$87,'用友-费用'!$B$1:$AK$1,0)+1)</f>
        <v>0</v>
      </c>
      <c r="Q141" s="143">
        <f>INDEX('用友-费用'!$A$1:$AK$344,MATCH(B141&amp;"调整额",'用友-费用'!$A$2:$A$344,0)+1,MATCH($Q$87,'用友-费用'!$B$1:$AK$1,0)+1)</f>
        <v>0</v>
      </c>
      <c r="R141" s="143">
        <f>INDEX('用友-费用'!$A$1:$AK$344,MATCH(B141&amp;"调整额",'用友-费用'!$A$2:$A$344,0)+1,MATCH($R$87,'用友-费用'!$B$1:$AK$1,0)+1)</f>
        <v>0</v>
      </c>
      <c r="S141" s="125">
        <f t="shared" si="21"/>
        <v>0</v>
      </c>
      <c r="T141" s="143">
        <f>INDEX('用友-费用'!$A$1:$AK$344,MATCH(B141&amp;"调整额",'用友-费用'!$A$2:$A$344,0)+1,MATCH($T$87,'用友-费用'!$B$1:$AK$1,0)+1)</f>
        <v>0</v>
      </c>
      <c r="U141" s="143">
        <f>INDEX('用友-费用'!$A$1:$AK$344,MATCH(B141&amp;"调整额",'用友-费用'!$A$2:$A$344,0)+1,MATCH($U$87,'用友-费用'!$B$1:$AK$1,0)+1)</f>
        <v>0</v>
      </c>
      <c r="V141" s="143">
        <f>INDEX('用友-费用'!$A$1:$AK$344,MATCH(B141&amp;"调整额",'用友-费用'!$A$2:$A$344,0)+1,MATCH($V$87,'用友-费用'!$B$1:$AK$1,0)+1)</f>
        <v>0</v>
      </c>
      <c r="W141" s="143">
        <f>INDEX('用友-费用'!$A$1:$AK$344,MATCH(B141&amp;"调整额",'用友-费用'!$A$2:$A$344,0)+1,MATCH($W$87,'用友-费用'!$B$1:$AK$1,0)+1)</f>
        <v>0</v>
      </c>
      <c r="X141" s="143">
        <f>INDEX('用友-费用'!$A$1:$AK$344,MATCH(A141&amp;"调整额",'用友-费用'!$A$2:$A$344,0)+1,MATCH($X$87,'用友-费用'!$B$1:$AK$1,0)+1)</f>
        <v>0</v>
      </c>
      <c r="Y141" s="143">
        <f>INDEX('用友-费用'!$A$1:$AK$344,MATCH(B141&amp;"调整额",'用友-费用'!$A$2:$A$344,0)+1,MATCH($Y$87,'用友-费用'!$B$1:$AK$1,0)+1)</f>
        <v>0</v>
      </c>
    </row>
    <row r="142" spans="1:25">
      <c r="A142" s="211"/>
      <c r="B142" s="130" t="s">
        <v>153</v>
      </c>
      <c r="C142" s="125">
        <f t="shared" si="17"/>
        <v>0</v>
      </c>
      <c r="D142" s="143"/>
      <c r="E142" s="143">
        <f>INDEX('用友-费用'!$A$1:$AK$344,MATCH(B142&amp;"调整额",'用友-费用'!$A$2:$A$344,0)+1,MATCH($E$87,'用友-费用'!$B$1:$AK$1,0)+1)</f>
        <v>0</v>
      </c>
      <c r="F142" s="143">
        <f>INDEX('用友-费用'!$A$1:$AK$344,MATCH(B142&amp;"调整额",'用友-费用'!$A$2:$A$344,0)+1,MATCH($F$87,'用友-费用'!$B$1:$AK$1,0)+1)</f>
        <v>0</v>
      </c>
      <c r="G142" s="144">
        <f>INDEX('用友-费用'!$A$1:$AK$344,MATCH(B142&amp;"调整额",'用友-费用'!$A$2:$A$344,0)+1,MATCH($G$87,'用友-费用'!$B$1:$AK$1,0)+1)</f>
        <v>0</v>
      </c>
      <c r="H142" s="125">
        <f t="shared" si="18"/>
        <v>0</v>
      </c>
      <c r="I142" s="143">
        <f>INDEX('用友-费用'!$A$1:$AK$344,MATCH(B142&amp;"调整额",'用友-费用'!$A$2:$A$344,0)+1,MATCH($I$87,'用友-费用'!$B$1:$AK$1,0)+1)</f>
        <v>0</v>
      </c>
      <c r="J142" s="143">
        <f>INDEX('用友-费用'!$A$1:$AK$344,MATCH(B142&amp;"调整额",'用友-费用'!$A$2:$A$344,0)+1,MATCH($J$87,'用友-费用'!$B$1:$AK$1,0)+1)</f>
        <v>0</v>
      </c>
      <c r="K142" s="143">
        <f>INDEX('用友-费用'!$A$1:$AK$344,MATCH(B142&amp;"调整额",'用友-费用'!$A$2:$A$344,0)+1,MATCH($K$87,'用友-费用'!$B$1:$AK$1,0)+1)</f>
        <v>0</v>
      </c>
      <c r="L142" s="125">
        <f t="shared" si="19"/>
        <v>0</v>
      </c>
      <c r="M142" s="143">
        <f>INDEX('用友-费用'!$A$1:$AK$344,MATCH(B142&amp;"调整额",'用友-费用'!$A$2:$A$344,0)+1,MATCH($M$87,'用友-费用'!$B$1:$AK$1,0)+1)</f>
        <v>0</v>
      </c>
      <c r="N142" s="143">
        <f>INDEX('用友-费用'!$A$1:$AK$344,MATCH(B142&amp;"调整额",'用友-费用'!$A$2:$A$344,0)+1,MATCH($N$87,'用友-费用'!$B$1:$AK$1,0)+1)</f>
        <v>0</v>
      </c>
      <c r="O142" s="125">
        <f t="shared" si="20"/>
        <v>0</v>
      </c>
      <c r="P142" s="143">
        <f>INDEX('用友-费用'!$A$1:$AK$344,MATCH(B142&amp;"调整额",'用友-费用'!$A$2:$A$344,0)+1,MATCH($P$87,'用友-费用'!$B$1:$AK$1,0)+1)</f>
        <v>0</v>
      </c>
      <c r="Q142" s="143">
        <f>INDEX('用友-费用'!$A$1:$AK$344,MATCH(B142&amp;"调整额",'用友-费用'!$A$2:$A$344,0)+1,MATCH($Q$87,'用友-费用'!$B$1:$AK$1,0)+1)</f>
        <v>0</v>
      </c>
      <c r="R142" s="143">
        <f>INDEX('用友-费用'!$A$1:$AK$344,MATCH(B142&amp;"调整额",'用友-费用'!$A$2:$A$344,0)+1,MATCH($R$87,'用友-费用'!$B$1:$AK$1,0)+1)</f>
        <v>0</v>
      </c>
      <c r="S142" s="125">
        <f t="shared" si="21"/>
        <v>0</v>
      </c>
      <c r="T142" s="143">
        <f>INDEX('用友-费用'!$A$1:$AK$344,MATCH(B142&amp;"调整额",'用友-费用'!$A$2:$A$344,0)+1,MATCH($T$87,'用友-费用'!$B$1:$AK$1,0)+1)</f>
        <v>0</v>
      </c>
      <c r="U142" s="143">
        <f>INDEX('用友-费用'!$A$1:$AK$344,MATCH(B142&amp;"调整额",'用友-费用'!$A$2:$A$344,0)+1,MATCH($U$87,'用友-费用'!$B$1:$AK$1,0)+1)</f>
        <v>0</v>
      </c>
      <c r="V142" s="143">
        <f>INDEX('用友-费用'!$A$1:$AK$344,MATCH(B142&amp;"调整额",'用友-费用'!$A$2:$A$344,0)+1,MATCH($V$87,'用友-费用'!$B$1:$AK$1,0)+1)</f>
        <v>0</v>
      </c>
      <c r="W142" s="143">
        <f>INDEX('用友-费用'!$A$1:$AK$344,MATCH(B142&amp;"调整额",'用友-费用'!$A$2:$A$344,0)+1,MATCH($W$87,'用友-费用'!$B$1:$AK$1,0)+1)</f>
        <v>0</v>
      </c>
      <c r="X142" s="143">
        <f>INDEX('用友-费用'!$A$1:$AK$344,MATCH(A142&amp;"调整额",'用友-费用'!$A$2:$A$344,0)+1,MATCH($X$87,'用友-费用'!$B$1:$AK$1,0)+1)</f>
        <v>0</v>
      </c>
      <c r="Y142" s="143">
        <f>INDEX('用友-费用'!$A$1:$AK$344,MATCH(B142&amp;"调整额",'用友-费用'!$A$2:$A$344,0)+1,MATCH($Y$87,'用友-费用'!$B$1:$AK$1,0)+1)</f>
        <v>0</v>
      </c>
    </row>
    <row r="143" spans="1:25">
      <c r="A143" s="211"/>
      <c r="B143" s="130" t="s">
        <v>154</v>
      </c>
      <c r="C143" s="125">
        <f t="shared" si="17"/>
        <v>0</v>
      </c>
      <c r="D143" s="143"/>
      <c r="E143" s="143">
        <f>INDEX('用友-费用'!$A$1:$AK$344,MATCH(B143&amp;"调整额",'用友-费用'!$A$2:$A$344,0)+1,MATCH($E$87,'用友-费用'!$B$1:$AK$1,0)+1)</f>
        <v>0</v>
      </c>
      <c r="F143" s="143">
        <f>INDEX('用友-费用'!$A$1:$AK$344,MATCH(B143&amp;"调整额",'用友-费用'!$A$2:$A$344,0)+1,MATCH($F$87,'用友-费用'!$B$1:$AK$1,0)+1)</f>
        <v>0</v>
      </c>
      <c r="G143" s="144">
        <f>INDEX('用友-费用'!$A$1:$AK$344,MATCH(B143&amp;"调整额",'用友-费用'!$A$2:$A$344,0)+1,MATCH($G$87,'用友-费用'!$B$1:$AK$1,0)+1)</f>
        <v>0</v>
      </c>
      <c r="H143" s="125">
        <f t="shared" si="18"/>
        <v>0</v>
      </c>
      <c r="I143" s="143">
        <f>INDEX('用友-费用'!$A$1:$AK$344,MATCH(B143&amp;"调整额",'用友-费用'!$A$2:$A$344,0)+1,MATCH($I$87,'用友-费用'!$B$1:$AK$1,0)+1)</f>
        <v>0</v>
      </c>
      <c r="J143" s="143">
        <f>INDEX('用友-费用'!$A$1:$AK$344,MATCH(B143&amp;"调整额",'用友-费用'!$A$2:$A$344,0)+1,MATCH($J$87,'用友-费用'!$B$1:$AK$1,0)+1)</f>
        <v>0</v>
      </c>
      <c r="K143" s="143">
        <f>INDEX('用友-费用'!$A$1:$AK$344,MATCH(B143&amp;"调整额",'用友-费用'!$A$2:$A$344,0)+1,MATCH($K$87,'用友-费用'!$B$1:$AK$1,0)+1)</f>
        <v>0</v>
      </c>
      <c r="L143" s="125">
        <f t="shared" si="19"/>
        <v>0</v>
      </c>
      <c r="M143" s="143">
        <f>INDEX('用友-费用'!$A$1:$AK$344,MATCH(B143&amp;"调整额",'用友-费用'!$A$2:$A$344,0)+1,MATCH($M$87,'用友-费用'!$B$1:$AK$1,0)+1)</f>
        <v>0</v>
      </c>
      <c r="N143" s="143">
        <f>INDEX('用友-费用'!$A$1:$AK$344,MATCH(B143&amp;"调整额",'用友-费用'!$A$2:$A$344,0)+1,MATCH($N$87,'用友-费用'!$B$1:$AK$1,0)+1)</f>
        <v>0</v>
      </c>
      <c r="O143" s="125">
        <f t="shared" si="20"/>
        <v>0</v>
      </c>
      <c r="P143" s="143">
        <f>INDEX('用友-费用'!$A$1:$AK$344,MATCH(B143&amp;"调整额",'用友-费用'!$A$2:$A$344,0)+1,MATCH($P$87,'用友-费用'!$B$1:$AK$1,0)+1)</f>
        <v>0</v>
      </c>
      <c r="Q143" s="143">
        <f>INDEX('用友-费用'!$A$1:$AK$344,MATCH(B143&amp;"调整额",'用友-费用'!$A$2:$A$344,0)+1,MATCH($Q$87,'用友-费用'!$B$1:$AK$1,0)+1)</f>
        <v>0</v>
      </c>
      <c r="R143" s="143">
        <f>INDEX('用友-费用'!$A$1:$AK$344,MATCH(B143&amp;"调整额",'用友-费用'!$A$2:$A$344,0)+1,MATCH($R$87,'用友-费用'!$B$1:$AK$1,0)+1)</f>
        <v>0</v>
      </c>
      <c r="S143" s="125">
        <f t="shared" si="21"/>
        <v>0</v>
      </c>
      <c r="T143" s="143">
        <f>INDEX('用友-费用'!$A$1:$AK$344,MATCH(B143&amp;"调整额",'用友-费用'!$A$2:$A$344,0)+1,MATCH($T$87,'用友-费用'!$B$1:$AK$1,0)+1)</f>
        <v>0</v>
      </c>
      <c r="U143" s="143">
        <f>INDEX('用友-费用'!$A$1:$AK$344,MATCH(B143&amp;"调整额",'用友-费用'!$A$2:$A$344,0)+1,MATCH($U$87,'用友-费用'!$B$1:$AK$1,0)+1)</f>
        <v>0</v>
      </c>
      <c r="V143" s="143">
        <f>INDEX('用友-费用'!$A$1:$AK$344,MATCH(B143&amp;"调整额",'用友-费用'!$A$2:$A$344,0)+1,MATCH($V$87,'用友-费用'!$B$1:$AK$1,0)+1)</f>
        <v>0</v>
      </c>
      <c r="W143" s="143">
        <f>INDEX('用友-费用'!$A$1:$AK$344,MATCH(B143&amp;"调整额",'用友-费用'!$A$2:$A$344,0)+1,MATCH($W$87,'用友-费用'!$B$1:$AK$1,0)+1)</f>
        <v>0</v>
      </c>
      <c r="X143" s="143">
        <f>INDEX('用友-费用'!$A$1:$AK$344,MATCH(A143&amp;"调整额",'用友-费用'!$A$2:$A$344,0)+1,MATCH($X$87,'用友-费用'!$B$1:$AK$1,0)+1)</f>
        <v>0</v>
      </c>
      <c r="Y143" s="143">
        <f>INDEX('用友-费用'!$A$1:$AK$344,MATCH(B143&amp;"调整额",'用友-费用'!$A$2:$A$344,0)+1,MATCH($Y$87,'用友-费用'!$B$1:$AK$1,0)+1)</f>
        <v>0</v>
      </c>
    </row>
    <row r="144" spans="1:25">
      <c r="A144" s="211"/>
      <c r="B144" s="130" t="s">
        <v>155</v>
      </c>
      <c r="C144" s="125">
        <f t="shared" si="17"/>
        <v>0</v>
      </c>
      <c r="D144" s="143"/>
      <c r="E144" s="143">
        <f>INDEX('用友-费用'!$A$1:$AK$344,MATCH(B144&amp;"调整额",'用友-费用'!$A$2:$A$344,0)+1,MATCH($E$87,'用友-费用'!$B$1:$AK$1,0)+1)</f>
        <v>0</v>
      </c>
      <c r="F144" s="143">
        <f>INDEX('用友-费用'!$A$1:$AK$344,MATCH(B144&amp;"调整额",'用友-费用'!$A$2:$A$344,0)+1,MATCH($F$87,'用友-费用'!$B$1:$AK$1,0)+1)</f>
        <v>0</v>
      </c>
      <c r="G144" s="144">
        <f>INDEX('用友-费用'!$A$1:$AK$344,MATCH(B144&amp;"调整额",'用友-费用'!$A$2:$A$344,0)+1,MATCH($G$87,'用友-费用'!$B$1:$AK$1,0)+1)</f>
        <v>0</v>
      </c>
      <c r="H144" s="125">
        <f t="shared" si="18"/>
        <v>0</v>
      </c>
      <c r="I144" s="143">
        <f>INDEX('用友-费用'!$A$1:$AK$344,MATCH(B144&amp;"调整额",'用友-费用'!$A$2:$A$344,0)+1,MATCH($I$87,'用友-费用'!$B$1:$AK$1,0)+1)</f>
        <v>0</v>
      </c>
      <c r="J144" s="143">
        <f>INDEX('用友-费用'!$A$1:$AK$344,MATCH(B144&amp;"调整额",'用友-费用'!$A$2:$A$344,0)+1,MATCH($J$87,'用友-费用'!$B$1:$AK$1,0)+1)</f>
        <v>0</v>
      </c>
      <c r="K144" s="143">
        <f>INDEX('用友-费用'!$A$1:$AK$344,MATCH(B144&amp;"调整额",'用友-费用'!$A$2:$A$344,0)+1,MATCH($K$87,'用友-费用'!$B$1:$AK$1,0)+1)</f>
        <v>0</v>
      </c>
      <c r="L144" s="125">
        <f t="shared" si="19"/>
        <v>0</v>
      </c>
      <c r="M144" s="143">
        <f>INDEX('用友-费用'!$A$1:$AK$344,MATCH(B144&amp;"调整额",'用友-费用'!$A$2:$A$344,0)+1,MATCH($M$87,'用友-费用'!$B$1:$AK$1,0)+1)</f>
        <v>0</v>
      </c>
      <c r="N144" s="143">
        <f>INDEX('用友-费用'!$A$1:$AK$344,MATCH(B144&amp;"调整额",'用友-费用'!$A$2:$A$344,0)+1,MATCH($N$87,'用友-费用'!$B$1:$AK$1,0)+1)</f>
        <v>0</v>
      </c>
      <c r="O144" s="125">
        <f t="shared" si="20"/>
        <v>0</v>
      </c>
      <c r="P144" s="143">
        <f>INDEX('用友-费用'!$A$1:$AK$344,MATCH(B144&amp;"调整额",'用友-费用'!$A$2:$A$344,0)+1,MATCH($P$87,'用友-费用'!$B$1:$AK$1,0)+1)</f>
        <v>0</v>
      </c>
      <c r="Q144" s="143">
        <f>INDEX('用友-费用'!$A$1:$AK$344,MATCH(B144&amp;"调整额",'用友-费用'!$A$2:$A$344,0)+1,MATCH($Q$87,'用友-费用'!$B$1:$AK$1,0)+1)</f>
        <v>0</v>
      </c>
      <c r="R144" s="143">
        <f>INDEX('用友-费用'!$A$1:$AK$344,MATCH(B144&amp;"调整额",'用友-费用'!$A$2:$A$344,0)+1,MATCH($R$87,'用友-费用'!$B$1:$AK$1,0)+1)</f>
        <v>0</v>
      </c>
      <c r="S144" s="125">
        <f t="shared" si="21"/>
        <v>0</v>
      </c>
      <c r="T144" s="143">
        <f>INDEX('用友-费用'!$A$1:$AK$344,MATCH(B144&amp;"调整额",'用友-费用'!$A$2:$A$344,0)+1,MATCH($T$87,'用友-费用'!$B$1:$AK$1,0)+1)</f>
        <v>0</v>
      </c>
      <c r="U144" s="143">
        <f>INDEX('用友-费用'!$A$1:$AK$344,MATCH(B144&amp;"调整额",'用友-费用'!$A$2:$A$344,0)+1,MATCH($U$87,'用友-费用'!$B$1:$AK$1,0)+1)</f>
        <v>0</v>
      </c>
      <c r="V144" s="143">
        <f>INDEX('用友-费用'!$A$1:$AK$344,MATCH(B144&amp;"调整额",'用友-费用'!$A$2:$A$344,0)+1,MATCH($V$87,'用友-费用'!$B$1:$AK$1,0)+1)</f>
        <v>0</v>
      </c>
      <c r="W144" s="143">
        <f>INDEX('用友-费用'!$A$1:$AK$344,MATCH(B144&amp;"调整额",'用友-费用'!$A$2:$A$344,0)+1,MATCH($W$87,'用友-费用'!$B$1:$AK$1,0)+1)</f>
        <v>0</v>
      </c>
      <c r="X144" s="143">
        <f>INDEX('用友-费用'!$A$1:$AK$344,MATCH(A144&amp;"调整额",'用友-费用'!$A$2:$A$344,0)+1,MATCH($X$87,'用友-费用'!$B$1:$AK$1,0)+1)</f>
        <v>0</v>
      </c>
      <c r="Y144" s="143">
        <f>INDEX('用友-费用'!$A$1:$AK$344,MATCH(B144&amp;"调整额",'用友-费用'!$A$2:$A$344,0)+1,MATCH($Y$87,'用友-费用'!$B$1:$AK$1,0)+1)</f>
        <v>0</v>
      </c>
    </row>
    <row r="145" spans="1:25">
      <c r="A145" s="211"/>
      <c r="B145" s="135" t="s">
        <v>118</v>
      </c>
      <c r="C145" s="125">
        <f t="shared" si="17"/>
        <v>0</v>
      </c>
      <c r="D145" s="143"/>
      <c r="E145" s="125">
        <f t="shared" ref="E145:Y145" si="25">SUM(E123:E144)</f>
        <v>-85375</v>
      </c>
      <c r="F145" s="125">
        <f t="shared" si="25"/>
        <v>4040</v>
      </c>
      <c r="G145" s="145">
        <f t="shared" si="25"/>
        <v>39430</v>
      </c>
      <c r="H145" s="125">
        <f t="shared" si="25"/>
        <v>7280</v>
      </c>
      <c r="I145" s="125">
        <f t="shared" si="25"/>
        <v>7280</v>
      </c>
      <c r="J145" s="125">
        <f t="shared" si="25"/>
        <v>0</v>
      </c>
      <c r="K145" s="125">
        <f t="shared" si="25"/>
        <v>0</v>
      </c>
      <c r="L145" s="125">
        <f t="shared" si="25"/>
        <v>0</v>
      </c>
      <c r="M145" s="125">
        <f t="shared" si="25"/>
        <v>0</v>
      </c>
      <c r="N145" s="125">
        <f t="shared" si="25"/>
        <v>0</v>
      </c>
      <c r="O145" s="125">
        <f t="shared" si="25"/>
        <v>0</v>
      </c>
      <c r="P145" s="125">
        <f t="shared" si="25"/>
        <v>0</v>
      </c>
      <c r="Q145" s="125">
        <f t="shared" si="25"/>
        <v>0</v>
      </c>
      <c r="R145" s="125">
        <f t="shared" si="25"/>
        <v>0</v>
      </c>
      <c r="S145" s="125">
        <f t="shared" si="21"/>
        <v>34625</v>
      </c>
      <c r="T145" s="125">
        <f t="shared" si="25"/>
        <v>6095</v>
      </c>
      <c r="U145" s="125">
        <f t="shared" si="25"/>
        <v>18030</v>
      </c>
      <c r="V145" s="125">
        <f t="shared" si="25"/>
        <v>8820</v>
      </c>
      <c r="W145" s="125">
        <f t="shared" si="25"/>
        <v>0</v>
      </c>
      <c r="X145" s="125">
        <f t="shared" si="25"/>
        <v>0</v>
      </c>
      <c r="Y145" s="125">
        <f t="shared" si="25"/>
        <v>1680</v>
      </c>
    </row>
    <row r="146" spans="1:25">
      <c r="A146" s="211" t="s">
        <v>156</v>
      </c>
      <c r="B146" s="127" t="s">
        <v>157</v>
      </c>
      <c r="C146" s="125">
        <f t="shared" si="17"/>
        <v>0</v>
      </c>
      <c r="D146" s="143"/>
      <c r="E146" s="143">
        <f>INDEX('用友-费用'!$A$1:$AK$344,MATCH(B146&amp;"调整额",'用友-费用'!$A$2:$A$344,0)+1,MATCH($E$87,'用友-费用'!$B$1:$AK$1,0)+1)</f>
        <v>0</v>
      </c>
      <c r="F146" s="143">
        <f>INDEX('用友-费用'!$A$1:$AK$344,MATCH(B146&amp;"调整额",'用友-费用'!$A$2:$A$344,0)+1,MATCH($F$87,'用友-费用'!$B$1:$AK$1,0)+1)</f>
        <v>0</v>
      </c>
      <c r="G146" s="144">
        <f>INDEX('用友-费用'!$A$1:$AK$344,MATCH(B146&amp;"调整额",'用友-费用'!$A$2:$A$344,0)+1,MATCH($G$87,'用友-费用'!$B$1:$AK$1,0)+1)</f>
        <v>0</v>
      </c>
      <c r="H146" s="125">
        <f t="shared" si="18"/>
        <v>0</v>
      </c>
      <c r="I146" s="143">
        <f>INDEX('用友-费用'!$A$1:$AK$344,MATCH(B146&amp;"调整额",'用友-费用'!$A$2:$A$344,0)+1,MATCH($I$87,'用友-费用'!$B$1:$AK$1,0)+1)</f>
        <v>0</v>
      </c>
      <c r="J146" s="143">
        <f>INDEX('用友-费用'!$A$1:$AK$344,MATCH(B146&amp;"调整额",'用友-费用'!$A$2:$A$344,0)+1,MATCH($J$87,'用友-费用'!$B$1:$AK$1,0)+1)</f>
        <v>0</v>
      </c>
      <c r="K146" s="143">
        <f>INDEX('用友-费用'!$A$1:$AK$344,MATCH(B146&amp;"调整额",'用友-费用'!$A$2:$A$344,0)+1,MATCH($K$87,'用友-费用'!$B$1:$AK$1,0)+1)</f>
        <v>0</v>
      </c>
      <c r="L146" s="125">
        <f t="shared" si="19"/>
        <v>0</v>
      </c>
      <c r="M146" s="143">
        <f>INDEX('用友-费用'!$A$1:$AK$344,MATCH(B146&amp;"调整额",'用友-费用'!$A$2:$A$344,0)+1,MATCH($M$87,'用友-费用'!$B$1:$AK$1,0)+1)</f>
        <v>0</v>
      </c>
      <c r="N146" s="143">
        <f>INDEX('用友-费用'!$A$1:$AK$344,MATCH(B146&amp;"调整额",'用友-费用'!$A$2:$A$344,0)+1,MATCH($N$87,'用友-费用'!$B$1:$AK$1,0)+1)</f>
        <v>0</v>
      </c>
      <c r="O146" s="125">
        <f t="shared" si="20"/>
        <v>0</v>
      </c>
      <c r="P146" s="143">
        <f>INDEX('用友-费用'!$A$1:$AK$344,MATCH(B146&amp;"调整额",'用友-费用'!$A$2:$A$344,0)+1,MATCH($P$87,'用友-费用'!$B$1:$AK$1,0)+1)</f>
        <v>0</v>
      </c>
      <c r="Q146" s="143">
        <f>INDEX('用友-费用'!$A$1:$AK$344,MATCH(B146&amp;"调整额",'用友-费用'!$A$2:$A$344,0)+1,MATCH($Q$87,'用友-费用'!$B$1:$AK$1,0)+1)</f>
        <v>0</v>
      </c>
      <c r="R146" s="143">
        <f>INDEX('用友-费用'!$A$1:$AK$344,MATCH(B146&amp;"调整额",'用友-费用'!$A$2:$A$344,0)+1,MATCH($R$87,'用友-费用'!$B$1:$AK$1,0)+1)</f>
        <v>0</v>
      </c>
      <c r="S146" s="125">
        <f t="shared" si="21"/>
        <v>0</v>
      </c>
      <c r="T146" s="143">
        <f>INDEX('用友-费用'!$A$1:$AK$344,MATCH(B146&amp;"调整额",'用友-费用'!$A$2:$A$344,0)+1,MATCH($T$87,'用友-费用'!$B$1:$AK$1,0)+1)</f>
        <v>0</v>
      </c>
      <c r="U146" s="143">
        <f>INDEX('用友-费用'!$A$1:$AK$344,MATCH(B146&amp;"调整额",'用友-费用'!$A$2:$A$344,0)+1,MATCH($U$87,'用友-费用'!$B$1:$AK$1,0)+1)</f>
        <v>0</v>
      </c>
      <c r="V146" s="143">
        <f>INDEX('用友-费用'!$A$1:$AK$344,MATCH(B146&amp;"调整额",'用友-费用'!$A$2:$A$344,0)+1,MATCH($V$87,'用友-费用'!$B$1:$AK$1,0)+1)</f>
        <v>0</v>
      </c>
      <c r="W146" s="143">
        <f>INDEX('用友-费用'!$A$1:$AK$344,MATCH(B146&amp;"调整额",'用友-费用'!$A$2:$A$344,0)+1,MATCH($W$87,'用友-费用'!$B$1:$AK$1,0)+1)</f>
        <v>0</v>
      </c>
      <c r="X146" s="143">
        <f>INDEX('用友-费用'!$A$1:$AK$344,MATCH(B146&amp;"调整额",'用友-费用'!$A$2:$A$344,0)+1,MATCH($X$87,'用友-费用'!$B$1:$AK$1,0)+1)</f>
        <v>0</v>
      </c>
      <c r="Y146" s="143">
        <f>INDEX('用友-费用'!$A$1:$AK$344,MATCH(B146&amp;"调整额",'用友-费用'!$A$2:$A$344,0)+1,MATCH($Y$87,'用友-费用'!$B$1:$AK$1,0)+1)</f>
        <v>0</v>
      </c>
    </row>
    <row r="147" spans="1:25">
      <c r="A147" s="211"/>
      <c r="B147" s="130" t="s">
        <v>158</v>
      </c>
      <c r="C147" s="125">
        <f t="shared" si="17"/>
        <v>0</v>
      </c>
      <c r="D147" s="143"/>
      <c r="E147" s="143">
        <f>INDEX('用友-费用'!$A$1:$AK$344,MATCH(B147&amp;"调整额",'用友-费用'!$A$2:$A$344,0)+1,MATCH($E$87,'用友-费用'!$B$1:$AK$1,0)+1)</f>
        <v>0</v>
      </c>
      <c r="F147" s="143">
        <f>INDEX('用友-费用'!$A$1:$AK$344,MATCH(B147&amp;"调整额",'用友-费用'!$A$2:$A$344,0)+1,MATCH($F$87,'用友-费用'!$B$1:$AK$1,0)+1)</f>
        <v>0</v>
      </c>
      <c r="G147" s="144">
        <f>INDEX('用友-费用'!$A$1:$AK$344,MATCH(B147&amp;"调整额",'用友-费用'!$A$2:$A$344,0)+1,MATCH($G$87,'用友-费用'!$B$1:$AK$1,0)+1)</f>
        <v>0</v>
      </c>
      <c r="H147" s="125">
        <f t="shared" si="18"/>
        <v>0</v>
      </c>
      <c r="I147" s="143">
        <f>INDEX('用友-费用'!$A$1:$AK$344,MATCH(B147&amp;"调整额",'用友-费用'!$A$2:$A$344,0)+1,MATCH($I$87,'用友-费用'!$B$1:$AK$1,0)+1)</f>
        <v>0</v>
      </c>
      <c r="J147" s="143">
        <f>INDEX('用友-费用'!$A$1:$AK$344,MATCH(B147&amp;"调整额",'用友-费用'!$A$2:$A$344,0)+1,MATCH($J$87,'用友-费用'!$B$1:$AK$1,0)+1)</f>
        <v>0</v>
      </c>
      <c r="K147" s="143">
        <f>INDEX('用友-费用'!$A$1:$AK$344,MATCH(B147&amp;"调整额",'用友-费用'!$A$2:$A$344,0)+1,MATCH($K$87,'用友-费用'!$B$1:$AK$1,0)+1)</f>
        <v>0</v>
      </c>
      <c r="L147" s="125">
        <f t="shared" si="19"/>
        <v>0</v>
      </c>
      <c r="M147" s="143">
        <f>INDEX('用友-费用'!$A$1:$AK$344,MATCH(B147&amp;"调整额",'用友-费用'!$A$2:$A$344,0)+1,MATCH($M$87,'用友-费用'!$B$1:$AK$1,0)+1)</f>
        <v>0</v>
      </c>
      <c r="N147" s="143">
        <f>INDEX('用友-费用'!$A$1:$AK$344,MATCH(B147&amp;"调整额",'用友-费用'!$A$2:$A$344,0)+1,MATCH($N$87,'用友-费用'!$B$1:$AK$1,0)+1)</f>
        <v>0</v>
      </c>
      <c r="O147" s="125">
        <f t="shared" si="20"/>
        <v>0</v>
      </c>
      <c r="P147" s="143">
        <f>INDEX('用友-费用'!$A$1:$AK$344,MATCH(B147&amp;"调整额",'用友-费用'!$A$2:$A$344,0)+1,MATCH($P$87,'用友-费用'!$B$1:$AK$1,0)+1)</f>
        <v>0</v>
      </c>
      <c r="Q147" s="143">
        <f>INDEX('用友-费用'!$A$1:$AK$344,MATCH(B147&amp;"调整额",'用友-费用'!$A$2:$A$344,0)+1,MATCH($Q$87,'用友-费用'!$B$1:$AK$1,0)+1)</f>
        <v>0</v>
      </c>
      <c r="R147" s="143">
        <f>INDEX('用友-费用'!$A$1:$AK$344,MATCH(B147&amp;"调整额",'用友-费用'!$A$2:$A$344,0)+1,MATCH($R$87,'用友-费用'!$B$1:$AK$1,0)+1)</f>
        <v>0</v>
      </c>
      <c r="S147" s="125">
        <f t="shared" si="21"/>
        <v>0</v>
      </c>
      <c r="T147" s="143">
        <f>INDEX('用友-费用'!$A$1:$AK$344,MATCH(B147&amp;"调整额",'用友-费用'!$A$2:$A$344,0)+1,MATCH($T$87,'用友-费用'!$B$1:$AK$1,0)+1)</f>
        <v>0</v>
      </c>
      <c r="U147" s="143">
        <f>INDEX('用友-费用'!$A$1:$AK$344,MATCH(B147&amp;"调整额",'用友-费用'!$A$2:$A$344,0)+1,MATCH($U$87,'用友-费用'!$B$1:$AK$1,0)+1)</f>
        <v>0</v>
      </c>
      <c r="V147" s="143">
        <f>INDEX('用友-费用'!$A$1:$AK$344,MATCH(B147&amp;"调整额",'用友-费用'!$A$2:$A$344,0)+1,MATCH($V$87,'用友-费用'!$B$1:$AK$1,0)+1)</f>
        <v>0</v>
      </c>
      <c r="W147" s="143">
        <f>INDEX('用友-费用'!$A$1:$AK$344,MATCH(B147&amp;"调整额",'用友-费用'!$A$2:$A$344,0)+1,MATCH($W$87,'用友-费用'!$B$1:$AK$1,0)+1)</f>
        <v>0</v>
      </c>
      <c r="X147" s="143">
        <f>INDEX('用友-费用'!$A$1:$AK$344,MATCH(A147&amp;"调整额",'用友-费用'!$A$2:$A$344,0)+1,MATCH($X$87,'用友-费用'!$B$1:$AK$1,0)+1)</f>
        <v>0</v>
      </c>
      <c r="Y147" s="143">
        <f>INDEX('用友-费用'!$A$1:$AK$344,MATCH(B147&amp;"调整额",'用友-费用'!$A$2:$A$344,0)+1,MATCH($Y$87,'用友-费用'!$B$1:$AK$1,0)+1)</f>
        <v>0</v>
      </c>
    </row>
    <row r="148" spans="1:25">
      <c r="A148" s="211"/>
      <c r="B148" s="130" t="s">
        <v>159</v>
      </c>
      <c r="C148" s="125">
        <f t="shared" si="17"/>
        <v>0</v>
      </c>
      <c r="D148" s="143"/>
      <c r="E148" s="143">
        <f>INDEX('用友-费用'!$A$1:$AK$344,MATCH(B148&amp;"调整额",'用友-费用'!$A$2:$A$344,0)+1,MATCH($E$87,'用友-费用'!$B$1:$AK$1,0)+1)</f>
        <v>0</v>
      </c>
      <c r="F148" s="143">
        <f>INDEX('用友-费用'!$A$1:$AK$344,MATCH(B148&amp;"调整额",'用友-费用'!$A$2:$A$344,0)+1,MATCH($F$87,'用友-费用'!$B$1:$AK$1,0)+1)</f>
        <v>0</v>
      </c>
      <c r="G148" s="144">
        <f>INDEX('用友-费用'!$A$1:$AK$344,MATCH(B148&amp;"调整额",'用友-费用'!$A$2:$A$344,0)+1,MATCH($G$87,'用友-费用'!$B$1:$AK$1,0)+1)</f>
        <v>0</v>
      </c>
      <c r="H148" s="125">
        <f t="shared" si="18"/>
        <v>0</v>
      </c>
      <c r="I148" s="143">
        <f>INDEX('用友-费用'!$A$1:$AK$344,MATCH(B148&amp;"调整额",'用友-费用'!$A$2:$A$344,0)+1,MATCH($I$87,'用友-费用'!$B$1:$AK$1,0)+1)</f>
        <v>0</v>
      </c>
      <c r="J148" s="143">
        <f>INDEX('用友-费用'!$A$1:$AK$344,MATCH(B148&amp;"调整额",'用友-费用'!$A$2:$A$344,0)+1,MATCH($J$87,'用友-费用'!$B$1:$AK$1,0)+1)</f>
        <v>0</v>
      </c>
      <c r="K148" s="143">
        <f>INDEX('用友-费用'!$A$1:$AK$344,MATCH(B148&amp;"调整额",'用友-费用'!$A$2:$A$344,0)+1,MATCH($K$87,'用友-费用'!$B$1:$AK$1,0)+1)</f>
        <v>0</v>
      </c>
      <c r="L148" s="125">
        <f t="shared" si="19"/>
        <v>0</v>
      </c>
      <c r="M148" s="143">
        <f>INDEX('用友-费用'!$A$1:$AK$344,MATCH(B148&amp;"调整额",'用友-费用'!$A$2:$A$344,0)+1,MATCH($M$87,'用友-费用'!$B$1:$AK$1,0)+1)</f>
        <v>0</v>
      </c>
      <c r="N148" s="143">
        <f>INDEX('用友-费用'!$A$1:$AK$344,MATCH(B148&amp;"调整额",'用友-费用'!$A$2:$A$344,0)+1,MATCH($N$87,'用友-费用'!$B$1:$AK$1,0)+1)</f>
        <v>0</v>
      </c>
      <c r="O148" s="125">
        <f t="shared" si="20"/>
        <v>0</v>
      </c>
      <c r="P148" s="143">
        <f>INDEX('用友-费用'!$A$1:$AK$344,MATCH(B148&amp;"调整额",'用友-费用'!$A$2:$A$344,0)+1,MATCH($P$87,'用友-费用'!$B$1:$AK$1,0)+1)</f>
        <v>0</v>
      </c>
      <c r="Q148" s="143">
        <f>INDEX('用友-费用'!$A$1:$AK$344,MATCH(B148&amp;"调整额",'用友-费用'!$A$2:$A$344,0)+1,MATCH($Q$87,'用友-费用'!$B$1:$AK$1,0)+1)</f>
        <v>0</v>
      </c>
      <c r="R148" s="143">
        <f>INDEX('用友-费用'!$A$1:$AK$344,MATCH(B148&amp;"调整额",'用友-费用'!$A$2:$A$344,0)+1,MATCH($R$87,'用友-费用'!$B$1:$AK$1,0)+1)</f>
        <v>0</v>
      </c>
      <c r="S148" s="125">
        <f t="shared" si="21"/>
        <v>0</v>
      </c>
      <c r="T148" s="143">
        <f>INDEX('用友-费用'!$A$1:$AK$344,MATCH(B148&amp;"调整额",'用友-费用'!$A$2:$A$344,0)+1,MATCH($T$87,'用友-费用'!$B$1:$AK$1,0)+1)</f>
        <v>0</v>
      </c>
      <c r="U148" s="143">
        <f>INDEX('用友-费用'!$A$1:$AK$344,MATCH(B148&amp;"调整额",'用友-费用'!$A$2:$A$344,0)+1,MATCH($U$87,'用友-费用'!$B$1:$AK$1,0)+1)</f>
        <v>0</v>
      </c>
      <c r="V148" s="143">
        <f>INDEX('用友-费用'!$A$1:$AK$344,MATCH(B148&amp;"调整额",'用友-费用'!$A$2:$A$344,0)+1,MATCH($V$87,'用友-费用'!$B$1:$AK$1,0)+1)</f>
        <v>0</v>
      </c>
      <c r="W148" s="143">
        <f>INDEX('用友-费用'!$A$1:$AK$344,MATCH(B148&amp;"调整额",'用友-费用'!$A$2:$A$344,0)+1,MATCH($W$87,'用友-费用'!$B$1:$AK$1,0)+1)</f>
        <v>0</v>
      </c>
      <c r="X148" s="143">
        <f>INDEX('用友-费用'!$A$1:$AK$344,MATCH(A148&amp;"调整额",'用友-费用'!$A$2:$A$344,0)+1,MATCH($X$87,'用友-费用'!$B$1:$AK$1,0)+1)</f>
        <v>0</v>
      </c>
      <c r="Y148" s="143">
        <f>INDEX('用友-费用'!$A$1:$AK$344,MATCH(B148&amp;"调整额",'用友-费用'!$A$2:$A$344,0)+1,MATCH($Y$87,'用友-费用'!$B$1:$AK$1,0)+1)</f>
        <v>0</v>
      </c>
    </row>
    <row r="149" spans="1:25">
      <c r="A149" s="211"/>
      <c r="B149" s="130" t="s">
        <v>177</v>
      </c>
      <c r="C149" s="125">
        <f t="shared" si="17"/>
        <v>0</v>
      </c>
      <c r="D149" s="143"/>
      <c r="E149" s="143">
        <f>INDEX('用友-费用'!$A$1:$AK$344,MATCH(B149&amp;"调整额",'用友-费用'!$A$2:$A$344,0)+1,MATCH($E$87,'用友-费用'!$B$1:$AK$1,0)+1)</f>
        <v>0</v>
      </c>
      <c r="F149" s="143">
        <f>INDEX('用友-费用'!$A$1:$AK$344,MATCH(B149&amp;"调整额",'用友-费用'!$A$2:$A$344,0)+1,MATCH($F$87,'用友-费用'!$B$1:$AK$1,0)+1)</f>
        <v>0</v>
      </c>
      <c r="G149" s="144">
        <f>INDEX('用友-费用'!$A$1:$AK$344,MATCH(B149&amp;"调整额",'用友-费用'!$A$2:$A$344,0)+1,MATCH($G$87,'用友-费用'!$B$1:$AK$1,0)+1)</f>
        <v>0</v>
      </c>
      <c r="H149" s="125">
        <f t="shared" si="18"/>
        <v>0</v>
      </c>
      <c r="I149" s="143">
        <f>INDEX('用友-费用'!$A$1:$AK$344,MATCH(B149&amp;"调整额",'用友-费用'!$A$2:$A$344,0)+1,MATCH($I$87,'用友-费用'!$B$1:$AK$1,0)+1)</f>
        <v>0</v>
      </c>
      <c r="J149" s="143">
        <f>INDEX('用友-费用'!$A$1:$AK$344,MATCH(B149&amp;"调整额",'用友-费用'!$A$2:$A$344,0)+1,MATCH($J$87,'用友-费用'!$B$1:$AK$1,0)+1)</f>
        <v>0</v>
      </c>
      <c r="K149" s="143">
        <f>INDEX('用友-费用'!$A$1:$AK$344,MATCH(B149&amp;"调整额",'用友-费用'!$A$2:$A$344,0)+1,MATCH($K$87,'用友-费用'!$B$1:$AK$1,0)+1)</f>
        <v>0</v>
      </c>
      <c r="L149" s="125">
        <f t="shared" si="19"/>
        <v>0</v>
      </c>
      <c r="M149" s="143">
        <f>INDEX('用友-费用'!$A$1:$AK$344,MATCH(B149&amp;"调整额",'用友-费用'!$A$2:$A$344,0)+1,MATCH($M$87,'用友-费用'!$B$1:$AK$1,0)+1)</f>
        <v>0</v>
      </c>
      <c r="N149" s="143">
        <f>INDEX('用友-费用'!$A$1:$AK$344,MATCH(B149&amp;"调整额",'用友-费用'!$A$2:$A$344,0)+1,MATCH($N$87,'用友-费用'!$B$1:$AK$1,0)+1)</f>
        <v>0</v>
      </c>
      <c r="O149" s="125">
        <f t="shared" si="20"/>
        <v>0</v>
      </c>
      <c r="P149" s="143">
        <f>INDEX('用友-费用'!$A$1:$AK$344,MATCH(B149&amp;"调整额",'用友-费用'!$A$2:$A$344,0)+1,MATCH($P$87,'用友-费用'!$B$1:$AK$1,0)+1)</f>
        <v>0</v>
      </c>
      <c r="Q149" s="143">
        <f>INDEX('用友-费用'!$A$1:$AK$344,MATCH(B149&amp;"调整额",'用友-费用'!$A$2:$A$344,0)+1,MATCH($Q$87,'用友-费用'!$B$1:$AK$1,0)+1)</f>
        <v>0</v>
      </c>
      <c r="R149" s="143">
        <f>INDEX('用友-费用'!$A$1:$AK$344,MATCH(B149&amp;"调整额",'用友-费用'!$A$2:$A$344,0)+1,MATCH($R$87,'用友-费用'!$B$1:$AK$1,0)+1)</f>
        <v>0</v>
      </c>
      <c r="S149" s="125">
        <f t="shared" si="21"/>
        <v>0</v>
      </c>
      <c r="T149" s="143">
        <f>INDEX('用友-费用'!$A$1:$AK$344,MATCH(B149&amp;"调整额",'用友-费用'!$A$2:$A$344,0)+1,MATCH($T$87,'用友-费用'!$B$1:$AK$1,0)+1)</f>
        <v>0</v>
      </c>
      <c r="U149" s="143">
        <f>INDEX('用友-费用'!$A$1:$AK$344,MATCH(B149&amp;"调整额",'用友-费用'!$A$2:$A$344,0)+1,MATCH($U$87,'用友-费用'!$B$1:$AK$1,0)+1)</f>
        <v>0</v>
      </c>
      <c r="V149" s="143">
        <f>INDEX('用友-费用'!$A$1:$AK$344,MATCH(B149&amp;"调整额",'用友-费用'!$A$2:$A$344,0)+1,MATCH($V$87,'用友-费用'!$B$1:$AK$1,0)+1)</f>
        <v>0</v>
      </c>
      <c r="W149" s="143">
        <f>INDEX('用友-费用'!$A$1:$AK$344,MATCH(B149&amp;"调整额",'用友-费用'!$A$2:$A$344,0)+1,MATCH($W$87,'用友-费用'!$B$1:$AK$1,0)+1)</f>
        <v>0</v>
      </c>
      <c r="X149" s="143">
        <f>INDEX('用友-费用'!$A$1:$AK$344,MATCH(A149&amp;"调整额",'用友-费用'!$A$2:$A$344,0)+1,MATCH($X$87,'用友-费用'!$B$1:$AK$1,0)+1)</f>
        <v>0</v>
      </c>
      <c r="Y149" s="143">
        <f>INDEX('用友-费用'!$A$1:$AK$344,MATCH(B149&amp;"调整额",'用友-费用'!$A$2:$A$344,0)+1,MATCH($Y$87,'用友-费用'!$B$1:$AK$1,0)+1)</f>
        <v>0</v>
      </c>
    </row>
    <row r="150" spans="1:25">
      <c r="A150" s="211"/>
      <c r="B150" s="130" t="s">
        <v>161</v>
      </c>
      <c r="C150" s="125">
        <f t="shared" si="17"/>
        <v>0</v>
      </c>
      <c r="D150" s="143"/>
      <c r="E150" s="143">
        <f>INDEX('用友-费用'!$A$1:$AK$344,MATCH(B150&amp;"调整额",'用友-费用'!$A$2:$A$344,0)+1,MATCH($E$87,'用友-费用'!$B$1:$AK$1,0)+1)</f>
        <v>0</v>
      </c>
      <c r="F150" s="143">
        <f>INDEX('用友-费用'!$A$1:$AK$344,MATCH(B150&amp;"调整额",'用友-费用'!$A$2:$A$344,0)+1,MATCH($F$87,'用友-费用'!$B$1:$AK$1,0)+1)</f>
        <v>0</v>
      </c>
      <c r="G150" s="144">
        <f>INDEX('用友-费用'!$A$1:$AK$344,MATCH(B150&amp;"调整额",'用友-费用'!$A$2:$A$344,0)+1,MATCH($G$87,'用友-费用'!$B$1:$AK$1,0)+1)</f>
        <v>0</v>
      </c>
      <c r="H150" s="125">
        <f t="shared" si="18"/>
        <v>0</v>
      </c>
      <c r="I150" s="143">
        <f>INDEX('用友-费用'!$A$1:$AK$344,MATCH(B150&amp;"调整额",'用友-费用'!$A$2:$A$344,0)+1,MATCH($I$87,'用友-费用'!$B$1:$AK$1,0)+1)</f>
        <v>0</v>
      </c>
      <c r="J150" s="143">
        <f>INDEX('用友-费用'!$A$1:$AK$344,MATCH(B150&amp;"调整额",'用友-费用'!$A$2:$A$344,0)+1,MATCH($J$87,'用友-费用'!$B$1:$AK$1,0)+1)</f>
        <v>0</v>
      </c>
      <c r="K150" s="143">
        <f>INDEX('用友-费用'!$A$1:$AK$344,MATCH(B150&amp;"调整额",'用友-费用'!$A$2:$A$344,0)+1,MATCH($K$87,'用友-费用'!$B$1:$AK$1,0)+1)</f>
        <v>0</v>
      </c>
      <c r="L150" s="125">
        <f t="shared" si="19"/>
        <v>0</v>
      </c>
      <c r="M150" s="143">
        <f>INDEX('用友-费用'!$A$1:$AK$344,MATCH(B150&amp;"调整额",'用友-费用'!$A$2:$A$344,0)+1,MATCH($M$87,'用友-费用'!$B$1:$AK$1,0)+1)</f>
        <v>0</v>
      </c>
      <c r="N150" s="143">
        <f>INDEX('用友-费用'!$A$1:$AK$344,MATCH(B150&amp;"调整额",'用友-费用'!$A$2:$A$344,0)+1,MATCH($N$87,'用友-费用'!$B$1:$AK$1,0)+1)</f>
        <v>0</v>
      </c>
      <c r="O150" s="125">
        <f t="shared" si="20"/>
        <v>0</v>
      </c>
      <c r="P150" s="143">
        <f>INDEX('用友-费用'!$A$1:$AK$344,MATCH(B150&amp;"调整额",'用友-费用'!$A$2:$A$344,0)+1,MATCH($P$87,'用友-费用'!$B$1:$AK$1,0)+1)</f>
        <v>0</v>
      </c>
      <c r="Q150" s="143">
        <f>INDEX('用友-费用'!$A$1:$AK$344,MATCH(B150&amp;"调整额",'用友-费用'!$A$2:$A$344,0)+1,MATCH($Q$87,'用友-费用'!$B$1:$AK$1,0)+1)</f>
        <v>0</v>
      </c>
      <c r="R150" s="143">
        <f>INDEX('用友-费用'!$A$1:$AK$344,MATCH(B150&amp;"调整额",'用友-费用'!$A$2:$A$344,0)+1,MATCH($R$87,'用友-费用'!$B$1:$AK$1,0)+1)</f>
        <v>0</v>
      </c>
      <c r="S150" s="125">
        <f t="shared" si="21"/>
        <v>0</v>
      </c>
      <c r="T150" s="143">
        <f>INDEX('用友-费用'!$A$1:$AK$344,MATCH(B150&amp;"调整额",'用友-费用'!$A$2:$A$344,0)+1,MATCH($T$87,'用友-费用'!$B$1:$AK$1,0)+1)</f>
        <v>0</v>
      </c>
      <c r="U150" s="143">
        <f>INDEX('用友-费用'!$A$1:$AK$344,MATCH(B150&amp;"调整额",'用友-费用'!$A$2:$A$344,0)+1,MATCH($U$87,'用友-费用'!$B$1:$AK$1,0)+1)</f>
        <v>0</v>
      </c>
      <c r="V150" s="143">
        <f>INDEX('用友-费用'!$A$1:$AK$344,MATCH(B150&amp;"调整额",'用友-费用'!$A$2:$A$344,0)+1,MATCH($V$87,'用友-费用'!$B$1:$AK$1,0)+1)</f>
        <v>0</v>
      </c>
      <c r="W150" s="143">
        <f>INDEX('用友-费用'!$A$1:$AK$344,MATCH(B150&amp;"调整额",'用友-费用'!$A$2:$A$344,0)+1,MATCH($W$87,'用友-费用'!$B$1:$AK$1,0)+1)</f>
        <v>0</v>
      </c>
      <c r="X150" s="143">
        <f>INDEX('用友-费用'!$A$1:$AK$344,MATCH(A150&amp;"调整额",'用友-费用'!$A$2:$A$344,0)+1,MATCH($X$87,'用友-费用'!$B$1:$AK$1,0)+1)</f>
        <v>0</v>
      </c>
      <c r="Y150" s="143">
        <f>INDEX('用友-费用'!$A$1:$AK$344,MATCH(B150&amp;"调整额",'用友-费用'!$A$2:$A$344,0)+1,MATCH($Y$87,'用友-费用'!$B$1:$AK$1,0)+1)</f>
        <v>0</v>
      </c>
    </row>
    <row r="151" spans="1:25">
      <c r="A151" s="211"/>
      <c r="B151" s="130" t="s">
        <v>162</v>
      </c>
      <c r="C151" s="125">
        <f t="shared" si="17"/>
        <v>0</v>
      </c>
      <c r="D151" s="143"/>
      <c r="E151" s="143">
        <f>INDEX('用友-费用'!$A$1:$AK$344,MATCH(B151&amp;"调整额",'用友-费用'!$A$2:$A$344,0)+1,MATCH($E$87,'用友-费用'!$B$1:$AK$1,0)+1)</f>
        <v>0</v>
      </c>
      <c r="F151" s="143">
        <f>INDEX('用友-费用'!$A$1:$AK$344,MATCH(B151&amp;"调整额",'用友-费用'!$A$2:$A$344,0)+1,MATCH($F$87,'用友-费用'!$B$1:$AK$1,0)+1)</f>
        <v>0</v>
      </c>
      <c r="G151" s="144">
        <f>INDEX('用友-费用'!$A$1:$AK$344,MATCH(B151&amp;"调整额",'用友-费用'!$A$2:$A$344,0)+1,MATCH($G$87,'用友-费用'!$B$1:$AK$1,0)+1)</f>
        <v>0</v>
      </c>
      <c r="H151" s="125">
        <f t="shared" si="18"/>
        <v>0</v>
      </c>
      <c r="I151" s="143">
        <f>INDEX('用友-费用'!$A$1:$AK$344,MATCH(B151&amp;"调整额",'用友-费用'!$A$2:$A$344,0)+1,MATCH($I$87,'用友-费用'!$B$1:$AK$1,0)+1)</f>
        <v>0</v>
      </c>
      <c r="J151" s="143">
        <f>INDEX('用友-费用'!$A$1:$AK$344,MATCH(B151&amp;"调整额",'用友-费用'!$A$2:$A$344,0)+1,MATCH($J$87,'用友-费用'!$B$1:$AK$1,0)+1)</f>
        <v>0</v>
      </c>
      <c r="K151" s="143">
        <f>INDEX('用友-费用'!$A$1:$AK$344,MATCH(B151&amp;"调整额",'用友-费用'!$A$2:$A$344,0)+1,MATCH($K$87,'用友-费用'!$B$1:$AK$1,0)+1)</f>
        <v>0</v>
      </c>
      <c r="L151" s="125">
        <f t="shared" si="19"/>
        <v>0</v>
      </c>
      <c r="M151" s="143">
        <f>INDEX('用友-费用'!$A$1:$AK$344,MATCH(B151&amp;"调整额",'用友-费用'!$A$2:$A$344,0)+1,MATCH($M$87,'用友-费用'!$B$1:$AK$1,0)+1)</f>
        <v>0</v>
      </c>
      <c r="N151" s="143">
        <f>INDEX('用友-费用'!$A$1:$AK$344,MATCH(B151&amp;"调整额",'用友-费用'!$A$2:$A$344,0)+1,MATCH($N$87,'用友-费用'!$B$1:$AK$1,0)+1)</f>
        <v>0</v>
      </c>
      <c r="O151" s="125">
        <f t="shared" si="20"/>
        <v>0</v>
      </c>
      <c r="P151" s="143">
        <f>INDEX('用友-费用'!$A$1:$AK$344,MATCH(B151&amp;"调整额",'用友-费用'!$A$2:$A$344,0)+1,MATCH($P$87,'用友-费用'!$B$1:$AK$1,0)+1)</f>
        <v>0</v>
      </c>
      <c r="Q151" s="143">
        <f>INDEX('用友-费用'!$A$1:$AK$344,MATCH(B151&amp;"调整额",'用友-费用'!$A$2:$A$344,0)+1,MATCH($Q$87,'用友-费用'!$B$1:$AK$1,0)+1)</f>
        <v>0</v>
      </c>
      <c r="R151" s="143">
        <f>INDEX('用友-费用'!$A$1:$AK$344,MATCH(B151&amp;"调整额",'用友-费用'!$A$2:$A$344,0)+1,MATCH($R$87,'用友-费用'!$B$1:$AK$1,0)+1)</f>
        <v>0</v>
      </c>
      <c r="S151" s="125">
        <f t="shared" si="21"/>
        <v>0</v>
      </c>
      <c r="T151" s="143">
        <f>INDEX('用友-费用'!$A$1:$AK$344,MATCH(B151&amp;"调整额",'用友-费用'!$A$2:$A$344,0)+1,MATCH($T$87,'用友-费用'!$B$1:$AK$1,0)+1)</f>
        <v>0</v>
      </c>
      <c r="U151" s="143">
        <f>INDEX('用友-费用'!$A$1:$AK$344,MATCH(B151&amp;"调整额",'用友-费用'!$A$2:$A$344,0)+1,MATCH($U$87,'用友-费用'!$B$1:$AK$1,0)+1)</f>
        <v>0</v>
      </c>
      <c r="V151" s="143">
        <f>INDEX('用友-费用'!$A$1:$AK$344,MATCH(B151&amp;"调整额",'用友-费用'!$A$2:$A$344,0)+1,MATCH($V$87,'用友-费用'!$B$1:$AK$1,0)+1)</f>
        <v>0</v>
      </c>
      <c r="W151" s="143">
        <f>INDEX('用友-费用'!$A$1:$AK$344,MATCH(B151&amp;"调整额",'用友-费用'!$A$2:$A$344,0)+1,MATCH($W$87,'用友-费用'!$B$1:$AK$1,0)+1)</f>
        <v>0</v>
      </c>
      <c r="X151" s="143">
        <f>INDEX('用友-费用'!$A$1:$AK$344,MATCH(A151&amp;"调整额",'用友-费用'!$A$2:$A$344,0)+1,MATCH($X$87,'用友-费用'!$B$1:$AK$1,0)+1)</f>
        <v>0</v>
      </c>
      <c r="Y151" s="143">
        <f>INDEX('用友-费用'!$A$1:$AK$344,MATCH(B151&amp;"调整额",'用友-费用'!$A$2:$A$344,0)+1,MATCH($Y$87,'用友-费用'!$B$1:$AK$1,0)+1)</f>
        <v>0</v>
      </c>
    </row>
    <row r="152" spans="1:25">
      <c r="A152" s="211"/>
      <c r="B152" s="130" t="s">
        <v>163</v>
      </c>
      <c r="C152" s="125">
        <f t="shared" si="17"/>
        <v>0</v>
      </c>
      <c r="D152" s="143"/>
      <c r="E152" s="143">
        <f>INDEX('用友-费用'!$A$1:$AK$344,MATCH(B152&amp;"调整额",'用友-费用'!$A$2:$A$344,0)+1,MATCH($E$87,'用友-费用'!$B$1:$AK$1,0)+1)</f>
        <v>0</v>
      </c>
      <c r="F152" s="143">
        <f>INDEX('用友-费用'!$A$1:$AK$344,MATCH(B152&amp;"调整额",'用友-费用'!$A$2:$A$344,0)+1,MATCH($F$87,'用友-费用'!$B$1:$AK$1,0)+1)</f>
        <v>0</v>
      </c>
      <c r="G152" s="144">
        <f>INDEX('用友-费用'!$A$1:$AK$344,MATCH(B152&amp;"调整额",'用友-费用'!$A$2:$A$344,0)+1,MATCH($G$87,'用友-费用'!$B$1:$AK$1,0)+1)</f>
        <v>0</v>
      </c>
      <c r="H152" s="125">
        <f t="shared" si="18"/>
        <v>0</v>
      </c>
      <c r="I152" s="143">
        <f>INDEX('用友-费用'!$A$1:$AK$344,MATCH(B152&amp;"调整额",'用友-费用'!$A$2:$A$344,0)+1,MATCH($I$87,'用友-费用'!$B$1:$AK$1,0)+1)</f>
        <v>0</v>
      </c>
      <c r="J152" s="143">
        <f>INDEX('用友-费用'!$A$1:$AK$344,MATCH(B152&amp;"调整额",'用友-费用'!$A$2:$A$344,0)+1,MATCH($J$87,'用友-费用'!$B$1:$AK$1,0)+1)</f>
        <v>0</v>
      </c>
      <c r="K152" s="143">
        <f>INDEX('用友-费用'!$A$1:$AK$344,MATCH(B152&amp;"调整额",'用友-费用'!$A$2:$A$344,0)+1,MATCH($K$87,'用友-费用'!$B$1:$AK$1,0)+1)</f>
        <v>0</v>
      </c>
      <c r="L152" s="125">
        <f t="shared" si="19"/>
        <v>0</v>
      </c>
      <c r="M152" s="143">
        <f>INDEX('用友-费用'!$A$1:$AK$344,MATCH(B152&amp;"调整额",'用友-费用'!$A$2:$A$344,0)+1,MATCH($M$87,'用友-费用'!$B$1:$AK$1,0)+1)</f>
        <v>0</v>
      </c>
      <c r="N152" s="143">
        <f>INDEX('用友-费用'!$A$1:$AK$344,MATCH(B152&amp;"调整额",'用友-费用'!$A$2:$A$344,0)+1,MATCH($N$87,'用友-费用'!$B$1:$AK$1,0)+1)</f>
        <v>0</v>
      </c>
      <c r="O152" s="125">
        <f t="shared" si="20"/>
        <v>0</v>
      </c>
      <c r="P152" s="143">
        <f>INDEX('用友-费用'!$A$1:$AK$344,MATCH(B152&amp;"调整额",'用友-费用'!$A$2:$A$344,0)+1,MATCH($P$87,'用友-费用'!$B$1:$AK$1,0)+1)</f>
        <v>0</v>
      </c>
      <c r="Q152" s="143">
        <f>INDEX('用友-费用'!$A$1:$AK$344,MATCH(B152&amp;"调整额",'用友-费用'!$A$2:$A$344,0)+1,MATCH($Q$87,'用友-费用'!$B$1:$AK$1,0)+1)</f>
        <v>0</v>
      </c>
      <c r="R152" s="143">
        <f>INDEX('用友-费用'!$A$1:$AK$344,MATCH(B152&amp;"调整额",'用友-费用'!$A$2:$A$344,0)+1,MATCH($R$87,'用友-费用'!$B$1:$AK$1,0)+1)</f>
        <v>0</v>
      </c>
      <c r="S152" s="125">
        <f t="shared" si="21"/>
        <v>0</v>
      </c>
      <c r="T152" s="143">
        <f>INDEX('用友-费用'!$A$1:$AK$344,MATCH(B152&amp;"调整额",'用友-费用'!$A$2:$A$344,0)+1,MATCH($T$87,'用友-费用'!$B$1:$AK$1,0)+1)</f>
        <v>0</v>
      </c>
      <c r="U152" s="143">
        <f>INDEX('用友-费用'!$A$1:$AK$344,MATCH(B152&amp;"调整额",'用友-费用'!$A$2:$A$344,0)+1,MATCH($U$87,'用友-费用'!$B$1:$AK$1,0)+1)</f>
        <v>0</v>
      </c>
      <c r="V152" s="143">
        <f>INDEX('用友-费用'!$A$1:$AK$344,MATCH(B152&amp;"调整额",'用友-费用'!$A$2:$A$344,0)+1,MATCH($V$87,'用友-费用'!$B$1:$AK$1,0)+1)</f>
        <v>0</v>
      </c>
      <c r="W152" s="143">
        <f>INDEX('用友-费用'!$A$1:$AK$344,MATCH(B152&amp;"调整额",'用友-费用'!$A$2:$A$344,0)+1,MATCH($W$87,'用友-费用'!$B$1:$AK$1,0)+1)</f>
        <v>0</v>
      </c>
      <c r="X152" s="143">
        <f>INDEX('用友-费用'!$A$1:$AK$344,MATCH(A152&amp;"调整额",'用友-费用'!$A$2:$A$344,0)+1,MATCH($X$87,'用友-费用'!$B$1:$AK$1,0)+1)</f>
        <v>0</v>
      </c>
      <c r="Y152" s="143">
        <f>INDEX('用友-费用'!$A$1:$AK$344,MATCH(B152&amp;"调整额",'用友-费用'!$A$2:$A$344,0)+1,MATCH($Y$87,'用友-费用'!$B$1:$AK$1,0)+1)</f>
        <v>0</v>
      </c>
    </row>
    <row r="153" spans="1:25">
      <c r="A153" s="211"/>
      <c r="B153" s="130" t="s">
        <v>164</v>
      </c>
      <c r="C153" s="125">
        <f t="shared" ref="C153:C166" si="26">D153+E153+G153+H153+L153+O153+S153+F153</f>
        <v>0</v>
      </c>
      <c r="D153" s="143"/>
      <c r="E153" s="143">
        <f>INDEX('用友-费用'!$A$1:$AK$344,MATCH(B153&amp;"调整额",'用友-费用'!$A$2:$A$344,0)+1,MATCH($E$87,'用友-费用'!$B$1:$AK$1,0)+1)</f>
        <v>0</v>
      </c>
      <c r="F153" s="143">
        <f>INDEX('用友-费用'!$A$1:$AK$344,MATCH(B153&amp;"调整额",'用友-费用'!$A$2:$A$344,0)+1,MATCH($F$87,'用友-费用'!$B$1:$AK$1,0)+1)</f>
        <v>0</v>
      </c>
      <c r="G153" s="144">
        <f>INDEX('用友-费用'!$A$1:$AK$344,MATCH(B153&amp;"调整额",'用友-费用'!$A$2:$A$344,0)+1,MATCH($G$87,'用友-费用'!$B$1:$AK$1,0)+1)</f>
        <v>0</v>
      </c>
      <c r="H153" s="125">
        <f t="shared" ref="H153:H164" si="27">I153+J153+K153</f>
        <v>0</v>
      </c>
      <c r="I153" s="143">
        <f>INDEX('用友-费用'!$A$1:$AK$344,MATCH(B153&amp;"调整额",'用友-费用'!$A$2:$A$344,0)+1,MATCH($I$87,'用友-费用'!$B$1:$AK$1,0)+1)</f>
        <v>0</v>
      </c>
      <c r="J153" s="143">
        <f>INDEX('用友-费用'!$A$1:$AK$344,MATCH(B153&amp;"调整额",'用友-费用'!$A$2:$A$344,0)+1,MATCH($J$87,'用友-费用'!$B$1:$AK$1,0)+1)</f>
        <v>0</v>
      </c>
      <c r="K153" s="143">
        <f>INDEX('用友-费用'!$A$1:$AK$344,MATCH(B153&amp;"调整额",'用友-费用'!$A$2:$A$344,0)+1,MATCH($K$87,'用友-费用'!$B$1:$AK$1,0)+1)</f>
        <v>0</v>
      </c>
      <c r="L153" s="125">
        <f t="shared" ref="L153:L164" si="28">M153+N153</f>
        <v>0</v>
      </c>
      <c r="M153" s="143">
        <f>INDEX('用友-费用'!$A$1:$AK$344,MATCH(B153&amp;"调整额",'用友-费用'!$A$2:$A$344,0)+1,MATCH($M$87,'用友-费用'!$B$1:$AK$1,0)+1)</f>
        <v>0</v>
      </c>
      <c r="N153" s="143">
        <f>INDEX('用友-费用'!$A$1:$AK$344,MATCH(B153&amp;"调整额",'用友-费用'!$A$2:$A$344,0)+1,MATCH($N$87,'用友-费用'!$B$1:$AK$1,0)+1)</f>
        <v>0</v>
      </c>
      <c r="O153" s="125">
        <f t="shared" ref="O153:O164" si="29">P153+Q153</f>
        <v>0</v>
      </c>
      <c r="P153" s="143">
        <f>INDEX('用友-费用'!$A$1:$AK$344,MATCH(B153&amp;"调整额",'用友-费用'!$A$2:$A$344,0)+1,MATCH($P$87,'用友-费用'!$B$1:$AK$1,0)+1)</f>
        <v>0</v>
      </c>
      <c r="Q153" s="143">
        <f>INDEX('用友-费用'!$A$1:$AK$344,MATCH(B153&amp;"调整额",'用友-费用'!$A$2:$A$344,0)+1,MATCH($Q$87,'用友-费用'!$B$1:$AK$1,0)+1)</f>
        <v>0</v>
      </c>
      <c r="R153" s="143">
        <f>INDEX('用友-费用'!$A$1:$AK$344,MATCH(B153&amp;"调整额",'用友-费用'!$A$2:$A$344,0)+1,MATCH($R$87,'用友-费用'!$B$1:$AK$1,0)+1)</f>
        <v>0</v>
      </c>
      <c r="S153" s="125">
        <f t="shared" ref="S153:S166" si="30">T153+U153+V153+W153+X153+Y153</f>
        <v>0</v>
      </c>
      <c r="T153" s="143">
        <f>INDEX('用友-费用'!$A$1:$AK$344,MATCH(B153&amp;"调整额",'用友-费用'!$A$2:$A$344,0)+1,MATCH($T$87,'用友-费用'!$B$1:$AK$1,0)+1)</f>
        <v>0</v>
      </c>
      <c r="U153" s="143">
        <f>INDEX('用友-费用'!$A$1:$AK$344,MATCH(B153&amp;"调整额",'用友-费用'!$A$2:$A$344,0)+1,MATCH($U$87,'用友-费用'!$B$1:$AK$1,0)+1)</f>
        <v>0</v>
      </c>
      <c r="V153" s="143">
        <f>INDEX('用友-费用'!$A$1:$AK$344,MATCH(B153&amp;"调整额",'用友-费用'!$A$2:$A$344,0)+1,MATCH($V$87,'用友-费用'!$B$1:$AK$1,0)+1)</f>
        <v>0</v>
      </c>
      <c r="W153" s="143">
        <f>INDEX('用友-费用'!$A$1:$AK$344,MATCH(B153&amp;"调整额",'用友-费用'!$A$2:$A$344,0)+1,MATCH($W$87,'用友-费用'!$B$1:$AK$1,0)+1)</f>
        <v>0</v>
      </c>
      <c r="X153" s="143">
        <f>INDEX('用友-费用'!$A$1:$AK$344,MATCH(A153&amp;"调整额",'用友-费用'!$A$2:$A$344,0)+1,MATCH($X$87,'用友-费用'!$B$1:$AK$1,0)+1)</f>
        <v>0</v>
      </c>
      <c r="Y153" s="143">
        <f>INDEX('用友-费用'!$A$1:$AK$344,MATCH(B153&amp;"调整额",'用友-费用'!$A$2:$A$344,0)+1,MATCH($Y$87,'用友-费用'!$B$1:$AK$1,0)+1)</f>
        <v>0</v>
      </c>
    </row>
    <row r="154" spans="1:25">
      <c r="A154" s="211"/>
      <c r="B154" s="130" t="s">
        <v>165</v>
      </c>
      <c r="C154" s="125">
        <f t="shared" si="26"/>
        <v>0</v>
      </c>
      <c r="D154" s="143"/>
      <c r="E154" s="143">
        <f>INDEX('用友-费用'!$A$1:$AK$344,MATCH(B154&amp;"调整额",'用友-费用'!$A$2:$A$344,0)+1,MATCH($E$87,'用友-费用'!$B$1:$AK$1,0)+1)</f>
        <v>0</v>
      </c>
      <c r="F154" s="143">
        <f>INDEX('用友-费用'!$A$1:$AK$344,MATCH(B154&amp;"调整额",'用友-费用'!$A$2:$A$344,0)+1,MATCH($F$87,'用友-费用'!$B$1:$AK$1,0)+1)</f>
        <v>0</v>
      </c>
      <c r="G154" s="144">
        <f>INDEX('用友-费用'!$A$1:$AK$344,MATCH(B154&amp;"调整额",'用友-费用'!$A$2:$A$344,0)+1,MATCH($G$87,'用友-费用'!$B$1:$AK$1,0)+1)</f>
        <v>0</v>
      </c>
      <c r="H154" s="125">
        <f t="shared" si="27"/>
        <v>0</v>
      </c>
      <c r="I154" s="143">
        <f>INDEX('用友-费用'!$A$1:$AK$344,MATCH(B154&amp;"调整额",'用友-费用'!$A$2:$A$344,0)+1,MATCH($I$87,'用友-费用'!$B$1:$AK$1,0)+1)</f>
        <v>0</v>
      </c>
      <c r="J154" s="143">
        <f>INDEX('用友-费用'!$A$1:$AK$344,MATCH(B154&amp;"调整额",'用友-费用'!$A$2:$A$344,0)+1,MATCH($J$87,'用友-费用'!$B$1:$AK$1,0)+1)</f>
        <v>0</v>
      </c>
      <c r="K154" s="143">
        <f>INDEX('用友-费用'!$A$1:$AK$344,MATCH(B154&amp;"调整额",'用友-费用'!$A$2:$A$344,0)+1,MATCH($K$87,'用友-费用'!$B$1:$AK$1,0)+1)</f>
        <v>0</v>
      </c>
      <c r="L154" s="125">
        <f t="shared" si="28"/>
        <v>0</v>
      </c>
      <c r="M154" s="143">
        <f>INDEX('用友-费用'!$A$1:$AK$344,MATCH(B154&amp;"调整额",'用友-费用'!$A$2:$A$344,0)+1,MATCH($M$87,'用友-费用'!$B$1:$AK$1,0)+1)</f>
        <v>0</v>
      </c>
      <c r="N154" s="143">
        <f>INDEX('用友-费用'!$A$1:$AK$344,MATCH(B154&amp;"调整额",'用友-费用'!$A$2:$A$344,0)+1,MATCH($N$87,'用友-费用'!$B$1:$AK$1,0)+1)</f>
        <v>0</v>
      </c>
      <c r="O154" s="125">
        <f t="shared" si="29"/>
        <v>0</v>
      </c>
      <c r="P154" s="143">
        <f>INDEX('用友-费用'!$A$1:$AK$344,MATCH(B154&amp;"调整额",'用友-费用'!$A$2:$A$344,0)+1,MATCH($P$87,'用友-费用'!$B$1:$AK$1,0)+1)</f>
        <v>0</v>
      </c>
      <c r="Q154" s="143">
        <f>INDEX('用友-费用'!$A$1:$AK$344,MATCH(B154&amp;"调整额",'用友-费用'!$A$2:$A$344,0)+1,MATCH($Q$87,'用友-费用'!$B$1:$AK$1,0)+1)</f>
        <v>0</v>
      </c>
      <c r="R154" s="143">
        <f>INDEX('用友-费用'!$A$1:$AK$344,MATCH(B154&amp;"调整额",'用友-费用'!$A$2:$A$344,0)+1,MATCH($R$87,'用友-费用'!$B$1:$AK$1,0)+1)</f>
        <v>0</v>
      </c>
      <c r="S154" s="125">
        <f t="shared" si="30"/>
        <v>0</v>
      </c>
      <c r="T154" s="143">
        <f>INDEX('用友-费用'!$A$1:$AK$344,MATCH(B154&amp;"调整额",'用友-费用'!$A$2:$A$344,0)+1,MATCH($T$87,'用友-费用'!$B$1:$AK$1,0)+1)</f>
        <v>0</v>
      </c>
      <c r="U154" s="143">
        <f>INDEX('用友-费用'!$A$1:$AK$344,MATCH(B154&amp;"调整额",'用友-费用'!$A$2:$A$344,0)+1,MATCH($U$87,'用友-费用'!$B$1:$AK$1,0)+1)</f>
        <v>0</v>
      </c>
      <c r="V154" s="143">
        <f>INDEX('用友-费用'!$A$1:$AK$344,MATCH(B154&amp;"调整额",'用友-费用'!$A$2:$A$344,0)+1,MATCH($V$87,'用友-费用'!$B$1:$AK$1,0)+1)</f>
        <v>0</v>
      </c>
      <c r="W154" s="143">
        <f>INDEX('用友-费用'!$A$1:$AK$344,MATCH(B154&amp;"调整额",'用友-费用'!$A$2:$A$344,0)+1,MATCH($W$87,'用友-费用'!$B$1:$AK$1,0)+1)</f>
        <v>0</v>
      </c>
      <c r="X154" s="143">
        <f>INDEX('用友-费用'!$A$1:$AK$344,MATCH(A154&amp;"调整额",'用友-费用'!$A$2:$A$344,0)+1,MATCH($X$87,'用友-费用'!$B$1:$AK$1,0)+1)</f>
        <v>0</v>
      </c>
      <c r="Y154" s="143">
        <f>INDEX('用友-费用'!$A$1:$AK$344,MATCH(B154&amp;"调整额",'用友-费用'!$A$2:$A$344,0)+1,MATCH($Y$87,'用友-费用'!$B$1:$AK$1,0)+1)</f>
        <v>0</v>
      </c>
    </row>
    <row r="155" spans="1:25">
      <c r="A155" s="211"/>
      <c r="B155" s="130" t="s">
        <v>166</v>
      </c>
      <c r="C155" s="125">
        <f t="shared" si="26"/>
        <v>0</v>
      </c>
      <c r="D155" s="143"/>
      <c r="E155" s="143">
        <f>INDEX('用友-费用'!$A$1:$AK$344,MATCH(B155&amp;"调整额",'用友-费用'!$A$2:$A$344,0)+1,MATCH($E$87,'用友-费用'!$B$1:$AK$1,0)+1)</f>
        <v>0</v>
      </c>
      <c r="F155" s="143">
        <f>INDEX('用友-费用'!$A$1:$AK$344,MATCH(B155&amp;"调整额",'用友-费用'!$A$2:$A$344,0)+1,MATCH($F$87,'用友-费用'!$B$1:$AK$1,0)+1)</f>
        <v>0</v>
      </c>
      <c r="G155" s="144">
        <f>INDEX('用友-费用'!$A$1:$AK$344,MATCH(B155&amp;"调整额",'用友-费用'!$A$2:$A$344,0)+1,MATCH($G$87,'用友-费用'!$B$1:$AK$1,0)+1)</f>
        <v>0</v>
      </c>
      <c r="H155" s="125">
        <f t="shared" si="27"/>
        <v>0</v>
      </c>
      <c r="I155" s="143">
        <f>INDEX('用友-费用'!$A$1:$AK$344,MATCH(B155&amp;"调整额",'用友-费用'!$A$2:$A$344,0)+1,MATCH($I$87,'用友-费用'!$B$1:$AK$1,0)+1)</f>
        <v>0</v>
      </c>
      <c r="J155" s="143">
        <f>INDEX('用友-费用'!$A$1:$AK$344,MATCH(B155&amp;"调整额",'用友-费用'!$A$2:$A$344,0)+1,MATCH($J$87,'用友-费用'!$B$1:$AK$1,0)+1)</f>
        <v>0</v>
      </c>
      <c r="K155" s="143">
        <f>INDEX('用友-费用'!$A$1:$AK$344,MATCH(B155&amp;"调整额",'用友-费用'!$A$2:$A$344,0)+1,MATCH($K$87,'用友-费用'!$B$1:$AK$1,0)+1)</f>
        <v>0</v>
      </c>
      <c r="L155" s="125">
        <f t="shared" si="28"/>
        <v>0</v>
      </c>
      <c r="M155" s="143">
        <f>INDEX('用友-费用'!$A$1:$AK$344,MATCH(B155&amp;"调整额",'用友-费用'!$A$2:$A$344,0)+1,MATCH($M$87,'用友-费用'!$B$1:$AK$1,0)+1)</f>
        <v>0</v>
      </c>
      <c r="N155" s="143">
        <f>INDEX('用友-费用'!$A$1:$AK$344,MATCH(B155&amp;"调整额",'用友-费用'!$A$2:$A$344,0)+1,MATCH($N$87,'用友-费用'!$B$1:$AK$1,0)+1)</f>
        <v>0</v>
      </c>
      <c r="O155" s="125">
        <f t="shared" si="29"/>
        <v>0</v>
      </c>
      <c r="P155" s="143">
        <f>INDEX('用友-费用'!$A$1:$AK$344,MATCH(B155&amp;"调整额",'用友-费用'!$A$2:$A$344,0)+1,MATCH($P$87,'用友-费用'!$B$1:$AK$1,0)+1)</f>
        <v>0</v>
      </c>
      <c r="Q155" s="143">
        <f>INDEX('用友-费用'!$A$1:$AK$344,MATCH(B155&amp;"调整额",'用友-费用'!$A$2:$A$344,0)+1,MATCH($Q$87,'用友-费用'!$B$1:$AK$1,0)+1)</f>
        <v>0</v>
      </c>
      <c r="R155" s="143">
        <f>INDEX('用友-费用'!$A$1:$AK$344,MATCH(B155&amp;"调整额",'用友-费用'!$A$2:$A$344,0)+1,MATCH($R$87,'用友-费用'!$B$1:$AK$1,0)+1)</f>
        <v>0</v>
      </c>
      <c r="S155" s="125">
        <f t="shared" si="30"/>
        <v>0</v>
      </c>
      <c r="T155" s="143">
        <f>INDEX('用友-费用'!$A$1:$AK$344,MATCH(B155&amp;"调整额",'用友-费用'!$A$2:$A$344,0)+1,MATCH($T$87,'用友-费用'!$B$1:$AK$1,0)+1)</f>
        <v>0</v>
      </c>
      <c r="U155" s="143">
        <f>INDEX('用友-费用'!$A$1:$AK$344,MATCH(B155&amp;"调整额",'用友-费用'!$A$2:$A$344,0)+1,MATCH($U$87,'用友-费用'!$B$1:$AK$1,0)+1)</f>
        <v>0</v>
      </c>
      <c r="V155" s="143">
        <f>INDEX('用友-费用'!$A$1:$AK$344,MATCH(B155&amp;"调整额",'用友-费用'!$A$2:$A$344,0)+1,MATCH($V$87,'用友-费用'!$B$1:$AK$1,0)+1)</f>
        <v>0</v>
      </c>
      <c r="W155" s="143">
        <f>INDEX('用友-费用'!$A$1:$AK$344,MATCH(B155&amp;"调整额",'用友-费用'!$A$2:$A$344,0)+1,MATCH($W$87,'用友-费用'!$B$1:$AK$1,0)+1)</f>
        <v>0</v>
      </c>
      <c r="X155" s="143">
        <f>INDEX('用友-费用'!$A$1:$AK$344,MATCH(A155&amp;"调整额",'用友-费用'!$A$2:$A$344,0)+1,MATCH($X$87,'用友-费用'!$B$1:$AK$1,0)+1)</f>
        <v>0</v>
      </c>
      <c r="Y155" s="143">
        <f>INDEX('用友-费用'!$A$1:$AK$344,MATCH(B155&amp;"调整额",'用友-费用'!$A$2:$A$344,0)+1,MATCH($Y$87,'用友-费用'!$B$1:$AK$1,0)+1)</f>
        <v>0</v>
      </c>
    </row>
    <row r="156" spans="1:25">
      <c r="A156" s="211"/>
      <c r="B156" s="130" t="s">
        <v>167</v>
      </c>
      <c r="C156" s="125">
        <f t="shared" si="26"/>
        <v>0</v>
      </c>
      <c r="D156" s="143">
        <f>-5833333.33</f>
        <v>-5833333.3300000001</v>
      </c>
      <c r="E156" s="143">
        <f>INDEX('用友-费用'!$A$1:$AK$344,MATCH(B156&amp;"调整额",'用友-费用'!$A$2:$A$344,0)+1,MATCH($E$87,'用友-费用'!$B$1:$AK$1,0)+1)</f>
        <v>0</v>
      </c>
      <c r="F156" s="143">
        <f>INDEX('用友-费用'!$A$1:$AK$344,MATCH(B156&amp;"调整额",'用友-费用'!$A$2:$A$344,0)+1,MATCH($F$87,'用友-费用'!$B$1:$AK$1,0)+1)</f>
        <v>0</v>
      </c>
      <c r="G156" s="144">
        <f>INDEX('用友-费用'!$A$1:$AK$344,MATCH(B156&amp;"调整额",'用友-费用'!$A$2:$A$344,0)+1,MATCH($G$87,'用友-费用'!$B$1:$AK$1,0)+1)</f>
        <v>5833333.3300000001</v>
      </c>
      <c r="H156" s="125">
        <f t="shared" si="27"/>
        <v>0</v>
      </c>
      <c r="I156" s="143">
        <f>INDEX('用友-费用'!$A$1:$AK$344,MATCH(B156&amp;"调整额",'用友-费用'!$A$2:$A$344,0)+1,MATCH($I$87,'用友-费用'!$B$1:$AK$1,0)+1)</f>
        <v>0</v>
      </c>
      <c r="J156" s="143">
        <f>INDEX('用友-费用'!$A$1:$AK$344,MATCH(B156&amp;"调整额",'用友-费用'!$A$2:$A$344,0)+1,MATCH($J$87,'用友-费用'!$B$1:$AK$1,0)+1)</f>
        <v>0</v>
      </c>
      <c r="K156" s="143">
        <f>INDEX('用友-费用'!$A$1:$AK$344,MATCH(B156&amp;"调整额",'用友-费用'!$A$2:$A$344,0)+1,MATCH($K$87,'用友-费用'!$B$1:$AK$1,0)+1)</f>
        <v>0</v>
      </c>
      <c r="L156" s="125">
        <f t="shared" si="28"/>
        <v>0</v>
      </c>
      <c r="M156" s="143">
        <f>INDEX('用友-费用'!$A$1:$AK$344,MATCH(B156&amp;"调整额",'用友-费用'!$A$2:$A$344,0)+1,MATCH($M$87,'用友-费用'!$B$1:$AK$1,0)+1)</f>
        <v>0</v>
      </c>
      <c r="N156" s="143">
        <f>INDEX('用友-费用'!$A$1:$AK$344,MATCH(B156&amp;"调整额",'用友-费用'!$A$2:$A$344,0)+1,MATCH($N$87,'用友-费用'!$B$1:$AK$1,0)+1)</f>
        <v>0</v>
      </c>
      <c r="O156" s="125">
        <f t="shared" si="29"/>
        <v>0</v>
      </c>
      <c r="P156" s="143">
        <f>INDEX('用友-费用'!$A$1:$AK$344,MATCH(B156&amp;"调整额",'用友-费用'!$A$2:$A$344,0)+1,MATCH($P$87,'用友-费用'!$B$1:$AK$1,0)+1)</f>
        <v>0</v>
      </c>
      <c r="Q156" s="143">
        <f>INDEX('用友-费用'!$A$1:$AK$344,MATCH(B156&amp;"调整额",'用友-费用'!$A$2:$A$344,0)+1,MATCH($Q$87,'用友-费用'!$B$1:$AK$1,0)+1)</f>
        <v>0</v>
      </c>
      <c r="R156" s="143">
        <f>INDEX('用友-费用'!$A$1:$AK$344,MATCH(B156&amp;"调整额",'用友-费用'!$A$2:$A$344,0)+1,MATCH($R$87,'用友-费用'!$B$1:$AK$1,0)+1)</f>
        <v>0</v>
      </c>
      <c r="S156" s="125">
        <f t="shared" si="30"/>
        <v>0</v>
      </c>
      <c r="T156" s="143">
        <f>INDEX('用友-费用'!$A$1:$AK$344,MATCH(B156&amp;"调整额",'用友-费用'!$A$2:$A$344,0)+1,MATCH($T$87,'用友-费用'!$B$1:$AK$1,0)+1)</f>
        <v>0</v>
      </c>
      <c r="U156" s="143">
        <f>INDEX('用友-费用'!$A$1:$AK$344,MATCH(B156&amp;"调整额",'用友-费用'!$A$2:$A$344,0)+1,MATCH($U$87,'用友-费用'!$B$1:$AK$1,0)+1)</f>
        <v>0</v>
      </c>
      <c r="V156" s="143">
        <f>INDEX('用友-费用'!$A$1:$AK$344,MATCH(B156&amp;"调整额",'用友-费用'!$A$2:$A$344,0)+1,MATCH($V$87,'用友-费用'!$B$1:$AK$1,0)+1)</f>
        <v>0</v>
      </c>
      <c r="W156" s="143">
        <f>INDEX('用友-费用'!$A$1:$AK$344,MATCH(B156&amp;"调整额",'用友-费用'!$A$2:$A$344,0)+1,MATCH($W$87,'用友-费用'!$B$1:$AK$1,0)+1)</f>
        <v>0</v>
      </c>
      <c r="X156" s="143">
        <f>INDEX('用友-费用'!$A$1:$AK$344,MATCH(A156&amp;"调整额",'用友-费用'!$A$2:$A$344,0)+1,MATCH($X$87,'用友-费用'!$B$1:$AK$1,0)+1)</f>
        <v>0</v>
      </c>
      <c r="Y156" s="143">
        <f>INDEX('用友-费用'!$A$1:$AK$344,MATCH(B156&amp;"调整额",'用友-费用'!$A$2:$A$344,0)+1,MATCH($Y$87,'用友-费用'!$B$1:$AK$1,0)+1)</f>
        <v>0</v>
      </c>
    </row>
    <row r="157" spans="1:25">
      <c r="A157" s="211"/>
      <c r="B157" s="130" t="s">
        <v>168</v>
      </c>
      <c r="C157" s="125">
        <f t="shared" si="26"/>
        <v>0</v>
      </c>
      <c r="D157" s="143"/>
      <c r="E157" s="143">
        <f>INDEX('用友-费用'!$A$1:$AK$344,MATCH(B157&amp;"调整额",'用友-费用'!$A$2:$A$344,0)+1,MATCH($E$87,'用友-费用'!$B$1:$AK$1,0)+1)</f>
        <v>0</v>
      </c>
      <c r="F157" s="143">
        <f>INDEX('用友-费用'!$A$1:$AK$344,MATCH(B157&amp;"调整额",'用友-费用'!$A$2:$A$344,0)+1,MATCH($F$87,'用友-费用'!$B$1:$AK$1,0)+1)</f>
        <v>0</v>
      </c>
      <c r="G157" s="144">
        <f>INDEX('用友-费用'!$A$1:$AK$344,MATCH(B157&amp;"调整额",'用友-费用'!$A$2:$A$344,0)+1,MATCH($G$87,'用友-费用'!$B$1:$AK$1,0)+1)</f>
        <v>0</v>
      </c>
      <c r="H157" s="125">
        <f t="shared" si="27"/>
        <v>0</v>
      </c>
      <c r="I157" s="143">
        <f>INDEX('用友-费用'!$A$1:$AK$344,MATCH(B157&amp;"调整额",'用友-费用'!$A$2:$A$344,0)+1,MATCH($I$87,'用友-费用'!$B$1:$AK$1,0)+1)</f>
        <v>0</v>
      </c>
      <c r="J157" s="143">
        <f>INDEX('用友-费用'!$A$1:$AK$344,MATCH(B157&amp;"调整额",'用友-费用'!$A$2:$A$344,0)+1,MATCH($J$87,'用友-费用'!$B$1:$AK$1,0)+1)</f>
        <v>0</v>
      </c>
      <c r="K157" s="143">
        <f>INDEX('用友-费用'!$A$1:$AK$344,MATCH(B157&amp;"调整额",'用友-费用'!$A$2:$A$344,0)+1,MATCH($K$87,'用友-费用'!$B$1:$AK$1,0)+1)</f>
        <v>0</v>
      </c>
      <c r="L157" s="125">
        <f t="shared" si="28"/>
        <v>0</v>
      </c>
      <c r="M157" s="143">
        <f>INDEX('用友-费用'!$A$1:$AK$344,MATCH(B157&amp;"调整额",'用友-费用'!$A$2:$A$344,0)+1,MATCH($M$87,'用友-费用'!$B$1:$AK$1,0)+1)</f>
        <v>0</v>
      </c>
      <c r="N157" s="143">
        <f>INDEX('用友-费用'!$A$1:$AK$344,MATCH(B157&amp;"调整额",'用友-费用'!$A$2:$A$344,0)+1,MATCH($N$87,'用友-费用'!$B$1:$AK$1,0)+1)</f>
        <v>0</v>
      </c>
      <c r="O157" s="125">
        <f t="shared" si="29"/>
        <v>0</v>
      </c>
      <c r="P157" s="143">
        <f>INDEX('用友-费用'!$A$1:$AK$344,MATCH(B157&amp;"调整额",'用友-费用'!$A$2:$A$344,0)+1,MATCH($P$87,'用友-费用'!$B$1:$AK$1,0)+1)</f>
        <v>0</v>
      </c>
      <c r="Q157" s="143">
        <f>INDEX('用友-费用'!$A$1:$AK$344,MATCH(B157&amp;"调整额",'用友-费用'!$A$2:$A$344,0)+1,MATCH($Q$87,'用友-费用'!$B$1:$AK$1,0)+1)</f>
        <v>0</v>
      </c>
      <c r="R157" s="143">
        <f>INDEX('用友-费用'!$A$1:$AK$344,MATCH(B157&amp;"调整额",'用友-费用'!$A$2:$A$344,0)+1,MATCH($R$87,'用友-费用'!$B$1:$AK$1,0)+1)</f>
        <v>0</v>
      </c>
      <c r="S157" s="125">
        <f t="shared" si="30"/>
        <v>0</v>
      </c>
      <c r="T157" s="143">
        <f>INDEX('用友-费用'!$A$1:$AK$344,MATCH(B157&amp;"调整额",'用友-费用'!$A$2:$A$344,0)+1,MATCH($T$87,'用友-费用'!$B$1:$AK$1,0)+1)</f>
        <v>0</v>
      </c>
      <c r="U157" s="143">
        <f>INDEX('用友-费用'!$A$1:$AK$344,MATCH(B157&amp;"调整额",'用友-费用'!$A$2:$A$344,0)+1,MATCH($U$87,'用友-费用'!$B$1:$AK$1,0)+1)</f>
        <v>0</v>
      </c>
      <c r="V157" s="143">
        <f>INDEX('用友-费用'!$A$1:$AK$344,MATCH(B157&amp;"调整额",'用友-费用'!$A$2:$A$344,0)+1,MATCH($V$87,'用友-费用'!$B$1:$AK$1,0)+1)</f>
        <v>0</v>
      </c>
      <c r="W157" s="143">
        <f>INDEX('用友-费用'!$A$1:$AK$344,MATCH(B157&amp;"调整额",'用友-费用'!$A$2:$A$344,0)+1,MATCH($W$87,'用友-费用'!$B$1:$AK$1,0)+1)</f>
        <v>0</v>
      </c>
      <c r="X157" s="143">
        <f>INDEX('用友-费用'!$A$1:$AK$344,MATCH(A157&amp;"调整额",'用友-费用'!$A$2:$A$344,0)+1,MATCH($X$87,'用友-费用'!$B$1:$AK$1,0)+1)</f>
        <v>0</v>
      </c>
      <c r="Y157" s="143">
        <f>INDEX('用友-费用'!$A$1:$AK$344,MATCH(B157&amp;"调整额",'用友-费用'!$A$2:$A$344,0)+1,MATCH($Y$87,'用友-费用'!$B$1:$AK$1,0)+1)</f>
        <v>0</v>
      </c>
    </row>
    <row r="158" spans="1:25">
      <c r="A158" s="211"/>
      <c r="B158" s="130" t="s">
        <v>169</v>
      </c>
      <c r="C158" s="125">
        <f t="shared" si="26"/>
        <v>0</v>
      </c>
      <c r="D158" s="143"/>
      <c r="E158" s="143">
        <f>INDEX('用友-费用'!$A$1:$AK$344,MATCH(B158&amp;"调整额",'用友-费用'!$A$2:$A$344,0)+1,MATCH($E$87,'用友-费用'!$B$1:$AK$1,0)+1)</f>
        <v>0</v>
      </c>
      <c r="F158" s="143">
        <f>INDEX('用友-费用'!$A$1:$AK$344,MATCH(B158&amp;"调整额",'用友-费用'!$A$2:$A$344,0)+1,MATCH($F$87,'用友-费用'!$B$1:$AK$1,0)+1)</f>
        <v>0</v>
      </c>
      <c r="G158" s="144">
        <f>INDEX('用友-费用'!$A$1:$AK$344,MATCH(B158&amp;"调整额",'用友-费用'!$A$2:$A$344,0)+1,MATCH($G$87,'用友-费用'!$B$1:$AK$1,0)+1)</f>
        <v>0</v>
      </c>
      <c r="H158" s="125">
        <f t="shared" si="27"/>
        <v>0</v>
      </c>
      <c r="I158" s="143">
        <f>INDEX('用友-费用'!$A$1:$AK$344,MATCH(B158&amp;"调整额",'用友-费用'!$A$2:$A$344,0)+1,MATCH($I$87,'用友-费用'!$B$1:$AK$1,0)+1)</f>
        <v>0</v>
      </c>
      <c r="J158" s="143">
        <f>INDEX('用友-费用'!$A$1:$AK$344,MATCH(B158&amp;"调整额",'用友-费用'!$A$2:$A$344,0)+1,MATCH($J$87,'用友-费用'!$B$1:$AK$1,0)+1)</f>
        <v>0</v>
      </c>
      <c r="K158" s="143">
        <f>INDEX('用友-费用'!$A$1:$AK$344,MATCH(B158&amp;"调整额",'用友-费用'!$A$2:$A$344,0)+1,MATCH($K$87,'用友-费用'!$B$1:$AK$1,0)+1)</f>
        <v>0</v>
      </c>
      <c r="L158" s="125">
        <f t="shared" si="28"/>
        <v>0</v>
      </c>
      <c r="M158" s="143">
        <f>INDEX('用友-费用'!$A$1:$AK$344,MATCH(B158&amp;"调整额",'用友-费用'!$A$2:$A$344,0)+1,MATCH($M$87,'用友-费用'!$B$1:$AK$1,0)+1)</f>
        <v>0</v>
      </c>
      <c r="N158" s="143">
        <f>INDEX('用友-费用'!$A$1:$AK$344,MATCH(B158&amp;"调整额",'用友-费用'!$A$2:$A$344,0)+1,MATCH($N$87,'用友-费用'!$B$1:$AK$1,0)+1)</f>
        <v>0</v>
      </c>
      <c r="O158" s="125">
        <f t="shared" si="29"/>
        <v>0</v>
      </c>
      <c r="P158" s="143">
        <f>INDEX('用友-费用'!$A$1:$AK$344,MATCH(B158&amp;"调整额",'用友-费用'!$A$2:$A$344,0)+1,MATCH($P$87,'用友-费用'!$B$1:$AK$1,0)+1)</f>
        <v>0</v>
      </c>
      <c r="Q158" s="143">
        <f>INDEX('用友-费用'!$A$1:$AK$344,MATCH(B158&amp;"调整额",'用友-费用'!$A$2:$A$344,0)+1,MATCH($Q$87,'用友-费用'!$B$1:$AK$1,0)+1)</f>
        <v>0</v>
      </c>
      <c r="R158" s="143">
        <f>INDEX('用友-费用'!$A$1:$AK$344,MATCH(B158&amp;"调整额",'用友-费用'!$A$2:$A$344,0)+1,MATCH($R$87,'用友-费用'!$B$1:$AK$1,0)+1)</f>
        <v>0</v>
      </c>
      <c r="S158" s="125">
        <f t="shared" si="30"/>
        <v>0</v>
      </c>
      <c r="T158" s="143">
        <f>INDEX('用友-费用'!$A$1:$AK$344,MATCH(B158&amp;"调整额",'用友-费用'!$A$2:$A$344,0)+1,MATCH($T$87,'用友-费用'!$B$1:$AK$1,0)+1)</f>
        <v>0</v>
      </c>
      <c r="U158" s="143">
        <f>INDEX('用友-费用'!$A$1:$AK$344,MATCH(B158&amp;"调整额",'用友-费用'!$A$2:$A$344,0)+1,MATCH($U$87,'用友-费用'!$B$1:$AK$1,0)+1)</f>
        <v>0</v>
      </c>
      <c r="V158" s="143">
        <f>INDEX('用友-费用'!$A$1:$AK$344,MATCH(B158&amp;"调整额",'用友-费用'!$A$2:$A$344,0)+1,MATCH($V$87,'用友-费用'!$B$1:$AK$1,0)+1)</f>
        <v>0</v>
      </c>
      <c r="W158" s="143">
        <f>INDEX('用友-费用'!$A$1:$AK$344,MATCH(B158&amp;"调整额",'用友-费用'!$A$2:$A$344,0)+1,MATCH($W$87,'用友-费用'!$B$1:$AK$1,0)+1)</f>
        <v>0</v>
      </c>
      <c r="X158" s="143">
        <f>INDEX('用友-费用'!$A$1:$AK$344,MATCH(A158&amp;"调整额",'用友-费用'!$A$2:$A$344,0)+1,MATCH($X$87,'用友-费用'!$B$1:$AK$1,0)+1)</f>
        <v>0</v>
      </c>
      <c r="Y158" s="143">
        <f>INDEX('用友-费用'!$A$1:$AK$344,MATCH(B158&amp;"调整额",'用友-费用'!$A$2:$A$344,0)+1,MATCH($Y$87,'用友-费用'!$B$1:$AK$1,0)+1)</f>
        <v>0</v>
      </c>
    </row>
    <row r="159" spans="1:25">
      <c r="A159" s="211"/>
      <c r="B159" s="130" t="s">
        <v>170</v>
      </c>
      <c r="C159" s="125">
        <f t="shared" si="26"/>
        <v>0</v>
      </c>
      <c r="D159" s="143"/>
      <c r="E159" s="143">
        <f>INDEX('用友-费用'!$A$1:$AK$344,MATCH(B159&amp;"调整额",'用友-费用'!$A$2:$A$344,0)+1,MATCH($E$87,'用友-费用'!$B$1:$AK$1,0)+1)</f>
        <v>0</v>
      </c>
      <c r="F159" s="143">
        <f>INDEX('用友-费用'!$A$1:$AK$344,MATCH(B159&amp;"调整额",'用友-费用'!$A$2:$A$344,0)+1,MATCH($F$87,'用友-费用'!$B$1:$AK$1,0)+1)</f>
        <v>0</v>
      </c>
      <c r="G159" s="144">
        <f>INDEX('用友-费用'!$A$1:$AK$344,MATCH(B159&amp;"调整额",'用友-费用'!$A$2:$A$344,0)+1,MATCH($G$87,'用友-费用'!$B$1:$AK$1,0)+1)</f>
        <v>0</v>
      </c>
      <c r="H159" s="125">
        <f t="shared" si="27"/>
        <v>0</v>
      </c>
      <c r="I159" s="143">
        <f>INDEX('用友-费用'!$A$1:$AK$344,MATCH(B159&amp;"调整额",'用友-费用'!$A$2:$A$344,0)+1,MATCH($I$87,'用友-费用'!$B$1:$AK$1,0)+1)</f>
        <v>0</v>
      </c>
      <c r="J159" s="143">
        <f>INDEX('用友-费用'!$A$1:$AK$344,MATCH(B159&amp;"调整额",'用友-费用'!$A$2:$A$344,0)+1,MATCH($J$87,'用友-费用'!$B$1:$AK$1,0)+1)</f>
        <v>0</v>
      </c>
      <c r="K159" s="143">
        <f>INDEX('用友-费用'!$A$1:$AK$344,MATCH(B159&amp;"调整额",'用友-费用'!$A$2:$A$344,0)+1,MATCH($K$87,'用友-费用'!$B$1:$AK$1,0)+1)</f>
        <v>0</v>
      </c>
      <c r="L159" s="125">
        <f t="shared" si="28"/>
        <v>0</v>
      </c>
      <c r="M159" s="143">
        <f>INDEX('用友-费用'!$A$1:$AK$344,MATCH(B159&amp;"调整额",'用友-费用'!$A$2:$A$344,0)+1,MATCH($M$87,'用友-费用'!$B$1:$AK$1,0)+1)</f>
        <v>0</v>
      </c>
      <c r="N159" s="143">
        <f>INDEX('用友-费用'!$A$1:$AK$344,MATCH(B159&amp;"调整额",'用友-费用'!$A$2:$A$344,0)+1,MATCH($N$87,'用友-费用'!$B$1:$AK$1,0)+1)</f>
        <v>0</v>
      </c>
      <c r="O159" s="125">
        <f t="shared" si="29"/>
        <v>0</v>
      </c>
      <c r="P159" s="143">
        <f>INDEX('用友-费用'!$A$1:$AK$344,MATCH(B159&amp;"调整额",'用友-费用'!$A$2:$A$344,0)+1,MATCH($P$87,'用友-费用'!$B$1:$AK$1,0)+1)</f>
        <v>0</v>
      </c>
      <c r="Q159" s="143">
        <f>INDEX('用友-费用'!$A$1:$AK$344,MATCH(B159&amp;"调整额",'用友-费用'!$A$2:$A$344,0)+1,MATCH($Q$87,'用友-费用'!$B$1:$AK$1,0)+1)</f>
        <v>0</v>
      </c>
      <c r="R159" s="143">
        <f>INDEX('用友-费用'!$A$1:$AK$344,MATCH(B159&amp;"调整额",'用友-费用'!$A$2:$A$344,0)+1,MATCH($R$87,'用友-费用'!$B$1:$AK$1,0)+1)</f>
        <v>0</v>
      </c>
      <c r="S159" s="125">
        <f t="shared" si="30"/>
        <v>0</v>
      </c>
      <c r="T159" s="143">
        <f>INDEX('用友-费用'!$A$1:$AK$344,MATCH(B159&amp;"调整额",'用友-费用'!$A$2:$A$344,0)+1,MATCH($T$87,'用友-费用'!$B$1:$AK$1,0)+1)</f>
        <v>0</v>
      </c>
      <c r="U159" s="143">
        <f>INDEX('用友-费用'!$A$1:$AK$344,MATCH(B159&amp;"调整额",'用友-费用'!$A$2:$A$344,0)+1,MATCH($U$87,'用友-费用'!$B$1:$AK$1,0)+1)</f>
        <v>0</v>
      </c>
      <c r="V159" s="143">
        <f>INDEX('用友-费用'!$A$1:$AK$344,MATCH(B159&amp;"调整额",'用友-费用'!$A$2:$A$344,0)+1,MATCH($V$87,'用友-费用'!$B$1:$AK$1,0)+1)</f>
        <v>0</v>
      </c>
      <c r="W159" s="143">
        <f>INDEX('用友-费用'!$A$1:$AK$344,MATCH(B159&amp;"调整额",'用友-费用'!$A$2:$A$344,0)+1,MATCH($W$87,'用友-费用'!$B$1:$AK$1,0)+1)</f>
        <v>0</v>
      </c>
      <c r="X159" s="143">
        <f>INDEX('用友-费用'!$A$1:$AK$344,MATCH(A159&amp;"调整额",'用友-费用'!$A$2:$A$344,0)+1,MATCH($X$87,'用友-费用'!$B$1:$AK$1,0)+1)</f>
        <v>0</v>
      </c>
      <c r="Y159" s="143">
        <f>INDEX('用友-费用'!$A$1:$AK$344,MATCH(B159&amp;"调整额",'用友-费用'!$A$2:$A$344,0)+1,MATCH($Y$87,'用友-费用'!$B$1:$AK$1,0)+1)</f>
        <v>0</v>
      </c>
    </row>
    <row r="160" spans="1:25">
      <c r="A160" s="211"/>
      <c r="B160" s="135" t="s">
        <v>118</v>
      </c>
      <c r="C160" s="125">
        <f t="shared" si="26"/>
        <v>0</v>
      </c>
      <c r="D160" s="143">
        <f>SUM(D146:D159)</f>
        <v>-5833333.3300000001</v>
      </c>
      <c r="E160" s="125">
        <f t="shared" ref="E160:Y160" si="31">SUM(E146:E159)</f>
        <v>0</v>
      </c>
      <c r="F160" s="125">
        <f t="shared" si="31"/>
        <v>0</v>
      </c>
      <c r="G160" s="145">
        <f t="shared" si="31"/>
        <v>5833333.3300000001</v>
      </c>
      <c r="H160" s="125">
        <f t="shared" si="31"/>
        <v>0</v>
      </c>
      <c r="I160" s="125">
        <f t="shared" si="31"/>
        <v>0</v>
      </c>
      <c r="J160" s="125">
        <f t="shared" si="31"/>
        <v>0</v>
      </c>
      <c r="K160" s="125">
        <f t="shared" si="31"/>
        <v>0</v>
      </c>
      <c r="L160" s="125">
        <f t="shared" si="31"/>
        <v>0</v>
      </c>
      <c r="M160" s="125">
        <f t="shared" si="31"/>
        <v>0</v>
      </c>
      <c r="N160" s="125">
        <f t="shared" si="31"/>
        <v>0</v>
      </c>
      <c r="O160" s="125">
        <f t="shared" si="31"/>
        <v>0</v>
      </c>
      <c r="P160" s="125">
        <f t="shared" si="31"/>
        <v>0</v>
      </c>
      <c r="Q160" s="125">
        <f t="shared" si="31"/>
        <v>0</v>
      </c>
      <c r="R160" s="125">
        <f t="shared" si="31"/>
        <v>0</v>
      </c>
      <c r="S160" s="125">
        <f t="shared" si="30"/>
        <v>0</v>
      </c>
      <c r="T160" s="125">
        <f t="shared" si="31"/>
        <v>0</v>
      </c>
      <c r="U160" s="125">
        <f t="shared" si="31"/>
        <v>0</v>
      </c>
      <c r="V160" s="125">
        <f t="shared" si="31"/>
        <v>0</v>
      </c>
      <c r="W160" s="125">
        <f t="shared" si="31"/>
        <v>0</v>
      </c>
      <c r="X160" s="125">
        <f t="shared" si="31"/>
        <v>0</v>
      </c>
      <c r="Y160" s="125">
        <f t="shared" si="31"/>
        <v>0</v>
      </c>
    </row>
    <row r="161" spans="1:25">
      <c r="A161" s="211" t="s">
        <v>171</v>
      </c>
      <c r="B161" s="127" t="s">
        <v>172</v>
      </c>
      <c r="C161" s="125">
        <f t="shared" si="26"/>
        <v>0</v>
      </c>
      <c r="D161" s="143"/>
      <c r="E161" s="143">
        <f>INDEX('用友-费用'!$A$1:$AK$344,MATCH(B161&amp;"调整额",'用友-费用'!$A$2:$A$344,0)+1,MATCH($E$87,'用友-费用'!$B$1:$AK$1,0)+1)</f>
        <v>0</v>
      </c>
      <c r="F161" s="143">
        <f>INDEX('用友-费用'!$A$1:$AK$344,MATCH(B161&amp;"调整额",'用友-费用'!$A$2:$A$344,0)+1,MATCH($F$87,'用友-费用'!$B$1:$AK$1,0)+1)</f>
        <v>0</v>
      </c>
      <c r="G161" s="144">
        <f>INDEX('用友-费用'!$A$1:$AK$344,MATCH(B161&amp;"调整额",'用友-费用'!$A$2:$A$344,0)+1,MATCH($G$87,'用友-费用'!$B$1:$AK$1,0)+1)</f>
        <v>0</v>
      </c>
      <c r="H161" s="125">
        <f t="shared" si="27"/>
        <v>0</v>
      </c>
      <c r="I161" s="143">
        <f>INDEX('用友-费用'!$A$1:$AK$344,MATCH(B161&amp;"调整额",'用友-费用'!$A$2:$A$344,0)+1,MATCH($I$87,'用友-费用'!$B$1:$AK$1,0)+1)</f>
        <v>0</v>
      </c>
      <c r="J161" s="143">
        <f>INDEX('用友-费用'!$A$1:$AK$344,MATCH(B161&amp;"调整额",'用友-费用'!$A$2:$A$344,0)+1,MATCH($J$87,'用友-费用'!$B$1:$AK$1,0)+1)</f>
        <v>0</v>
      </c>
      <c r="K161" s="143">
        <f>INDEX('用友-费用'!$A$1:$AK$344,MATCH(B161&amp;"调整额",'用友-费用'!$A$2:$A$344,0)+1,MATCH($K$87,'用友-费用'!$B$1:$AK$1,0)+1)</f>
        <v>0</v>
      </c>
      <c r="L161" s="125">
        <f t="shared" si="28"/>
        <v>0</v>
      </c>
      <c r="M161" s="143">
        <f>INDEX('用友-费用'!$A$1:$AK$344,MATCH(B161&amp;"调整额",'用友-费用'!$A$2:$A$344,0)+1,MATCH($M$87,'用友-费用'!$B$1:$AK$1,0)+1)</f>
        <v>0</v>
      </c>
      <c r="N161" s="143">
        <f>INDEX('用友-费用'!$A$1:$AK$344,MATCH(B161&amp;"调整额",'用友-费用'!$A$2:$A$344,0)+1,MATCH($N$87,'用友-费用'!$B$1:$AK$1,0)+1)</f>
        <v>0</v>
      </c>
      <c r="O161" s="125">
        <f t="shared" si="29"/>
        <v>0</v>
      </c>
      <c r="P161" s="143">
        <f>INDEX('用友-费用'!$A$1:$AK$344,MATCH(B161&amp;"调整额",'用友-费用'!$A$2:$A$344,0)+1,MATCH($P$87,'用友-费用'!$B$1:$AK$1,0)+1)</f>
        <v>0</v>
      </c>
      <c r="Q161" s="143">
        <f>INDEX('用友-费用'!$A$1:$AK$344,MATCH(B161&amp;"调整额",'用友-费用'!$A$2:$A$344,0)+1,MATCH($Q$87,'用友-费用'!$B$1:$AK$1,0)+1)</f>
        <v>0</v>
      </c>
      <c r="R161" s="143">
        <f>INDEX('用友-费用'!$A$1:$AK$344,MATCH(B161&amp;"调整额",'用友-费用'!$A$2:$A$344,0)+1,MATCH($R$87,'用友-费用'!$B$1:$AK$1,0)+1)</f>
        <v>0</v>
      </c>
      <c r="S161" s="125">
        <f t="shared" si="30"/>
        <v>0</v>
      </c>
      <c r="T161" s="143">
        <f>INDEX('用友-费用'!$A$1:$AK$344,MATCH(B161&amp;"调整额",'用友-费用'!$A$2:$A$344,0)+1,MATCH($T$87,'用友-费用'!$B$1:$AK$1,0)+1)</f>
        <v>0</v>
      </c>
      <c r="U161" s="143">
        <f>INDEX('用友-费用'!$A$1:$AK$344,MATCH(B161&amp;"调整额",'用友-费用'!$A$2:$A$344,0)+1,MATCH($U$87,'用友-费用'!$B$1:$AK$1,0)+1)</f>
        <v>0</v>
      </c>
      <c r="V161" s="143">
        <f>INDEX('用友-费用'!$A$1:$AK$344,MATCH(B161&amp;"调整额",'用友-费用'!$A$2:$A$344,0)+1,MATCH($V$87,'用友-费用'!$B$1:$AK$1,0)+1)</f>
        <v>0</v>
      </c>
      <c r="W161" s="143">
        <f>INDEX('用友-费用'!$A$1:$AK$344,MATCH(B161&amp;"调整额",'用友-费用'!$A$2:$A$344,0)+1,MATCH($W$87,'用友-费用'!$B$1:$AK$1,0)+1)</f>
        <v>0</v>
      </c>
      <c r="X161" s="143">
        <f>INDEX('用友-费用'!$A$1:$AK$344,MATCH(B161&amp;"调整额",'用友-费用'!$A$2:$A$344,0)+1,MATCH($X$87,'用友-费用'!$B$1:$AK$1,0)+1)</f>
        <v>0</v>
      </c>
      <c r="Y161" s="143">
        <f>INDEX('用友-费用'!$A$1:$AK$344,MATCH(B161&amp;"调整额",'用友-费用'!$A$2:$A$344,0)+1,MATCH($Y$87,'用友-费用'!$B$1:$AK$1,0)+1)</f>
        <v>0</v>
      </c>
    </row>
    <row r="162" spans="1:25">
      <c r="A162" s="211"/>
      <c r="B162" s="127" t="s">
        <v>173</v>
      </c>
      <c r="C162" s="125">
        <f t="shared" si="26"/>
        <v>0</v>
      </c>
      <c r="D162" s="143"/>
      <c r="E162" s="143">
        <f>INDEX('用友-费用'!$A$1:$AK$344,MATCH(B162&amp;"调整额",'用友-费用'!$A$2:$A$344,0)+1,MATCH($E$87,'用友-费用'!$B$1:$AK$1,0)+1)</f>
        <v>0</v>
      </c>
      <c r="F162" s="143">
        <f>INDEX('用友-费用'!$A$1:$AK$344,MATCH(B162&amp;"调整额",'用友-费用'!$A$2:$A$344,0)+1,MATCH($F$87,'用友-费用'!$B$1:$AK$1,0)+1)</f>
        <v>0</v>
      </c>
      <c r="G162" s="144">
        <f>INDEX('用友-费用'!$A$1:$AK$344,MATCH(B162&amp;"调整额",'用友-费用'!$A$2:$A$344,0)+1,MATCH($G$87,'用友-费用'!$B$1:$AK$1,0)+1)</f>
        <v>0</v>
      </c>
      <c r="H162" s="125">
        <f t="shared" si="27"/>
        <v>0</v>
      </c>
      <c r="I162" s="143">
        <f>INDEX('用友-费用'!$A$1:$AK$344,MATCH(B162&amp;"调整额",'用友-费用'!$A$2:$A$344,0)+1,MATCH($I$87,'用友-费用'!$B$1:$AK$1,0)+1)</f>
        <v>0</v>
      </c>
      <c r="J162" s="143">
        <f>INDEX('用友-费用'!$A$1:$AK$344,MATCH(B162&amp;"调整额",'用友-费用'!$A$2:$A$344,0)+1,MATCH($J$87,'用友-费用'!$B$1:$AK$1,0)+1)</f>
        <v>0</v>
      </c>
      <c r="K162" s="143">
        <f>INDEX('用友-费用'!$A$1:$AK$344,MATCH(B162&amp;"调整额",'用友-费用'!$A$2:$A$344,0)+1,MATCH($K$87,'用友-费用'!$B$1:$AK$1,0)+1)</f>
        <v>0</v>
      </c>
      <c r="L162" s="125">
        <f t="shared" si="28"/>
        <v>0</v>
      </c>
      <c r="M162" s="143">
        <f>INDEX('用友-费用'!$A$1:$AK$344,MATCH(B162&amp;"调整额",'用友-费用'!$A$2:$A$344,0)+1,MATCH($M$87,'用友-费用'!$B$1:$AK$1,0)+1)</f>
        <v>0</v>
      </c>
      <c r="N162" s="143">
        <f>INDEX('用友-费用'!$A$1:$AK$344,MATCH(B162&amp;"调整额",'用友-费用'!$A$2:$A$344,0)+1,MATCH($N$87,'用友-费用'!$B$1:$AK$1,0)+1)</f>
        <v>0</v>
      </c>
      <c r="O162" s="125">
        <f t="shared" si="29"/>
        <v>0</v>
      </c>
      <c r="P162" s="143">
        <f>INDEX('用友-费用'!$A$1:$AK$344,MATCH(B162&amp;"调整额",'用友-费用'!$A$2:$A$344,0)+1,MATCH($P$87,'用友-费用'!$B$1:$AK$1,0)+1)</f>
        <v>0</v>
      </c>
      <c r="Q162" s="143">
        <f>INDEX('用友-费用'!$A$1:$AK$344,MATCH(B162&amp;"调整额",'用友-费用'!$A$2:$A$344,0)+1,MATCH($Q$87,'用友-费用'!$B$1:$AK$1,0)+1)</f>
        <v>0</v>
      </c>
      <c r="R162" s="143">
        <f>INDEX('用友-费用'!$A$1:$AK$344,MATCH(B162&amp;"调整额",'用友-费用'!$A$2:$A$344,0)+1,MATCH($R$87,'用友-费用'!$B$1:$AK$1,0)+1)</f>
        <v>0</v>
      </c>
      <c r="S162" s="125">
        <f t="shared" si="30"/>
        <v>0</v>
      </c>
      <c r="T162" s="143">
        <f>INDEX('用友-费用'!$A$1:$AK$344,MATCH(B162&amp;"调整额",'用友-费用'!$A$2:$A$344,0)+1,MATCH($T$87,'用友-费用'!$B$1:$AK$1,0)+1)</f>
        <v>0</v>
      </c>
      <c r="U162" s="143">
        <f>INDEX('用友-费用'!$A$1:$AK$344,MATCH(B162&amp;"调整额",'用友-费用'!$A$2:$A$344,0)+1,MATCH($U$87,'用友-费用'!$B$1:$AK$1,0)+1)</f>
        <v>0</v>
      </c>
      <c r="V162" s="143">
        <f>INDEX('用友-费用'!$A$1:$AK$344,MATCH(B162&amp;"调整额",'用友-费用'!$A$2:$A$344,0)+1,MATCH($V$87,'用友-费用'!$B$1:$AK$1,0)+1)</f>
        <v>0</v>
      </c>
      <c r="W162" s="143">
        <f>INDEX('用友-费用'!$A$1:$AK$344,MATCH(B162&amp;"调整额",'用友-费用'!$A$2:$A$344,0)+1,MATCH($W$87,'用友-费用'!$B$1:$AK$1,0)+1)</f>
        <v>0</v>
      </c>
      <c r="X162" s="143">
        <f>INDEX('用友-费用'!$A$1:$AK$344,MATCH(A162&amp;"调整额",'用友-费用'!$A$2:$A$344,0)+1,MATCH($X$87,'用友-费用'!$B$1:$AK$1,0)+1)</f>
        <v>0</v>
      </c>
      <c r="Y162" s="143">
        <f>INDEX('用友-费用'!$A$1:$AK$344,MATCH(A162&amp;"调整额",'用友-费用'!$A$2:$A$344,0)+1,MATCH($Y$87,'用友-费用'!$B$1:$AK$1,0)+1)</f>
        <v>0</v>
      </c>
    </row>
    <row r="163" spans="1:25">
      <c r="A163" s="211"/>
      <c r="B163" s="127" t="s">
        <v>174</v>
      </c>
      <c r="C163" s="125">
        <f t="shared" si="26"/>
        <v>0</v>
      </c>
      <c r="D163" s="143"/>
      <c r="E163" s="143">
        <f>INDEX('用友-费用'!$A$1:$AK$344,MATCH(B163&amp;"调整额",'用友-费用'!$A$2:$A$344,0)+1,MATCH($E$87,'用友-费用'!$B$1:$AK$1,0)+1)</f>
        <v>0</v>
      </c>
      <c r="F163" s="143">
        <f>INDEX('用友-费用'!$A$1:$AK$344,MATCH(B163&amp;"调整额",'用友-费用'!$A$2:$A$344,0)+1,MATCH($F$87,'用友-费用'!$B$1:$AK$1,0)+1)</f>
        <v>0</v>
      </c>
      <c r="G163" s="144">
        <f>INDEX('用友-费用'!$A$1:$AK$344,MATCH(B163&amp;"调整额",'用友-费用'!$A$2:$A$344,0)+1,MATCH($G$87,'用友-费用'!$B$1:$AK$1,0)+1)</f>
        <v>0</v>
      </c>
      <c r="H163" s="125">
        <f t="shared" si="27"/>
        <v>0</v>
      </c>
      <c r="I163" s="143">
        <f>INDEX('用友-费用'!$A$1:$AK$344,MATCH(B163&amp;"调整额",'用友-费用'!$A$2:$A$344,0)+1,MATCH($I$87,'用友-费用'!$B$1:$AK$1,0)+1)</f>
        <v>0</v>
      </c>
      <c r="J163" s="143">
        <f>INDEX('用友-费用'!$A$1:$AK$344,MATCH(B163&amp;"调整额",'用友-费用'!$A$2:$A$344,0)+1,MATCH($J$87,'用友-费用'!$B$1:$AK$1,0)+1)</f>
        <v>0</v>
      </c>
      <c r="K163" s="143">
        <f>INDEX('用友-费用'!$A$1:$AK$344,MATCH(B163&amp;"调整额",'用友-费用'!$A$2:$A$344,0)+1,MATCH($K$87,'用友-费用'!$B$1:$AK$1,0)+1)</f>
        <v>0</v>
      </c>
      <c r="L163" s="125">
        <f t="shared" si="28"/>
        <v>0</v>
      </c>
      <c r="M163" s="143">
        <f>INDEX('用友-费用'!$A$1:$AK$344,MATCH(B163&amp;"调整额",'用友-费用'!$A$2:$A$344,0)+1,MATCH($M$87,'用友-费用'!$B$1:$AK$1,0)+1)</f>
        <v>0</v>
      </c>
      <c r="N163" s="143">
        <f>INDEX('用友-费用'!$A$1:$AK$344,MATCH(B163&amp;"调整额",'用友-费用'!$A$2:$A$344,0)+1,MATCH($N$87,'用友-费用'!$B$1:$AK$1,0)+1)</f>
        <v>0</v>
      </c>
      <c r="O163" s="125">
        <f t="shared" si="29"/>
        <v>0</v>
      </c>
      <c r="P163" s="143">
        <f>INDEX('用友-费用'!$A$1:$AK$344,MATCH(B163&amp;"调整额",'用友-费用'!$A$2:$A$344,0)+1,MATCH($P$87,'用友-费用'!$B$1:$AK$1,0)+1)</f>
        <v>0</v>
      </c>
      <c r="Q163" s="143">
        <f>INDEX('用友-费用'!$A$1:$AK$344,MATCH(B163&amp;"调整额",'用友-费用'!$A$2:$A$344,0)+1,MATCH($Q$87,'用友-费用'!$B$1:$AK$1,0)+1)</f>
        <v>0</v>
      </c>
      <c r="R163" s="143">
        <f>INDEX('用友-费用'!$A$1:$AK$344,MATCH(B163&amp;"调整额",'用友-费用'!$A$2:$A$344,0)+1,MATCH($R$87,'用友-费用'!$B$1:$AK$1,0)+1)</f>
        <v>0</v>
      </c>
      <c r="S163" s="125">
        <f t="shared" si="30"/>
        <v>0</v>
      </c>
      <c r="T163" s="143">
        <f>INDEX('用友-费用'!$A$1:$AK$344,MATCH(B163&amp;"调整额",'用友-费用'!$A$2:$A$344,0)+1,MATCH($T$87,'用友-费用'!$B$1:$AK$1,0)+1)</f>
        <v>0</v>
      </c>
      <c r="U163" s="143">
        <f>INDEX('用友-费用'!$A$1:$AK$344,MATCH(B163&amp;"调整额",'用友-费用'!$A$2:$A$344,0)+1,MATCH($U$87,'用友-费用'!$B$1:$AK$1,0)+1)</f>
        <v>0</v>
      </c>
      <c r="V163" s="143">
        <f>INDEX('用友-费用'!$A$1:$AK$344,MATCH(B163&amp;"调整额",'用友-费用'!$A$2:$A$344,0)+1,MATCH($V$87,'用友-费用'!$B$1:$AK$1,0)+1)</f>
        <v>0</v>
      </c>
      <c r="W163" s="143">
        <f>INDEX('用友-费用'!$A$1:$AK$344,MATCH(B163&amp;"调整额",'用友-费用'!$A$2:$A$344,0)+1,MATCH($W$87,'用友-费用'!$B$1:$AK$1,0)+1)</f>
        <v>0</v>
      </c>
      <c r="X163" s="143">
        <f>INDEX('用友-费用'!$A$1:$AK$344,MATCH(A163&amp;"调整额",'用友-费用'!$A$2:$A$344,0)+1,MATCH($X$87,'用友-费用'!$B$1:$AK$1,0)+1)</f>
        <v>0</v>
      </c>
      <c r="Y163" s="143">
        <f>INDEX('用友-费用'!$A$1:$AK$344,MATCH(A163&amp;"调整额",'用友-费用'!$A$2:$A$344,0)+1,MATCH($Y$87,'用友-费用'!$B$1:$AK$1,0)+1)</f>
        <v>0</v>
      </c>
    </row>
    <row r="164" spans="1:25">
      <c r="A164" s="211"/>
      <c r="B164" s="127" t="s">
        <v>175</v>
      </c>
      <c r="C164" s="125">
        <f t="shared" si="26"/>
        <v>0</v>
      </c>
      <c r="D164" s="143"/>
      <c r="E164" s="143">
        <f>INDEX('用友-费用'!$A$1:$AK$344,MATCH(B164&amp;"调整额",'用友-费用'!$A$2:$A$344,0)+1,MATCH($E$87,'用友-费用'!$B$1:$AK$1,0)+1)</f>
        <v>0</v>
      </c>
      <c r="F164" s="143">
        <f>INDEX('用友-费用'!$A$1:$AK$344,MATCH(B164&amp;"调整额",'用友-费用'!$A$2:$A$344,0)+1,MATCH($F$87,'用友-费用'!$B$1:$AK$1,0)+1)</f>
        <v>0</v>
      </c>
      <c r="G164" s="144">
        <f>INDEX('用友-费用'!$A$1:$AK$344,MATCH(B164&amp;"调整额",'用友-费用'!$A$2:$A$344,0)+1,MATCH($G$87,'用友-费用'!$B$1:$AK$1,0)+1)</f>
        <v>0</v>
      </c>
      <c r="H164" s="125">
        <f t="shared" si="27"/>
        <v>0</v>
      </c>
      <c r="I164" s="143">
        <f>INDEX('用友-费用'!$A$1:$AK$344,MATCH(B164&amp;"调整额",'用友-费用'!$A$2:$A$344,0)+1,MATCH($I$87,'用友-费用'!$B$1:$AK$1,0)+1)</f>
        <v>0</v>
      </c>
      <c r="J164" s="143">
        <f>INDEX('用友-费用'!$A$1:$AK$344,MATCH(B164&amp;"调整额",'用友-费用'!$A$2:$A$344,0)+1,MATCH($J$87,'用友-费用'!$B$1:$AK$1,0)+1)</f>
        <v>0</v>
      </c>
      <c r="K164" s="143">
        <f>INDEX('用友-费用'!$A$1:$AK$344,MATCH(B164&amp;"调整额",'用友-费用'!$A$2:$A$344,0)+1,MATCH($K$87,'用友-费用'!$B$1:$AK$1,0)+1)</f>
        <v>0</v>
      </c>
      <c r="L164" s="125">
        <f t="shared" si="28"/>
        <v>0</v>
      </c>
      <c r="M164" s="143">
        <f>INDEX('用友-费用'!$A$1:$AK$344,MATCH(B164&amp;"调整额",'用友-费用'!$A$2:$A$344,0)+1,MATCH($M$87,'用友-费用'!$B$1:$AK$1,0)+1)</f>
        <v>0</v>
      </c>
      <c r="N164" s="143">
        <f>INDEX('用友-费用'!$A$1:$AK$344,MATCH(B164&amp;"调整额",'用友-费用'!$A$2:$A$344,0)+1,MATCH($N$87,'用友-费用'!$B$1:$AK$1,0)+1)</f>
        <v>0</v>
      </c>
      <c r="O164" s="125">
        <f t="shared" si="29"/>
        <v>0</v>
      </c>
      <c r="P164" s="143">
        <f>INDEX('用友-费用'!$A$1:$AK$344,MATCH(B164&amp;"调整额",'用友-费用'!$A$2:$A$344,0)+1,MATCH($P$87,'用友-费用'!$B$1:$AK$1,0)+1)</f>
        <v>0</v>
      </c>
      <c r="Q164" s="143">
        <f>INDEX('用友-费用'!$A$1:$AK$344,MATCH(B164&amp;"调整额",'用友-费用'!$A$2:$A$344,0)+1,MATCH($Q$87,'用友-费用'!$B$1:$AK$1,0)+1)</f>
        <v>0</v>
      </c>
      <c r="R164" s="143">
        <f>INDEX('用友-费用'!$A$1:$AK$344,MATCH(B164&amp;"调整额",'用友-费用'!$A$2:$A$344,0)+1,MATCH($R$87,'用友-费用'!$B$1:$AK$1,0)+1)</f>
        <v>0</v>
      </c>
      <c r="S164" s="125">
        <f t="shared" si="30"/>
        <v>0</v>
      </c>
      <c r="T164" s="143">
        <f>INDEX('用友-费用'!$A$1:$AK$344,MATCH(B164&amp;"调整额",'用友-费用'!$A$2:$A$344,0)+1,MATCH($T$87,'用友-费用'!$B$1:$AK$1,0)+1)</f>
        <v>0</v>
      </c>
      <c r="U164" s="143">
        <f>INDEX('用友-费用'!$A$1:$AK$344,MATCH(B164&amp;"调整额",'用友-费用'!$A$2:$A$344,0)+1,MATCH($U$87,'用友-费用'!$B$1:$AK$1,0)+1)</f>
        <v>0</v>
      </c>
      <c r="V164" s="143">
        <f>INDEX('用友-费用'!$A$1:$AK$344,MATCH(B164&amp;"调整额",'用友-费用'!$A$2:$A$344,0)+1,MATCH($V$87,'用友-费用'!$B$1:$AK$1,0)+1)</f>
        <v>0</v>
      </c>
      <c r="W164" s="143">
        <f>INDEX('用友-费用'!$A$1:$AK$344,MATCH(B164&amp;"调整额",'用友-费用'!$A$2:$A$344,0)+1,MATCH($W$87,'用友-费用'!$B$1:$AK$1,0)+1)</f>
        <v>0</v>
      </c>
      <c r="X164" s="143">
        <f>INDEX('用友-费用'!$A$1:$AK$344,MATCH(A164&amp;"调整额",'用友-费用'!$A$2:$A$344,0)+1,MATCH($X$87,'用友-费用'!$B$1:$AK$1,0)+1)</f>
        <v>0</v>
      </c>
      <c r="Y164" s="143">
        <f>INDEX('用友-费用'!$A$1:$AK$344,MATCH(A164&amp;"调整额",'用友-费用'!$A$2:$A$344,0)+1,MATCH($Y$87,'用友-费用'!$B$1:$AK$1,0)+1)</f>
        <v>0</v>
      </c>
    </row>
    <row r="165" spans="1:25">
      <c r="A165" s="211"/>
      <c r="B165" s="135" t="s">
        <v>118</v>
      </c>
      <c r="C165" s="125">
        <f t="shared" si="26"/>
        <v>0</v>
      </c>
      <c r="D165" s="143"/>
      <c r="E165" s="125">
        <f t="shared" ref="E165:Y165" si="32">SUM(E161:E164)</f>
        <v>0</v>
      </c>
      <c r="F165" s="125">
        <f t="shared" si="32"/>
        <v>0</v>
      </c>
      <c r="G165" s="145">
        <f t="shared" si="32"/>
        <v>0</v>
      </c>
      <c r="H165" s="125">
        <f t="shared" si="32"/>
        <v>0</v>
      </c>
      <c r="I165" s="125">
        <f t="shared" si="32"/>
        <v>0</v>
      </c>
      <c r="J165" s="125">
        <f t="shared" si="32"/>
        <v>0</v>
      </c>
      <c r="K165" s="125">
        <f t="shared" si="32"/>
        <v>0</v>
      </c>
      <c r="L165" s="125">
        <f t="shared" si="32"/>
        <v>0</v>
      </c>
      <c r="M165" s="125">
        <f t="shared" si="32"/>
        <v>0</v>
      </c>
      <c r="N165" s="125">
        <f t="shared" si="32"/>
        <v>0</v>
      </c>
      <c r="O165" s="125">
        <f t="shared" si="32"/>
        <v>0</v>
      </c>
      <c r="P165" s="125">
        <f t="shared" si="32"/>
        <v>0</v>
      </c>
      <c r="Q165" s="125">
        <f t="shared" si="32"/>
        <v>0</v>
      </c>
      <c r="R165" s="125">
        <f t="shared" si="32"/>
        <v>0</v>
      </c>
      <c r="S165" s="125">
        <f t="shared" si="30"/>
        <v>0</v>
      </c>
      <c r="T165" s="125">
        <f t="shared" si="32"/>
        <v>0</v>
      </c>
      <c r="U165" s="125">
        <f t="shared" si="32"/>
        <v>0</v>
      </c>
      <c r="V165" s="125">
        <f t="shared" si="32"/>
        <v>0</v>
      </c>
      <c r="W165" s="125">
        <f t="shared" si="32"/>
        <v>0</v>
      </c>
      <c r="X165" s="125">
        <f t="shared" si="32"/>
        <v>0</v>
      </c>
      <c r="Y165" s="125">
        <f t="shared" si="32"/>
        <v>0</v>
      </c>
    </row>
    <row r="166" spans="1:25">
      <c r="A166" s="213" t="s">
        <v>2</v>
      </c>
      <c r="B166" s="213"/>
      <c r="C166" s="125">
        <f t="shared" si="26"/>
        <v>-1.1000003869412467E-3</v>
      </c>
      <c r="D166" s="125">
        <f>D165+D160+D145+D122+D108</f>
        <v>-5898651.6600000001</v>
      </c>
      <c r="E166" s="125">
        <f>E165+E160+E145+E122+E108</f>
        <v>30454.402400000006</v>
      </c>
      <c r="F166" s="125">
        <f>F165+F160+F145+F122+F108</f>
        <v>4040</v>
      </c>
      <c r="G166" s="125">
        <f t="shared" ref="G166:Y166" si="33">G165+G160+G145+G122+G108</f>
        <v>5951373.9387499997</v>
      </c>
      <c r="H166" s="125">
        <f t="shared" si="33"/>
        <v>-37461.223600000005</v>
      </c>
      <c r="I166" s="125">
        <f t="shared" si="33"/>
        <v>52.670000000000073</v>
      </c>
      <c r="J166" s="125">
        <f t="shared" si="33"/>
        <v>-21271.325850000001</v>
      </c>
      <c r="K166" s="125">
        <f t="shared" si="33"/>
        <v>-16242.56775</v>
      </c>
      <c r="L166" s="125">
        <f t="shared" si="33"/>
        <v>-68053.081349999993</v>
      </c>
      <c r="M166" s="125">
        <f t="shared" si="33"/>
        <v>-114951.26655</v>
      </c>
      <c r="N166" s="125">
        <f t="shared" si="33"/>
        <v>46898.1852</v>
      </c>
      <c r="O166" s="125">
        <f t="shared" si="33"/>
        <v>-38734.903200000001</v>
      </c>
      <c r="P166" s="125">
        <f t="shared" si="33"/>
        <v>-47243.190900000001</v>
      </c>
      <c r="Q166" s="125">
        <f t="shared" si="33"/>
        <v>8508.2877000000008</v>
      </c>
      <c r="R166" s="125">
        <f t="shared" si="33"/>
        <v>0</v>
      </c>
      <c r="S166" s="125">
        <f t="shared" si="30"/>
        <v>57032.525900000001</v>
      </c>
      <c r="T166" s="125">
        <f t="shared" si="33"/>
        <v>36755.971550000002</v>
      </c>
      <c r="U166" s="125">
        <f t="shared" si="33"/>
        <v>18677.497800000001</v>
      </c>
      <c r="V166" s="125">
        <f t="shared" si="33"/>
        <v>-80.943450000000666</v>
      </c>
      <c r="W166" s="125">
        <f t="shared" si="33"/>
        <v>0</v>
      </c>
      <c r="X166" s="125">
        <f t="shared" si="33"/>
        <v>0</v>
      </c>
      <c r="Y166" s="125">
        <f t="shared" si="33"/>
        <v>1680</v>
      </c>
    </row>
    <row r="167" spans="1:25">
      <c r="A167" s="138"/>
      <c r="B167" s="139"/>
    </row>
    <row r="168" spans="1:25">
      <c r="A168" s="212" t="s">
        <v>178</v>
      </c>
      <c r="B168" s="212"/>
    </row>
    <row r="169" spans="1:25">
      <c r="A169" s="140" t="s">
        <v>95</v>
      </c>
      <c r="B169" s="141" t="s">
        <v>96</v>
      </c>
      <c r="C169" s="27" t="s">
        <v>2</v>
      </c>
      <c r="D169" s="27" t="s">
        <v>3</v>
      </c>
      <c r="E169" s="27" t="s">
        <v>4</v>
      </c>
      <c r="F169" s="27" t="s">
        <v>5</v>
      </c>
      <c r="G169" s="142" t="s">
        <v>6</v>
      </c>
      <c r="H169" s="142" t="s">
        <v>7</v>
      </c>
      <c r="I169" s="27" t="s">
        <v>8</v>
      </c>
      <c r="J169" s="27" t="s">
        <v>9</v>
      </c>
      <c r="K169" s="27" t="s">
        <v>10</v>
      </c>
      <c r="L169" s="142" t="s">
        <v>11</v>
      </c>
      <c r="M169" s="27" t="s">
        <v>12</v>
      </c>
      <c r="N169" s="27" t="s">
        <v>13</v>
      </c>
      <c r="O169" s="142" t="s">
        <v>14</v>
      </c>
      <c r="P169" s="27" t="s">
        <v>15</v>
      </c>
      <c r="Q169" s="27" t="s">
        <v>16</v>
      </c>
      <c r="R169" s="27" t="s">
        <v>17</v>
      </c>
      <c r="S169" s="142" t="s">
        <v>18</v>
      </c>
      <c r="T169" s="27" t="s">
        <v>19</v>
      </c>
      <c r="U169" s="27" t="s">
        <v>20</v>
      </c>
      <c r="V169" s="27" t="s">
        <v>21</v>
      </c>
      <c r="W169" s="27" t="s">
        <v>22</v>
      </c>
      <c r="X169" s="27" t="s">
        <v>23</v>
      </c>
      <c r="Y169" s="27" t="s">
        <v>24</v>
      </c>
    </row>
    <row r="170" spans="1:25">
      <c r="A170" s="211" t="s">
        <v>97</v>
      </c>
      <c r="B170" s="124" t="s">
        <v>98</v>
      </c>
      <c r="C170" s="126">
        <f>ROUND(C4+C88,2)</f>
        <v>33026609.25</v>
      </c>
      <c r="D170" s="126">
        <f t="shared" ref="D170:X170" si="34">ROUND(D4+D88,2)</f>
        <v>0</v>
      </c>
      <c r="E170" s="126">
        <f t="shared" si="34"/>
        <v>-1940349.06</v>
      </c>
      <c r="F170" s="126">
        <f t="shared" si="34"/>
        <v>0</v>
      </c>
      <c r="G170" s="145">
        <f t="shared" si="34"/>
        <v>16886607.66</v>
      </c>
      <c r="H170" s="145">
        <f t="shared" si="34"/>
        <v>555959.65</v>
      </c>
      <c r="I170" s="126">
        <f t="shared" si="34"/>
        <v>0</v>
      </c>
      <c r="J170" s="126">
        <f t="shared" si="34"/>
        <v>133384.46</v>
      </c>
      <c r="K170" s="126">
        <f t="shared" si="34"/>
        <v>422575.19</v>
      </c>
      <c r="L170" s="145">
        <f t="shared" si="34"/>
        <v>0</v>
      </c>
      <c r="M170" s="126">
        <f t="shared" si="34"/>
        <v>0</v>
      </c>
      <c r="N170" s="126">
        <f t="shared" si="34"/>
        <v>0</v>
      </c>
      <c r="O170" s="145">
        <f t="shared" si="34"/>
        <v>0</v>
      </c>
      <c r="P170" s="126">
        <f t="shared" si="34"/>
        <v>0</v>
      </c>
      <c r="Q170" s="126">
        <f t="shared" si="34"/>
        <v>0</v>
      </c>
      <c r="R170" s="126">
        <f t="shared" si="34"/>
        <v>0</v>
      </c>
      <c r="S170" s="145">
        <f t="shared" si="34"/>
        <v>17524391</v>
      </c>
      <c r="T170" s="126">
        <f t="shared" si="34"/>
        <v>16324280</v>
      </c>
      <c r="U170" s="126">
        <f t="shared" si="34"/>
        <v>1200111</v>
      </c>
      <c r="V170" s="126">
        <f t="shared" si="34"/>
        <v>0</v>
      </c>
      <c r="W170" s="126">
        <f t="shared" si="34"/>
        <v>0</v>
      </c>
      <c r="X170" s="126">
        <f t="shared" si="34"/>
        <v>0</v>
      </c>
      <c r="Y170" s="126">
        <f>ROUND(Y4+Y88,2)</f>
        <v>0</v>
      </c>
    </row>
    <row r="171" spans="1:25">
      <c r="A171" s="211"/>
      <c r="B171" s="127" t="s">
        <v>99</v>
      </c>
      <c r="C171" s="126">
        <f>ROUND(C5+C89,2)</f>
        <v>39876006.68</v>
      </c>
      <c r="D171" s="126">
        <f t="shared" ref="D171:X171" si="35">ROUND(D5+D89,2)</f>
        <v>0</v>
      </c>
      <c r="E171" s="126">
        <f t="shared" si="35"/>
        <v>0</v>
      </c>
      <c r="F171" s="126">
        <f t="shared" si="35"/>
        <v>0</v>
      </c>
      <c r="G171" s="145">
        <f t="shared" si="35"/>
        <v>39881910.960000001</v>
      </c>
      <c r="H171" s="145">
        <f t="shared" si="35"/>
        <v>0</v>
      </c>
      <c r="I171" s="126">
        <f t="shared" si="35"/>
        <v>0</v>
      </c>
      <c r="J171" s="126">
        <f t="shared" si="35"/>
        <v>0</v>
      </c>
      <c r="K171" s="126">
        <f t="shared" si="35"/>
        <v>0</v>
      </c>
      <c r="L171" s="145">
        <f t="shared" si="35"/>
        <v>0</v>
      </c>
      <c r="M171" s="126">
        <f t="shared" si="35"/>
        <v>0</v>
      </c>
      <c r="N171" s="126">
        <f t="shared" si="35"/>
        <v>0</v>
      </c>
      <c r="O171" s="145">
        <f t="shared" si="35"/>
        <v>0</v>
      </c>
      <c r="P171" s="126">
        <f t="shared" si="35"/>
        <v>0</v>
      </c>
      <c r="Q171" s="126">
        <f t="shared" si="35"/>
        <v>0</v>
      </c>
      <c r="R171" s="126">
        <f t="shared" si="35"/>
        <v>0</v>
      </c>
      <c r="S171" s="145">
        <f t="shared" si="35"/>
        <v>-5904.28</v>
      </c>
      <c r="T171" s="126">
        <f t="shared" si="35"/>
        <v>0</v>
      </c>
      <c r="U171" s="126">
        <f t="shared" si="35"/>
        <v>0</v>
      </c>
      <c r="V171" s="126">
        <f t="shared" si="35"/>
        <v>-5904.28</v>
      </c>
      <c r="W171" s="126">
        <f t="shared" si="35"/>
        <v>0</v>
      </c>
      <c r="X171" s="126">
        <f t="shared" si="35"/>
        <v>0</v>
      </c>
      <c r="Y171" s="126">
        <f>ROUND(Y5+Y89,2)</f>
        <v>0</v>
      </c>
    </row>
    <row r="172" spans="1:25">
      <c r="A172" s="211"/>
      <c r="B172" s="127" t="s">
        <v>100</v>
      </c>
      <c r="C172" s="126">
        <f t="shared" ref="C172:Y172" si="36">ROUND(C6+C90,2)</f>
        <v>1439181.92</v>
      </c>
      <c r="D172" s="126">
        <f t="shared" si="36"/>
        <v>0</v>
      </c>
      <c r="E172" s="126">
        <f t="shared" si="36"/>
        <v>0</v>
      </c>
      <c r="F172" s="126">
        <f t="shared" si="36"/>
        <v>0</v>
      </c>
      <c r="G172" s="145">
        <f t="shared" si="36"/>
        <v>744056.6</v>
      </c>
      <c r="H172" s="145">
        <f t="shared" si="36"/>
        <v>0</v>
      </c>
      <c r="I172" s="126">
        <f t="shared" si="36"/>
        <v>0</v>
      </c>
      <c r="J172" s="126">
        <f t="shared" si="36"/>
        <v>0</v>
      </c>
      <c r="K172" s="126">
        <f t="shared" si="36"/>
        <v>0</v>
      </c>
      <c r="L172" s="145">
        <f t="shared" si="36"/>
        <v>451898.96</v>
      </c>
      <c r="M172" s="126">
        <f t="shared" si="36"/>
        <v>0</v>
      </c>
      <c r="N172" s="126">
        <f t="shared" si="36"/>
        <v>451898.96</v>
      </c>
      <c r="O172" s="145">
        <f t="shared" si="36"/>
        <v>0</v>
      </c>
      <c r="P172" s="126">
        <f t="shared" si="36"/>
        <v>0</v>
      </c>
      <c r="Q172" s="126">
        <f t="shared" si="36"/>
        <v>0</v>
      </c>
      <c r="R172" s="126">
        <f t="shared" si="36"/>
        <v>0</v>
      </c>
      <c r="S172" s="145">
        <f t="shared" si="36"/>
        <v>243226.36</v>
      </c>
      <c r="T172" s="126">
        <f t="shared" si="36"/>
        <v>243226.36</v>
      </c>
      <c r="U172" s="126">
        <f t="shared" si="36"/>
        <v>0</v>
      </c>
      <c r="V172" s="126">
        <f t="shared" si="36"/>
        <v>0</v>
      </c>
      <c r="W172" s="126">
        <f t="shared" si="36"/>
        <v>0</v>
      </c>
      <c r="X172" s="126">
        <f t="shared" si="36"/>
        <v>0</v>
      </c>
      <c r="Y172" s="126">
        <f t="shared" si="36"/>
        <v>0</v>
      </c>
    </row>
    <row r="173" spans="1:25">
      <c r="A173" s="211"/>
      <c r="B173" s="127" t="s">
        <v>101</v>
      </c>
      <c r="C173" s="126">
        <f t="shared" ref="C173:Y173" si="37">ROUND(C7+C91,2)</f>
        <v>4280253.57</v>
      </c>
      <c r="D173" s="126">
        <f t="shared" si="37"/>
        <v>0</v>
      </c>
      <c r="E173" s="126">
        <f t="shared" si="37"/>
        <v>0</v>
      </c>
      <c r="F173" s="126">
        <f t="shared" si="37"/>
        <v>0</v>
      </c>
      <c r="G173" s="145">
        <f t="shared" si="37"/>
        <v>4280253.57</v>
      </c>
      <c r="H173" s="145">
        <f t="shared" si="37"/>
        <v>0</v>
      </c>
      <c r="I173" s="126">
        <f t="shared" si="37"/>
        <v>0</v>
      </c>
      <c r="J173" s="126">
        <f t="shared" si="37"/>
        <v>0</v>
      </c>
      <c r="K173" s="126">
        <f t="shared" si="37"/>
        <v>0</v>
      </c>
      <c r="L173" s="145">
        <f t="shared" si="37"/>
        <v>0</v>
      </c>
      <c r="M173" s="126">
        <f t="shared" si="37"/>
        <v>0</v>
      </c>
      <c r="N173" s="126">
        <f t="shared" si="37"/>
        <v>0</v>
      </c>
      <c r="O173" s="145">
        <f t="shared" si="37"/>
        <v>0</v>
      </c>
      <c r="P173" s="126">
        <f t="shared" si="37"/>
        <v>0</v>
      </c>
      <c r="Q173" s="126">
        <f t="shared" si="37"/>
        <v>0</v>
      </c>
      <c r="R173" s="126">
        <f t="shared" si="37"/>
        <v>0</v>
      </c>
      <c r="S173" s="145">
        <f t="shared" si="37"/>
        <v>0</v>
      </c>
      <c r="T173" s="126">
        <f t="shared" si="37"/>
        <v>0</v>
      </c>
      <c r="U173" s="126">
        <f t="shared" si="37"/>
        <v>0</v>
      </c>
      <c r="V173" s="126">
        <f t="shared" si="37"/>
        <v>0</v>
      </c>
      <c r="W173" s="126">
        <f t="shared" si="37"/>
        <v>0</v>
      </c>
      <c r="X173" s="126">
        <f t="shared" si="37"/>
        <v>0</v>
      </c>
      <c r="Y173" s="126">
        <f t="shared" si="37"/>
        <v>0</v>
      </c>
    </row>
    <row r="174" spans="1:25">
      <c r="A174" s="211"/>
      <c r="B174" s="127" t="s">
        <v>102</v>
      </c>
      <c r="C174" s="126">
        <f t="shared" ref="C174:Y174" si="38">ROUND(C8+C92,2)</f>
        <v>2338.9699999999998</v>
      </c>
      <c r="D174" s="126">
        <f t="shared" si="38"/>
        <v>0</v>
      </c>
      <c r="E174" s="126">
        <f t="shared" si="38"/>
        <v>2338.9699999999998</v>
      </c>
      <c r="F174" s="126">
        <f t="shared" si="38"/>
        <v>0</v>
      </c>
      <c r="G174" s="145">
        <f t="shared" si="38"/>
        <v>0</v>
      </c>
      <c r="H174" s="145">
        <f t="shared" si="38"/>
        <v>0</v>
      </c>
      <c r="I174" s="126">
        <f t="shared" si="38"/>
        <v>0</v>
      </c>
      <c r="J174" s="126">
        <f t="shared" si="38"/>
        <v>0</v>
      </c>
      <c r="K174" s="126">
        <f t="shared" si="38"/>
        <v>0</v>
      </c>
      <c r="L174" s="145">
        <f t="shared" si="38"/>
        <v>0</v>
      </c>
      <c r="M174" s="126">
        <f t="shared" si="38"/>
        <v>0</v>
      </c>
      <c r="N174" s="126">
        <f t="shared" si="38"/>
        <v>0</v>
      </c>
      <c r="O174" s="145">
        <f t="shared" si="38"/>
        <v>0</v>
      </c>
      <c r="P174" s="126">
        <f t="shared" si="38"/>
        <v>0</v>
      </c>
      <c r="Q174" s="126">
        <f t="shared" si="38"/>
        <v>0</v>
      </c>
      <c r="R174" s="126">
        <f t="shared" si="38"/>
        <v>0</v>
      </c>
      <c r="S174" s="145">
        <f t="shared" si="38"/>
        <v>0</v>
      </c>
      <c r="T174" s="126">
        <f t="shared" si="38"/>
        <v>0</v>
      </c>
      <c r="U174" s="126">
        <f t="shared" si="38"/>
        <v>0</v>
      </c>
      <c r="V174" s="126">
        <f t="shared" si="38"/>
        <v>0</v>
      </c>
      <c r="W174" s="126">
        <f t="shared" si="38"/>
        <v>0</v>
      </c>
      <c r="X174" s="126">
        <f t="shared" si="38"/>
        <v>0</v>
      </c>
      <c r="Y174" s="126">
        <f t="shared" si="38"/>
        <v>0</v>
      </c>
    </row>
    <row r="175" spans="1:25">
      <c r="A175" s="211"/>
      <c r="B175" s="127" t="s">
        <v>103</v>
      </c>
      <c r="C175" s="126">
        <f t="shared" ref="C175:Y175" si="39">ROUND(C9+C93,2)</f>
        <v>11333163.789999999</v>
      </c>
      <c r="D175" s="126">
        <f>ROUND(D9+D93,2)</f>
        <v>-65318.33</v>
      </c>
      <c r="E175" s="126">
        <f t="shared" si="39"/>
        <v>-1894247.51</v>
      </c>
      <c r="F175" s="126">
        <f t="shared" si="39"/>
        <v>26.03</v>
      </c>
      <c r="G175" s="145">
        <f t="shared" si="39"/>
        <v>8392606.8000000007</v>
      </c>
      <c r="H175" s="145">
        <f t="shared" si="39"/>
        <v>988094.31</v>
      </c>
      <c r="I175" s="126">
        <f t="shared" si="39"/>
        <v>441399</v>
      </c>
      <c r="J175" s="126">
        <f t="shared" si="39"/>
        <v>465103.55</v>
      </c>
      <c r="K175" s="126">
        <f t="shared" si="39"/>
        <v>81591.75</v>
      </c>
      <c r="L175" s="145">
        <f t="shared" si="39"/>
        <v>1573040.09</v>
      </c>
      <c r="M175" s="126">
        <f t="shared" si="39"/>
        <v>1489392.76</v>
      </c>
      <c r="N175" s="126">
        <f t="shared" si="39"/>
        <v>83647.33</v>
      </c>
      <c r="O175" s="145">
        <f t="shared" si="39"/>
        <v>922880.42</v>
      </c>
      <c r="P175" s="126">
        <f t="shared" si="39"/>
        <v>845129.27</v>
      </c>
      <c r="Q175" s="126">
        <f t="shared" si="39"/>
        <v>77751.149999999994</v>
      </c>
      <c r="R175" s="126">
        <f t="shared" si="39"/>
        <v>53.82</v>
      </c>
      <c r="S175" s="145">
        <f t="shared" si="39"/>
        <v>1416081.99</v>
      </c>
      <c r="T175" s="126">
        <f t="shared" si="39"/>
        <v>1189364.24</v>
      </c>
      <c r="U175" s="126">
        <f t="shared" si="39"/>
        <v>132345.53</v>
      </c>
      <c r="V175" s="126">
        <f t="shared" si="39"/>
        <v>57301.45</v>
      </c>
      <c r="W175" s="126">
        <f t="shared" si="39"/>
        <v>34582.83</v>
      </c>
      <c r="X175" s="126">
        <f t="shared" si="39"/>
        <v>0</v>
      </c>
      <c r="Y175" s="126">
        <f t="shared" si="39"/>
        <v>2487.94</v>
      </c>
    </row>
    <row r="176" spans="1:25">
      <c r="A176" s="211"/>
      <c r="B176" s="128" t="s">
        <v>104</v>
      </c>
      <c r="C176" s="126">
        <f t="shared" ref="C176:Y176" si="40">ROUND(C10+C94,2)</f>
        <v>8514420.3599999994</v>
      </c>
      <c r="D176" s="126">
        <f t="shared" si="40"/>
        <v>0</v>
      </c>
      <c r="E176" s="126">
        <f t="shared" si="40"/>
        <v>0</v>
      </c>
      <c r="F176" s="126">
        <f t="shared" si="40"/>
        <v>0</v>
      </c>
      <c r="G176" s="145">
        <f t="shared" si="40"/>
        <v>8520000</v>
      </c>
      <c r="H176" s="145">
        <f t="shared" si="40"/>
        <v>0</v>
      </c>
      <c r="I176" s="126">
        <f t="shared" si="40"/>
        <v>0</v>
      </c>
      <c r="J176" s="126">
        <f t="shared" si="40"/>
        <v>0</v>
      </c>
      <c r="K176" s="126">
        <f t="shared" si="40"/>
        <v>0</v>
      </c>
      <c r="L176" s="145">
        <f t="shared" si="40"/>
        <v>0</v>
      </c>
      <c r="M176" s="126">
        <f t="shared" si="40"/>
        <v>0</v>
      </c>
      <c r="N176" s="126">
        <f t="shared" si="40"/>
        <v>0</v>
      </c>
      <c r="O176" s="145">
        <f t="shared" si="40"/>
        <v>-5579.64</v>
      </c>
      <c r="P176" s="126">
        <f t="shared" si="40"/>
        <v>0</v>
      </c>
      <c r="Q176" s="126">
        <f t="shared" si="40"/>
        <v>-5579.64</v>
      </c>
      <c r="R176" s="126">
        <f t="shared" si="40"/>
        <v>0</v>
      </c>
      <c r="S176" s="145">
        <f t="shared" si="40"/>
        <v>0</v>
      </c>
      <c r="T176" s="126">
        <f t="shared" si="40"/>
        <v>0</v>
      </c>
      <c r="U176" s="126">
        <f t="shared" si="40"/>
        <v>0</v>
      </c>
      <c r="V176" s="126">
        <f t="shared" si="40"/>
        <v>0</v>
      </c>
      <c r="W176" s="126">
        <f t="shared" si="40"/>
        <v>0</v>
      </c>
      <c r="X176" s="126">
        <f t="shared" si="40"/>
        <v>0</v>
      </c>
      <c r="Y176" s="126">
        <f t="shared" si="40"/>
        <v>0</v>
      </c>
    </row>
    <row r="177" spans="1:25">
      <c r="A177" s="211"/>
      <c r="B177" s="127" t="s">
        <v>105</v>
      </c>
      <c r="C177" s="126">
        <f t="shared" ref="C177:Y177" si="41">ROUND(C11+C95,2)</f>
        <v>0</v>
      </c>
      <c r="D177" s="126">
        <f t="shared" si="41"/>
        <v>0</v>
      </c>
      <c r="E177" s="126">
        <f t="shared" si="41"/>
        <v>0</v>
      </c>
      <c r="F177" s="126">
        <f t="shared" si="41"/>
        <v>0</v>
      </c>
      <c r="G177" s="145">
        <f t="shared" si="41"/>
        <v>0</v>
      </c>
      <c r="H177" s="145">
        <f t="shared" si="41"/>
        <v>0</v>
      </c>
      <c r="I177" s="126">
        <f t="shared" si="41"/>
        <v>0</v>
      </c>
      <c r="J177" s="126">
        <f t="shared" si="41"/>
        <v>0</v>
      </c>
      <c r="K177" s="126">
        <f t="shared" si="41"/>
        <v>0</v>
      </c>
      <c r="L177" s="145">
        <f t="shared" si="41"/>
        <v>0</v>
      </c>
      <c r="M177" s="126">
        <f t="shared" si="41"/>
        <v>0</v>
      </c>
      <c r="N177" s="126">
        <f t="shared" si="41"/>
        <v>0</v>
      </c>
      <c r="O177" s="145">
        <f t="shared" si="41"/>
        <v>0</v>
      </c>
      <c r="P177" s="126">
        <f t="shared" si="41"/>
        <v>0</v>
      </c>
      <c r="Q177" s="126">
        <f t="shared" si="41"/>
        <v>0</v>
      </c>
      <c r="R177" s="126">
        <f t="shared" si="41"/>
        <v>0</v>
      </c>
      <c r="S177" s="145">
        <f t="shared" si="41"/>
        <v>0</v>
      </c>
      <c r="T177" s="126">
        <f t="shared" si="41"/>
        <v>0</v>
      </c>
      <c r="U177" s="126">
        <f t="shared" si="41"/>
        <v>0</v>
      </c>
      <c r="V177" s="126">
        <f t="shared" si="41"/>
        <v>0</v>
      </c>
      <c r="W177" s="126">
        <f t="shared" si="41"/>
        <v>0</v>
      </c>
      <c r="X177" s="126">
        <f t="shared" si="41"/>
        <v>0</v>
      </c>
      <c r="Y177" s="126">
        <f t="shared" si="41"/>
        <v>0</v>
      </c>
    </row>
    <row r="178" spans="1:25">
      <c r="A178" s="211"/>
      <c r="B178" s="127" t="s">
        <v>177</v>
      </c>
      <c r="C178" s="126">
        <f t="shared" ref="C178:Y178" si="42">ROUND(C12+C96,2)</f>
        <v>20674.810000000001</v>
      </c>
      <c r="D178" s="126">
        <f t="shared" si="42"/>
        <v>0</v>
      </c>
      <c r="E178" s="126">
        <f t="shared" si="42"/>
        <v>0</v>
      </c>
      <c r="F178" s="126">
        <f t="shared" si="42"/>
        <v>0</v>
      </c>
      <c r="G178" s="145">
        <f t="shared" si="42"/>
        <v>0</v>
      </c>
      <c r="H178" s="145">
        <f t="shared" si="42"/>
        <v>0</v>
      </c>
      <c r="I178" s="126">
        <f t="shared" si="42"/>
        <v>0</v>
      </c>
      <c r="J178" s="126">
        <f t="shared" si="42"/>
        <v>0</v>
      </c>
      <c r="K178" s="126">
        <f t="shared" si="42"/>
        <v>0</v>
      </c>
      <c r="L178" s="145">
        <f t="shared" si="42"/>
        <v>12082.36</v>
      </c>
      <c r="M178" s="126">
        <f t="shared" si="42"/>
        <v>12082.36</v>
      </c>
      <c r="N178" s="126">
        <f t="shared" si="42"/>
        <v>0</v>
      </c>
      <c r="O178" s="145">
        <f t="shared" si="42"/>
        <v>8592.4500000000007</v>
      </c>
      <c r="P178" s="126">
        <f t="shared" si="42"/>
        <v>0</v>
      </c>
      <c r="Q178" s="126">
        <f t="shared" si="42"/>
        <v>8592.4500000000007</v>
      </c>
      <c r="R178" s="126">
        <f t="shared" si="42"/>
        <v>0</v>
      </c>
      <c r="S178" s="145">
        <f t="shared" si="42"/>
        <v>0</v>
      </c>
      <c r="T178" s="126">
        <f t="shared" si="42"/>
        <v>0</v>
      </c>
      <c r="U178" s="126">
        <f t="shared" si="42"/>
        <v>0</v>
      </c>
      <c r="V178" s="126">
        <f t="shared" si="42"/>
        <v>0</v>
      </c>
      <c r="W178" s="126">
        <f t="shared" si="42"/>
        <v>0</v>
      </c>
      <c r="X178" s="126">
        <f t="shared" si="42"/>
        <v>0</v>
      </c>
      <c r="Y178" s="126">
        <f t="shared" si="42"/>
        <v>0</v>
      </c>
    </row>
    <row r="179" spans="1:25">
      <c r="A179" s="211"/>
      <c r="B179" s="129" t="s">
        <v>107</v>
      </c>
      <c r="C179" s="126">
        <f t="shared" ref="C179:Y179" si="43">ROUND(C13+C97,2)</f>
        <v>0</v>
      </c>
      <c r="D179" s="126">
        <f t="shared" si="43"/>
        <v>0</v>
      </c>
      <c r="E179" s="126">
        <f t="shared" si="43"/>
        <v>0</v>
      </c>
      <c r="F179" s="126">
        <f t="shared" si="43"/>
        <v>0</v>
      </c>
      <c r="G179" s="145">
        <f t="shared" si="43"/>
        <v>0</v>
      </c>
      <c r="H179" s="145">
        <f t="shared" si="43"/>
        <v>0</v>
      </c>
      <c r="I179" s="126">
        <f t="shared" si="43"/>
        <v>0</v>
      </c>
      <c r="J179" s="126">
        <f t="shared" si="43"/>
        <v>0</v>
      </c>
      <c r="K179" s="126">
        <f t="shared" si="43"/>
        <v>0</v>
      </c>
      <c r="L179" s="145">
        <f t="shared" si="43"/>
        <v>0</v>
      </c>
      <c r="M179" s="126">
        <f t="shared" si="43"/>
        <v>0</v>
      </c>
      <c r="N179" s="126">
        <f t="shared" si="43"/>
        <v>0</v>
      </c>
      <c r="O179" s="145">
        <f t="shared" si="43"/>
        <v>0</v>
      </c>
      <c r="P179" s="126">
        <f t="shared" si="43"/>
        <v>0</v>
      </c>
      <c r="Q179" s="126">
        <f t="shared" si="43"/>
        <v>0</v>
      </c>
      <c r="R179" s="126">
        <f t="shared" si="43"/>
        <v>0</v>
      </c>
      <c r="S179" s="145">
        <f t="shared" si="43"/>
        <v>0</v>
      </c>
      <c r="T179" s="126">
        <f t="shared" si="43"/>
        <v>0</v>
      </c>
      <c r="U179" s="126">
        <f t="shared" si="43"/>
        <v>0</v>
      </c>
      <c r="V179" s="126">
        <f t="shared" si="43"/>
        <v>0</v>
      </c>
      <c r="W179" s="126">
        <f t="shared" si="43"/>
        <v>0</v>
      </c>
      <c r="X179" s="126">
        <f t="shared" si="43"/>
        <v>0</v>
      </c>
      <c r="Y179" s="126">
        <f t="shared" si="43"/>
        <v>0</v>
      </c>
    </row>
    <row r="180" spans="1:25">
      <c r="A180" s="211"/>
      <c r="B180" s="129" t="s">
        <v>108</v>
      </c>
      <c r="C180" s="126">
        <f t="shared" ref="C180:Y180" si="44">ROUND(C14+C98,2)</f>
        <v>0</v>
      </c>
      <c r="D180" s="126">
        <f t="shared" si="44"/>
        <v>0</v>
      </c>
      <c r="E180" s="126">
        <f t="shared" si="44"/>
        <v>0</v>
      </c>
      <c r="F180" s="126">
        <f t="shared" si="44"/>
        <v>0</v>
      </c>
      <c r="G180" s="145">
        <f t="shared" si="44"/>
        <v>0</v>
      </c>
      <c r="H180" s="145">
        <f t="shared" si="44"/>
        <v>0</v>
      </c>
      <c r="I180" s="126">
        <f t="shared" si="44"/>
        <v>0</v>
      </c>
      <c r="J180" s="126">
        <f t="shared" si="44"/>
        <v>0</v>
      </c>
      <c r="K180" s="126">
        <f t="shared" si="44"/>
        <v>0</v>
      </c>
      <c r="L180" s="145">
        <f t="shared" si="44"/>
        <v>0</v>
      </c>
      <c r="M180" s="126">
        <f t="shared" si="44"/>
        <v>0</v>
      </c>
      <c r="N180" s="126">
        <f t="shared" si="44"/>
        <v>0</v>
      </c>
      <c r="O180" s="145">
        <f t="shared" si="44"/>
        <v>0</v>
      </c>
      <c r="P180" s="126">
        <f t="shared" si="44"/>
        <v>0</v>
      </c>
      <c r="Q180" s="126">
        <f t="shared" si="44"/>
        <v>0</v>
      </c>
      <c r="R180" s="126">
        <f t="shared" si="44"/>
        <v>0</v>
      </c>
      <c r="S180" s="145">
        <f t="shared" si="44"/>
        <v>0</v>
      </c>
      <c r="T180" s="126">
        <f t="shared" si="44"/>
        <v>0</v>
      </c>
      <c r="U180" s="126">
        <f t="shared" si="44"/>
        <v>0</v>
      </c>
      <c r="V180" s="126">
        <f t="shared" si="44"/>
        <v>0</v>
      </c>
      <c r="W180" s="126">
        <f t="shared" si="44"/>
        <v>0</v>
      </c>
      <c r="X180" s="126">
        <f t="shared" si="44"/>
        <v>0</v>
      </c>
      <c r="Y180" s="126">
        <f t="shared" si="44"/>
        <v>0</v>
      </c>
    </row>
    <row r="181" spans="1:25">
      <c r="A181" s="211"/>
      <c r="B181" s="129" t="s">
        <v>109</v>
      </c>
      <c r="C181" s="126">
        <f t="shared" ref="C181:Y181" si="45">ROUND(C15+C99,2)</f>
        <v>1391.26</v>
      </c>
      <c r="D181" s="126">
        <f t="shared" si="45"/>
        <v>0</v>
      </c>
      <c r="E181" s="126">
        <f t="shared" si="45"/>
        <v>0</v>
      </c>
      <c r="F181" s="126">
        <f t="shared" si="45"/>
        <v>1391.26</v>
      </c>
      <c r="G181" s="145">
        <f t="shared" si="45"/>
        <v>0</v>
      </c>
      <c r="H181" s="145">
        <f t="shared" si="45"/>
        <v>0</v>
      </c>
      <c r="I181" s="126">
        <f t="shared" si="45"/>
        <v>0</v>
      </c>
      <c r="J181" s="126">
        <f t="shared" si="45"/>
        <v>0</v>
      </c>
      <c r="K181" s="126">
        <f t="shared" si="45"/>
        <v>0</v>
      </c>
      <c r="L181" s="145">
        <f t="shared" si="45"/>
        <v>0</v>
      </c>
      <c r="M181" s="126">
        <f t="shared" si="45"/>
        <v>0</v>
      </c>
      <c r="N181" s="126">
        <f t="shared" si="45"/>
        <v>0</v>
      </c>
      <c r="O181" s="145">
        <f t="shared" si="45"/>
        <v>0</v>
      </c>
      <c r="P181" s="126">
        <f t="shared" si="45"/>
        <v>0</v>
      </c>
      <c r="Q181" s="126">
        <f t="shared" si="45"/>
        <v>0</v>
      </c>
      <c r="R181" s="126">
        <f t="shared" si="45"/>
        <v>0</v>
      </c>
      <c r="S181" s="145">
        <f t="shared" si="45"/>
        <v>0</v>
      </c>
      <c r="T181" s="126">
        <f t="shared" si="45"/>
        <v>0</v>
      </c>
      <c r="U181" s="126">
        <f t="shared" si="45"/>
        <v>0</v>
      </c>
      <c r="V181" s="126">
        <f t="shared" si="45"/>
        <v>0</v>
      </c>
      <c r="W181" s="126">
        <f t="shared" si="45"/>
        <v>0</v>
      </c>
      <c r="X181" s="126">
        <f t="shared" si="45"/>
        <v>0</v>
      </c>
      <c r="Y181" s="126">
        <f t="shared" si="45"/>
        <v>0</v>
      </c>
    </row>
    <row r="182" spans="1:25">
      <c r="A182" s="211"/>
      <c r="B182" s="129" t="s">
        <v>110</v>
      </c>
      <c r="C182" s="126">
        <f t="shared" ref="C182:Y182" si="46">ROUND(C16+C100,2)</f>
        <v>0</v>
      </c>
      <c r="D182" s="126">
        <f t="shared" si="46"/>
        <v>0</v>
      </c>
      <c r="E182" s="126">
        <f t="shared" si="46"/>
        <v>0</v>
      </c>
      <c r="F182" s="126">
        <f t="shared" si="46"/>
        <v>0</v>
      </c>
      <c r="G182" s="145">
        <f t="shared" si="46"/>
        <v>0</v>
      </c>
      <c r="H182" s="145">
        <f t="shared" si="46"/>
        <v>0</v>
      </c>
      <c r="I182" s="126">
        <f t="shared" si="46"/>
        <v>0</v>
      </c>
      <c r="J182" s="126">
        <f t="shared" si="46"/>
        <v>0</v>
      </c>
      <c r="K182" s="126">
        <f t="shared" si="46"/>
        <v>0</v>
      </c>
      <c r="L182" s="145">
        <f t="shared" si="46"/>
        <v>0</v>
      </c>
      <c r="M182" s="126">
        <f t="shared" si="46"/>
        <v>0</v>
      </c>
      <c r="N182" s="126">
        <f t="shared" si="46"/>
        <v>0</v>
      </c>
      <c r="O182" s="145">
        <f t="shared" si="46"/>
        <v>0</v>
      </c>
      <c r="P182" s="126">
        <f t="shared" si="46"/>
        <v>0</v>
      </c>
      <c r="Q182" s="126">
        <f t="shared" si="46"/>
        <v>0</v>
      </c>
      <c r="R182" s="126">
        <f t="shared" si="46"/>
        <v>0</v>
      </c>
      <c r="S182" s="145">
        <f t="shared" si="46"/>
        <v>0</v>
      </c>
      <c r="T182" s="126">
        <f t="shared" si="46"/>
        <v>0</v>
      </c>
      <c r="U182" s="126">
        <f t="shared" si="46"/>
        <v>0</v>
      </c>
      <c r="V182" s="126">
        <f t="shared" si="46"/>
        <v>0</v>
      </c>
      <c r="W182" s="126">
        <f t="shared" si="46"/>
        <v>0</v>
      </c>
      <c r="X182" s="126">
        <f t="shared" si="46"/>
        <v>0</v>
      </c>
      <c r="Y182" s="126">
        <f t="shared" si="46"/>
        <v>0</v>
      </c>
    </row>
    <row r="183" spans="1:25">
      <c r="A183" s="211"/>
      <c r="B183" s="129" t="s">
        <v>111</v>
      </c>
      <c r="C183" s="126">
        <f t="shared" ref="C183:Y183" si="47">ROUND(C17+C101,2)</f>
        <v>0</v>
      </c>
      <c r="D183" s="126">
        <f t="shared" si="47"/>
        <v>0</v>
      </c>
      <c r="E183" s="126">
        <f t="shared" si="47"/>
        <v>0</v>
      </c>
      <c r="F183" s="126">
        <f t="shared" si="47"/>
        <v>0</v>
      </c>
      <c r="G183" s="145">
        <f t="shared" si="47"/>
        <v>0</v>
      </c>
      <c r="H183" s="145">
        <f t="shared" si="47"/>
        <v>0</v>
      </c>
      <c r="I183" s="126">
        <f t="shared" si="47"/>
        <v>0</v>
      </c>
      <c r="J183" s="126">
        <f t="shared" si="47"/>
        <v>0</v>
      </c>
      <c r="K183" s="126">
        <f t="shared" si="47"/>
        <v>0</v>
      </c>
      <c r="L183" s="145">
        <f t="shared" si="47"/>
        <v>0</v>
      </c>
      <c r="M183" s="126">
        <f t="shared" si="47"/>
        <v>0</v>
      </c>
      <c r="N183" s="126">
        <f t="shared" si="47"/>
        <v>0</v>
      </c>
      <c r="O183" s="145">
        <f t="shared" si="47"/>
        <v>0</v>
      </c>
      <c r="P183" s="126">
        <f t="shared" si="47"/>
        <v>0</v>
      </c>
      <c r="Q183" s="126">
        <f t="shared" si="47"/>
        <v>0</v>
      </c>
      <c r="R183" s="126">
        <f t="shared" si="47"/>
        <v>0</v>
      </c>
      <c r="S183" s="145">
        <f t="shared" si="47"/>
        <v>0</v>
      </c>
      <c r="T183" s="126">
        <f t="shared" si="47"/>
        <v>0</v>
      </c>
      <c r="U183" s="126">
        <f t="shared" si="47"/>
        <v>0</v>
      </c>
      <c r="V183" s="126">
        <f t="shared" si="47"/>
        <v>0</v>
      </c>
      <c r="W183" s="126">
        <f t="shared" si="47"/>
        <v>0</v>
      </c>
      <c r="X183" s="126">
        <f t="shared" si="47"/>
        <v>0</v>
      </c>
      <c r="Y183" s="126">
        <f t="shared" si="47"/>
        <v>0</v>
      </c>
    </row>
    <row r="184" spans="1:25">
      <c r="A184" s="211"/>
      <c r="B184" s="129" t="s">
        <v>112</v>
      </c>
      <c r="C184" s="126">
        <f t="shared" ref="C184:Y184" si="48">ROUND(C18+C102,2)</f>
        <v>0</v>
      </c>
      <c r="D184" s="126">
        <f t="shared" si="48"/>
        <v>0</v>
      </c>
      <c r="E184" s="126">
        <f t="shared" si="48"/>
        <v>0</v>
      </c>
      <c r="F184" s="126">
        <f t="shared" si="48"/>
        <v>0</v>
      </c>
      <c r="G184" s="145">
        <f t="shared" si="48"/>
        <v>0</v>
      </c>
      <c r="H184" s="145">
        <f t="shared" si="48"/>
        <v>0</v>
      </c>
      <c r="I184" s="126">
        <f t="shared" si="48"/>
        <v>0</v>
      </c>
      <c r="J184" s="126">
        <f t="shared" si="48"/>
        <v>0</v>
      </c>
      <c r="K184" s="126">
        <f t="shared" si="48"/>
        <v>0</v>
      </c>
      <c r="L184" s="145">
        <f t="shared" si="48"/>
        <v>0</v>
      </c>
      <c r="M184" s="126">
        <f t="shared" si="48"/>
        <v>0</v>
      </c>
      <c r="N184" s="126">
        <f t="shared" si="48"/>
        <v>0</v>
      </c>
      <c r="O184" s="145">
        <f t="shared" si="48"/>
        <v>0</v>
      </c>
      <c r="P184" s="126">
        <f t="shared" si="48"/>
        <v>0</v>
      </c>
      <c r="Q184" s="126">
        <f t="shared" si="48"/>
        <v>0</v>
      </c>
      <c r="R184" s="126">
        <f t="shared" si="48"/>
        <v>0</v>
      </c>
      <c r="S184" s="145">
        <f t="shared" si="48"/>
        <v>0</v>
      </c>
      <c r="T184" s="126">
        <f t="shared" si="48"/>
        <v>0</v>
      </c>
      <c r="U184" s="126">
        <f t="shared" si="48"/>
        <v>0</v>
      </c>
      <c r="V184" s="126">
        <f t="shared" si="48"/>
        <v>0</v>
      </c>
      <c r="W184" s="126">
        <f t="shared" si="48"/>
        <v>0</v>
      </c>
      <c r="X184" s="126">
        <f t="shared" si="48"/>
        <v>0</v>
      </c>
      <c r="Y184" s="126">
        <f t="shared" si="48"/>
        <v>0</v>
      </c>
    </row>
    <row r="185" spans="1:25">
      <c r="A185" s="211"/>
      <c r="B185" s="129" t="s">
        <v>113</v>
      </c>
      <c r="C185" s="126">
        <f t="shared" ref="C185:Y185" si="49">ROUND(C19+C103,2)</f>
        <v>0</v>
      </c>
      <c r="D185" s="126">
        <f t="shared" si="49"/>
        <v>0</v>
      </c>
      <c r="E185" s="126">
        <f t="shared" si="49"/>
        <v>0</v>
      </c>
      <c r="F185" s="126">
        <f t="shared" si="49"/>
        <v>0</v>
      </c>
      <c r="G185" s="145">
        <f t="shared" si="49"/>
        <v>0</v>
      </c>
      <c r="H185" s="145">
        <f t="shared" si="49"/>
        <v>0</v>
      </c>
      <c r="I185" s="126">
        <f t="shared" si="49"/>
        <v>0</v>
      </c>
      <c r="J185" s="126">
        <f t="shared" si="49"/>
        <v>0</v>
      </c>
      <c r="K185" s="126">
        <f t="shared" si="49"/>
        <v>0</v>
      </c>
      <c r="L185" s="145">
        <f t="shared" si="49"/>
        <v>0</v>
      </c>
      <c r="M185" s="126">
        <f t="shared" si="49"/>
        <v>0</v>
      </c>
      <c r="N185" s="126">
        <f t="shared" si="49"/>
        <v>0</v>
      </c>
      <c r="O185" s="145">
        <f t="shared" si="49"/>
        <v>0</v>
      </c>
      <c r="P185" s="126">
        <f t="shared" si="49"/>
        <v>0</v>
      </c>
      <c r="Q185" s="126">
        <f t="shared" si="49"/>
        <v>0</v>
      </c>
      <c r="R185" s="126">
        <f t="shared" si="49"/>
        <v>0</v>
      </c>
      <c r="S185" s="145">
        <f t="shared" si="49"/>
        <v>0</v>
      </c>
      <c r="T185" s="126">
        <f t="shared" si="49"/>
        <v>0</v>
      </c>
      <c r="U185" s="126">
        <f t="shared" si="49"/>
        <v>0</v>
      </c>
      <c r="V185" s="126">
        <f t="shared" si="49"/>
        <v>0</v>
      </c>
      <c r="W185" s="126">
        <f t="shared" si="49"/>
        <v>0</v>
      </c>
      <c r="X185" s="126">
        <f t="shared" si="49"/>
        <v>0</v>
      </c>
      <c r="Y185" s="126">
        <f t="shared" si="49"/>
        <v>0</v>
      </c>
    </row>
    <row r="186" spans="1:25">
      <c r="A186" s="211"/>
      <c r="B186" s="129" t="s">
        <v>114</v>
      </c>
      <c r="C186" s="126">
        <f t="shared" ref="C186:Y186" si="50">ROUND(C20+C104,2)</f>
        <v>0</v>
      </c>
      <c r="D186" s="126">
        <f t="shared" si="50"/>
        <v>0</v>
      </c>
      <c r="E186" s="126">
        <f t="shared" si="50"/>
        <v>0</v>
      </c>
      <c r="F186" s="126">
        <f t="shared" si="50"/>
        <v>0</v>
      </c>
      <c r="G186" s="145">
        <f t="shared" si="50"/>
        <v>0</v>
      </c>
      <c r="H186" s="145">
        <f t="shared" si="50"/>
        <v>0</v>
      </c>
      <c r="I186" s="126">
        <f t="shared" si="50"/>
        <v>0</v>
      </c>
      <c r="J186" s="126">
        <f t="shared" si="50"/>
        <v>0</v>
      </c>
      <c r="K186" s="126">
        <f t="shared" si="50"/>
        <v>0</v>
      </c>
      <c r="L186" s="145">
        <f t="shared" si="50"/>
        <v>0</v>
      </c>
      <c r="M186" s="126">
        <f t="shared" si="50"/>
        <v>0</v>
      </c>
      <c r="N186" s="126">
        <f t="shared" si="50"/>
        <v>0</v>
      </c>
      <c r="O186" s="145">
        <f t="shared" si="50"/>
        <v>0</v>
      </c>
      <c r="P186" s="126">
        <f t="shared" si="50"/>
        <v>0</v>
      </c>
      <c r="Q186" s="126">
        <f t="shared" si="50"/>
        <v>0</v>
      </c>
      <c r="R186" s="126">
        <f t="shared" si="50"/>
        <v>0</v>
      </c>
      <c r="S186" s="145">
        <f t="shared" si="50"/>
        <v>0</v>
      </c>
      <c r="T186" s="126">
        <f t="shared" si="50"/>
        <v>0</v>
      </c>
      <c r="U186" s="126">
        <f t="shared" si="50"/>
        <v>0</v>
      </c>
      <c r="V186" s="126">
        <f t="shared" si="50"/>
        <v>0</v>
      </c>
      <c r="W186" s="126">
        <f t="shared" si="50"/>
        <v>0</v>
      </c>
      <c r="X186" s="126">
        <f t="shared" si="50"/>
        <v>0</v>
      </c>
      <c r="Y186" s="126">
        <f t="shared" si="50"/>
        <v>0</v>
      </c>
    </row>
    <row r="187" spans="1:25">
      <c r="A187" s="211"/>
      <c r="B187" s="130" t="s">
        <v>115</v>
      </c>
      <c r="C187" s="126">
        <f t="shared" ref="C187:Y187" si="51">ROUND(C21+C105,2)</f>
        <v>0</v>
      </c>
      <c r="D187" s="126">
        <f t="shared" si="51"/>
        <v>0</v>
      </c>
      <c r="E187" s="126">
        <f t="shared" si="51"/>
        <v>0</v>
      </c>
      <c r="F187" s="126">
        <f t="shared" si="51"/>
        <v>0</v>
      </c>
      <c r="G187" s="145">
        <f t="shared" si="51"/>
        <v>0</v>
      </c>
      <c r="H187" s="145">
        <f t="shared" si="51"/>
        <v>0</v>
      </c>
      <c r="I187" s="126">
        <f t="shared" si="51"/>
        <v>0</v>
      </c>
      <c r="J187" s="126">
        <f t="shared" si="51"/>
        <v>0</v>
      </c>
      <c r="K187" s="126">
        <f t="shared" si="51"/>
        <v>0</v>
      </c>
      <c r="L187" s="145">
        <f t="shared" si="51"/>
        <v>0</v>
      </c>
      <c r="M187" s="126">
        <f t="shared" si="51"/>
        <v>0</v>
      </c>
      <c r="N187" s="126">
        <f t="shared" si="51"/>
        <v>0</v>
      </c>
      <c r="O187" s="145">
        <f t="shared" si="51"/>
        <v>0</v>
      </c>
      <c r="P187" s="126">
        <f t="shared" si="51"/>
        <v>0</v>
      </c>
      <c r="Q187" s="126">
        <f t="shared" si="51"/>
        <v>0</v>
      </c>
      <c r="R187" s="126">
        <f t="shared" si="51"/>
        <v>0</v>
      </c>
      <c r="S187" s="145">
        <f t="shared" si="51"/>
        <v>0</v>
      </c>
      <c r="T187" s="126">
        <f t="shared" si="51"/>
        <v>0</v>
      </c>
      <c r="U187" s="126">
        <f t="shared" si="51"/>
        <v>0</v>
      </c>
      <c r="V187" s="126">
        <f t="shared" si="51"/>
        <v>0</v>
      </c>
      <c r="W187" s="126">
        <f t="shared" si="51"/>
        <v>0</v>
      </c>
      <c r="X187" s="126">
        <f t="shared" si="51"/>
        <v>0</v>
      </c>
      <c r="Y187" s="126">
        <f t="shared" si="51"/>
        <v>0</v>
      </c>
    </row>
    <row r="188" spans="1:25">
      <c r="A188" s="211"/>
      <c r="B188" s="130" t="s">
        <v>116</v>
      </c>
      <c r="C188" s="126">
        <f t="shared" ref="C188:Y188" si="52">ROUND(C22+C106,2)</f>
        <v>0</v>
      </c>
      <c r="D188" s="126">
        <f t="shared" si="52"/>
        <v>0</v>
      </c>
      <c r="E188" s="126">
        <f t="shared" si="52"/>
        <v>0</v>
      </c>
      <c r="F188" s="126">
        <f t="shared" si="52"/>
        <v>0</v>
      </c>
      <c r="G188" s="145">
        <f t="shared" si="52"/>
        <v>0</v>
      </c>
      <c r="H188" s="145">
        <f t="shared" si="52"/>
        <v>0</v>
      </c>
      <c r="I188" s="126">
        <f t="shared" si="52"/>
        <v>0</v>
      </c>
      <c r="J188" s="126">
        <f t="shared" si="52"/>
        <v>0</v>
      </c>
      <c r="K188" s="126">
        <f t="shared" si="52"/>
        <v>0</v>
      </c>
      <c r="L188" s="145">
        <f t="shared" si="52"/>
        <v>0</v>
      </c>
      <c r="M188" s="126">
        <f t="shared" si="52"/>
        <v>0</v>
      </c>
      <c r="N188" s="126">
        <f t="shared" si="52"/>
        <v>0</v>
      </c>
      <c r="O188" s="145">
        <f t="shared" si="52"/>
        <v>0</v>
      </c>
      <c r="P188" s="126">
        <f t="shared" si="52"/>
        <v>0</v>
      </c>
      <c r="Q188" s="126">
        <f t="shared" si="52"/>
        <v>0</v>
      </c>
      <c r="R188" s="126">
        <f t="shared" si="52"/>
        <v>0</v>
      </c>
      <c r="S188" s="145">
        <f t="shared" si="52"/>
        <v>0</v>
      </c>
      <c r="T188" s="126">
        <f t="shared" si="52"/>
        <v>0</v>
      </c>
      <c r="U188" s="126">
        <f t="shared" si="52"/>
        <v>0</v>
      </c>
      <c r="V188" s="126">
        <f t="shared" si="52"/>
        <v>0</v>
      </c>
      <c r="W188" s="126">
        <f t="shared" si="52"/>
        <v>0</v>
      </c>
      <c r="X188" s="126">
        <f t="shared" si="52"/>
        <v>0</v>
      </c>
      <c r="Y188" s="126">
        <f t="shared" si="52"/>
        <v>0</v>
      </c>
    </row>
    <row r="189" spans="1:25">
      <c r="A189" s="211"/>
      <c r="B189" s="130" t="s">
        <v>117</v>
      </c>
      <c r="C189" s="126">
        <f t="shared" ref="C189:Y189" si="53">ROUND(C23+C107,2)</f>
        <v>0</v>
      </c>
      <c r="D189" s="126">
        <f t="shared" si="53"/>
        <v>0</v>
      </c>
      <c r="E189" s="126">
        <f t="shared" si="53"/>
        <v>0</v>
      </c>
      <c r="F189" s="126">
        <f t="shared" si="53"/>
        <v>0</v>
      </c>
      <c r="G189" s="145">
        <f t="shared" si="53"/>
        <v>0</v>
      </c>
      <c r="H189" s="145">
        <f t="shared" si="53"/>
        <v>0</v>
      </c>
      <c r="I189" s="126">
        <f t="shared" si="53"/>
        <v>0</v>
      </c>
      <c r="J189" s="126">
        <f t="shared" si="53"/>
        <v>0</v>
      </c>
      <c r="K189" s="126">
        <f t="shared" si="53"/>
        <v>0</v>
      </c>
      <c r="L189" s="145">
        <f t="shared" si="53"/>
        <v>0</v>
      </c>
      <c r="M189" s="126">
        <f t="shared" si="53"/>
        <v>0</v>
      </c>
      <c r="N189" s="126">
        <f t="shared" si="53"/>
        <v>0</v>
      </c>
      <c r="O189" s="145">
        <f t="shared" si="53"/>
        <v>0</v>
      </c>
      <c r="P189" s="126">
        <f t="shared" si="53"/>
        <v>0</v>
      </c>
      <c r="Q189" s="126">
        <f t="shared" si="53"/>
        <v>0</v>
      </c>
      <c r="R189" s="126">
        <f t="shared" si="53"/>
        <v>0</v>
      </c>
      <c r="S189" s="145">
        <f t="shared" si="53"/>
        <v>0</v>
      </c>
      <c r="T189" s="126">
        <f t="shared" si="53"/>
        <v>0</v>
      </c>
      <c r="U189" s="126">
        <f t="shared" si="53"/>
        <v>0</v>
      </c>
      <c r="V189" s="126">
        <f t="shared" si="53"/>
        <v>0</v>
      </c>
      <c r="W189" s="126">
        <f t="shared" si="53"/>
        <v>0</v>
      </c>
      <c r="X189" s="126">
        <f t="shared" si="53"/>
        <v>0</v>
      </c>
      <c r="Y189" s="126">
        <f t="shared" si="53"/>
        <v>0</v>
      </c>
    </row>
    <row r="190" spans="1:25">
      <c r="A190" s="211"/>
      <c r="B190" s="146" t="s">
        <v>118</v>
      </c>
      <c r="C190" s="145">
        <f t="shared" ref="C190:Y190" si="54">ROUND(C24+C108,2)</f>
        <v>98494040.609999999</v>
      </c>
      <c r="D190" s="145">
        <f t="shared" si="54"/>
        <v>-65318.33</v>
      </c>
      <c r="E190" s="145">
        <f t="shared" si="54"/>
        <v>-3832257.6</v>
      </c>
      <c r="F190" s="145">
        <f t="shared" si="54"/>
        <v>1417.29</v>
      </c>
      <c r="G190" s="145">
        <f t="shared" si="54"/>
        <v>78705435.590000004</v>
      </c>
      <c r="H190" s="145">
        <f t="shared" si="54"/>
        <v>1544053.96</v>
      </c>
      <c r="I190" s="145">
        <f t="shared" si="54"/>
        <v>441399</v>
      </c>
      <c r="J190" s="145">
        <f t="shared" si="54"/>
        <v>598488.01</v>
      </c>
      <c r="K190" s="145">
        <f t="shared" si="54"/>
        <v>504166.94</v>
      </c>
      <c r="L190" s="145">
        <f t="shared" si="54"/>
        <v>2037021.41</v>
      </c>
      <c r="M190" s="145">
        <f t="shared" si="54"/>
        <v>1501475.12</v>
      </c>
      <c r="N190" s="145">
        <f t="shared" si="54"/>
        <v>535546.29</v>
      </c>
      <c r="O190" s="145">
        <f t="shared" si="54"/>
        <v>925893.23</v>
      </c>
      <c r="P190" s="145">
        <f t="shared" si="54"/>
        <v>845129.27</v>
      </c>
      <c r="Q190" s="145">
        <f t="shared" si="54"/>
        <v>80763.960000000006</v>
      </c>
      <c r="R190" s="145">
        <f t="shared" si="54"/>
        <v>53.82</v>
      </c>
      <c r="S190" s="145">
        <f t="shared" si="54"/>
        <v>19177795.07</v>
      </c>
      <c r="T190" s="145">
        <f t="shared" si="54"/>
        <v>17756870.600000001</v>
      </c>
      <c r="U190" s="145">
        <f t="shared" si="54"/>
        <v>1332456.53</v>
      </c>
      <c r="V190" s="145">
        <f t="shared" si="54"/>
        <v>51397.17</v>
      </c>
      <c r="W190" s="145">
        <f t="shared" si="54"/>
        <v>34582.83</v>
      </c>
      <c r="X190" s="145">
        <f t="shared" si="54"/>
        <v>0</v>
      </c>
      <c r="Y190" s="145">
        <f t="shared" si="54"/>
        <v>2487.94</v>
      </c>
    </row>
    <row r="191" spans="1:25">
      <c r="A191" s="211" t="s">
        <v>119</v>
      </c>
      <c r="B191" s="132" t="s">
        <v>120</v>
      </c>
      <c r="C191" s="126">
        <f t="shared" ref="C191:Y191" si="55">ROUND(C25+C109,2)</f>
        <v>111516182.64</v>
      </c>
      <c r="D191" s="126">
        <f t="shared" si="55"/>
        <v>0</v>
      </c>
      <c r="E191" s="126">
        <f t="shared" si="55"/>
        <v>27425591.25</v>
      </c>
      <c r="F191" s="126">
        <f t="shared" si="55"/>
        <v>1143698.08</v>
      </c>
      <c r="G191" s="145">
        <f t="shared" si="55"/>
        <v>56690663.310000002</v>
      </c>
      <c r="H191" s="145">
        <f t="shared" si="55"/>
        <v>4463103.09</v>
      </c>
      <c r="I191" s="126">
        <f t="shared" si="55"/>
        <v>1860873.48</v>
      </c>
      <c r="J191" s="126">
        <f t="shared" si="55"/>
        <v>1120001.3899999999</v>
      </c>
      <c r="K191" s="126">
        <f t="shared" si="55"/>
        <v>1482228.22</v>
      </c>
      <c r="L191" s="145">
        <f t="shared" si="55"/>
        <v>1965662.29</v>
      </c>
      <c r="M191" s="126">
        <f t="shared" si="55"/>
        <v>1422999.78</v>
      </c>
      <c r="N191" s="126">
        <f t="shared" si="55"/>
        <v>542662.51</v>
      </c>
      <c r="O191" s="145">
        <f t="shared" si="55"/>
        <v>4710745.38</v>
      </c>
      <c r="P191" s="126">
        <f t="shared" si="55"/>
        <v>3625874.04</v>
      </c>
      <c r="Q191" s="126">
        <f t="shared" si="55"/>
        <v>1084871.3400000001</v>
      </c>
      <c r="R191" s="126">
        <f t="shared" si="55"/>
        <v>1065933.3999999999</v>
      </c>
      <c r="S191" s="145">
        <f t="shared" si="55"/>
        <v>15116719.24</v>
      </c>
      <c r="T191" s="126">
        <f t="shared" si="55"/>
        <v>4184261.02</v>
      </c>
      <c r="U191" s="126">
        <f t="shared" si="55"/>
        <v>5118145.38</v>
      </c>
      <c r="V191" s="126">
        <f t="shared" si="55"/>
        <v>1682256.9</v>
      </c>
      <c r="W191" s="126">
        <f t="shared" si="55"/>
        <v>2030542.07</v>
      </c>
      <c r="X191" s="126">
        <f t="shared" si="55"/>
        <v>624725.9</v>
      </c>
      <c r="Y191" s="126">
        <f t="shared" si="55"/>
        <v>1476787.97</v>
      </c>
    </row>
    <row r="192" spans="1:25">
      <c r="A192" s="211"/>
      <c r="B192" s="130" t="s">
        <v>121</v>
      </c>
      <c r="C192" s="126">
        <f t="shared" ref="C192:Y192" si="56">ROUND(C26+C110,2)</f>
        <v>69300000</v>
      </c>
      <c r="D192" s="126">
        <f t="shared" si="56"/>
        <v>0</v>
      </c>
      <c r="E192" s="126">
        <f t="shared" si="56"/>
        <v>69300000</v>
      </c>
      <c r="F192" s="126">
        <f t="shared" si="56"/>
        <v>0</v>
      </c>
      <c r="G192" s="145">
        <f t="shared" si="56"/>
        <v>0</v>
      </c>
      <c r="H192" s="145">
        <f t="shared" si="56"/>
        <v>0</v>
      </c>
      <c r="I192" s="126">
        <f t="shared" si="56"/>
        <v>0</v>
      </c>
      <c r="J192" s="126">
        <f t="shared" si="56"/>
        <v>0</v>
      </c>
      <c r="K192" s="126">
        <f t="shared" si="56"/>
        <v>0</v>
      </c>
      <c r="L192" s="145">
        <f t="shared" si="56"/>
        <v>0</v>
      </c>
      <c r="M192" s="126">
        <f t="shared" si="56"/>
        <v>0</v>
      </c>
      <c r="N192" s="126">
        <f t="shared" si="56"/>
        <v>0</v>
      </c>
      <c r="O192" s="145">
        <f t="shared" si="56"/>
        <v>0</v>
      </c>
      <c r="P192" s="126">
        <f t="shared" si="56"/>
        <v>0</v>
      </c>
      <c r="Q192" s="126">
        <f t="shared" si="56"/>
        <v>0</v>
      </c>
      <c r="R192" s="126">
        <f t="shared" si="56"/>
        <v>0</v>
      </c>
      <c r="S192" s="145">
        <f t="shared" si="56"/>
        <v>0</v>
      </c>
      <c r="T192" s="126">
        <f t="shared" si="56"/>
        <v>0</v>
      </c>
      <c r="U192" s="126">
        <f t="shared" si="56"/>
        <v>0</v>
      </c>
      <c r="V192" s="126">
        <f t="shared" si="56"/>
        <v>0</v>
      </c>
      <c r="W192" s="126">
        <f t="shared" si="56"/>
        <v>0</v>
      </c>
      <c r="X192" s="126">
        <f t="shared" si="56"/>
        <v>0</v>
      </c>
      <c r="Y192" s="126">
        <f t="shared" si="56"/>
        <v>0</v>
      </c>
    </row>
    <row r="193" spans="1:25">
      <c r="A193" s="211"/>
      <c r="B193" s="130" t="s">
        <v>122</v>
      </c>
      <c r="C193" s="126">
        <f t="shared" ref="C193:Y193" si="57">ROUND(C27+C111,2)</f>
        <v>13091742.210000001</v>
      </c>
      <c r="D193" s="126">
        <f t="shared" si="57"/>
        <v>0</v>
      </c>
      <c r="E193" s="126">
        <f t="shared" si="57"/>
        <v>2723430.98</v>
      </c>
      <c r="F193" s="126">
        <f t="shared" si="57"/>
        <v>74830</v>
      </c>
      <c r="G193" s="145">
        <f t="shared" si="57"/>
        <v>6344733.8799999999</v>
      </c>
      <c r="H193" s="145">
        <f t="shared" si="57"/>
        <v>509674.25</v>
      </c>
      <c r="I193" s="126">
        <f t="shared" si="57"/>
        <v>207793.77</v>
      </c>
      <c r="J193" s="126">
        <f t="shared" si="57"/>
        <v>85394.48</v>
      </c>
      <c r="K193" s="126">
        <f t="shared" si="57"/>
        <v>216486</v>
      </c>
      <c r="L193" s="145">
        <f t="shared" si="57"/>
        <v>191345.18</v>
      </c>
      <c r="M193" s="126">
        <f t="shared" si="57"/>
        <v>134588.18</v>
      </c>
      <c r="N193" s="126">
        <f t="shared" si="57"/>
        <v>56757</v>
      </c>
      <c r="O193" s="145">
        <f t="shared" si="57"/>
        <v>284407.61</v>
      </c>
      <c r="P193" s="126">
        <f t="shared" si="57"/>
        <v>201712.61</v>
      </c>
      <c r="Q193" s="126">
        <f t="shared" si="57"/>
        <v>82695</v>
      </c>
      <c r="R193" s="126">
        <f t="shared" si="57"/>
        <v>88030.080000000002</v>
      </c>
      <c r="S193" s="145">
        <f t="shared" si="57"/>
        <v>2963320.31</v>
      </c>
      <c r="T193" s="126">
        <f t="shared" si="57"/>
        <v>552737.74</v>
      </c>
      <c r="U193" s="126">
        <f t="shared" si="57"/>
        <v>1765406.72</v>
      </c>
      <c r="V193" s="126">
        <f t="shared" si="57"/>
        <v>262154.78000000003</v>
      </c>
      <c r="W193" s="126">
        <f t="shared" si="57"/>
        <v>159681.47</v>
      </c>
      <c r="X193" s="126">
        <f t="shared" si="57"/>
        <v>63563.6</v>
      </c>
      <c r="Y193" s="126">
        <f t="shared" si="57"/>
        <v>159776</v>
      </c>
    </row>
    <row r="194" spans="1:25">
      <c r="A194" s="211"/>
      <c r="B194" s="130" t="s">
        <v>123</v>
      </c>
      <c r="C194" s="126">
        <f t="shared" ref="C194:Y194" si="58">ROUND(C28+C112,2)</f>
        <v>2429741.65</v>
      </c>
      <c r="D194" s="126">
        <f t="shared" si="58"/>
        <v>0</v>
      </c>
      <c r="E194" s="126">
        <f t="shared" si="58"/>
        <v>837175.45</v>
      </c>
      <c r="F194" s="126">
        <f t="shared" si="58"/>
        <v>4475</v>
      </c>
      <c r="G194" s="145">
        <f t="shared" si="58"/>
        <v>1110441.44</v>
      </c>
      <c r="H194" s="145">
        <f t="shared" si="58"/>
        <v>80744.09</v>
      </c>
      <c r="I194" s="126">
        <f t="shared" si="58"/>
        <v>45471.99</v>
      </c>
      <c r="J194" s="126">
        <f t="shared" si="58"/>
        <v>8933</v>
      </c>
      <c r="K194" s="126">
        <f t="shared" si="58"/>
        <v>26339.1</v>
      </c>
      <c r="L194" s="145">
        <f t="shared" si="58"/>
        <v>14455.73</v>
      </c>
      <c r="M194" s="126">
        <f t="shared" si="58"/>
        <v>8504</v>
      </c>
      <c r="N194" s="126">
        <f t="shared" si="58"/>
        <v>5951.73</v>
      </c>
      <c r="O194" s="145">
        <f t="shared" si="58"/>
        <v>33011.160000000003</v>
      </c>
      <c r="P194" s="126">
        <f t="shared" si="58"/>
        <v>22418.26</v>
      </c>
      <c r="Q194" s="126">
        <f t="shared" si="58"/>
        <v>10592.9</v>
      </c>
      <c r="R194" s="126">
        <f t="shared" si="58"/>
        <v>76143.850000000006</v>
      </c>
      <c r="S194" s="145">
        <f t="shared" si="58"/>
        <v>349438.78</v>
      </c>
      <c r="T194" s="126">
        <f t="shared" si="58"/>
        <v>130583.28</v>
      </c>
      <c r="U194" s="126">
        <f t="shared" si="58"/>
        <v>37538.36</v>
      </c>
      <c r="V194" s="126">
        <f t="shared" si="58"/>
        <v>35201.03</v>
      </c>
      <c r="W194" s="126">
        <f t="shared" si="58"/>
        <v>5493.61</v>
      </c>
      <c r="X194" s="126">
        <f t="shared" si="58"/>
        <v>36109.74</v>
      </c>
      <c r="Y194" s="126">
        <f t="shared" si="58"/>
        <v>104512.76</v>
      </c>
    </row>
    <row r="195" spans="1:25">
      <c r="A195" s="211"/>
      <c r="B195" s="130" t="s">
        <v>124</v>
      </c>
      <c r="C195" s="126">
        <f t="shared" ref="C195:Y195" si="59">ROUND(C29+C113,2)</f>
        <v>3339931.98</v>
      </c>
      <c r="D195" s="126">
        <f t="shared" si="59"/>
        <v>0</v>
      </c>
      <c r="E195" s="126">
        <f t="shared" si="59"/>
        <v>1750964.33</v>
      </c>
      <c r="F195" s="126">
        <f t="shared" si="59"/>
        <v>0</v>
      </c>
      <c r="G195" s="145">
        <f t="shared" si="59"/>
        <v>1509398.84</v>
      </c>
      <c r="H195" s="145">
        <f t="shared" si="59"/>
        <v>0</v>
      </c>
      <c r="I195" s="126">
        <f t="shared" si="59"/>
        <v>0</v>
      </c>
      <c r="J195" s="126">
        <f t="shared" si="59"/>
        <v>0</v>
      </c>
      <c r="K195" s="126">
        <f t="shared" si="59"/>
        <v>0</v>
      </c>
      <c r="L195" s="145">
        <f t="shared" si="59"/>
        <v>0</v>
      </c>
      <c r="M195" s="126">
        <f t="shared" si="59"/>
        <v>0</v>
      </c>
      <c r="N195" s="126">
        <f t="shared" si="59"/>
        <v>0</v>
      </c>
      <c r="O195" s="145">
        <f t="shared" si="59"/>
        <v>0</v>
      </c>
      <c r="P195" s="126">
        <f t="shared" si="59"/>
        <v>0</v>
      </c>
      <c r="Q195" s="126">
        <f t="shared" si="59"/>
        <v>0</v>
      </c>
      <c r="R195" s="126">
        <f t="shared" si="59"/>
        <v>370110.07</v>
      </c>
      <c r="S195" s="145">
        <f t="shared" si="59"/>
        <v>79568.81</v>
      </c>
      <c r="T195" s="126">
        <f t="shared" si="59"/>
        <v>18319.79</v>
      </c>
      <c r="U195" s="126">
        <f t="shared" si="59"/>
        <v>12649.26</v>
      </c>
      <c r="V195" s="126">
        <f t="shared" si="59"/>
        <v>0</v>
      </c>
      <c r="W195" s="126">
        <f t="shared" si="59"/>
        <v>28400.400000000001</v>
      </c>
      <c r="X195" s="126">
        <f t="shared" si="59"/>
        <v>1189.98</v>
      </c>
      <c r="Y195" s="126">
        <f t="shared" si="59"/>
        <v>19009.38</v>
      </c>
    </row>
    <row r="196" spans="1:25">
      <c r="A196" s="211"/>
      <c r="B196" s="130" t="s">
        <v>125</v>
      </c>
      <c r="C196" s="126">
        <f t="shared" ref="C196:Y196" si="60">ROUND(C30+C114,2)</f>
        <v>2542982.89</v>
      </c>
      <c r="D196" s="126">
        <f t="shared" si="60"/>
        <v>0</v>
      </c>
      <c r="E196" s="126">
        <f t="shared" si="60"/>
        <v>858502.97</v>
      </c>
      <c r="F196" s="126">
        <f t="shared" si="60"/>
        <v>14587.32</v>
      </c>
      <c r="G196" s="145">
        <f t="shared" si="60"/>
        <v>1145685.6399999999</v>
      </c>
      <c r="H196" s="145">
        <f t="shared" si="60"/>
        <v>87768.41</v>
      </c>
      <c r="I196" s="126">
        <f t="shared" si="60"/>
        <v>26054.19</v>
      </c>
      <c r="J196" s="126">
        <f t="shared" si="60"/>
        <v>32713.119999999999</v>
      </c>
      <c r="K196" s="126">
        <f t="shared" si="60"/>
        <v>29001.1</v>
      </c>
      <c r="L196" s="145">
        <f t="shared" si="60"/>
        <v>40052.22</v>
      </c>
      <c r="M196" s="126">
        <f t="shared" si="60"/>
        <v>21692.95</v>
      </c>
      <c r="N196" s="126">
        <f t="shared" si="60"/>
        <v>18359.27</v>
      </c>
      <c r="O196" s="145">
        <f t="shared" si="60"/>
        <v>65805.490000000005</v>
      </c>
      <c r="P196" s="126">
        <f t="shared" si="60"/>
        <v>50930.05</v>
      </c>
      <c r="Q196" s="126">
        <f t="shared" si="60"/>
        <v>14875.44</v>
      </c>
      <c r="R196" s="126">
        <f t="shared" si="60"/>
        <v>15434.62</v>
      </c>
      <c r="S196" s="145">
        <f t="shared" si="60"/>
        <v>330580.84000000003</v>
      </c>
      <c r="T196" s="126">
        <f t="shared" si="60"/>
        <v>147007.22</v>
      </c>
      <c r="U196" s="126">
        <f t="shared" si="60"/>
        <v>89899.66</v>
      </c>
      <c r="V196" s="126">
        <f t="shared" si="60"/>
        <v>24963.3</v>
      </c>
      <c r="W196" s="126">
        <f t="shared" si="60"/>
        <v>27599.1</v>
      </c>
      <c r="X196" s="126">
        <f t="shared" si="60"/>
        <v>16748.64</v>
      </c>
      <c r="Y196" s="126">
        <f t="shared" si="60"/>
        <v>24362.92</v>
      </c>
    </row>
    <row r="197" spans="1:25">
      <c r="A197" s="211"/>
      <c r="B197" s="130" t="s">
        <v>126</v>
      </c>
      <c r="C197" s="126">
        <f t="shared" ref="C197:Y197" si="61">ROUND(C31+C115,2)</f>
        <v>23627524.739999998</v>
      </c>
      <c r="D197" s="126">
        <f t="shared" si="61"/>
        <v>0</v>
      </c>
      <c r="E197" s="126">
        <f t="shared" si="61"/>
        <v>4987955.93</v>
      </c>
      <c r="F197" s="126">
        <f t="shared" si="61"/>
        <v>174298.97</v>
      </c>
      <c r="G197" s="145">
        <f t="shared" si="61"/>
        <v>13339081.609999999</v>
      </c>
      <c r="H197" s="145">
        <f t="shared" si="61"/>
        <v>899321.87</v>
      </c>
      <c r="I197" s="126">
        <f t="shared" si="61"/>
        <v>392397.94</v>
      </c>
      <c r="J197" s="126">
        <f t="shared" si="61"/>
        <v>188152.15</v>
      </c>
      <c r="K197" s="126">
        <f t="shared" si="61"/>
        <v>318771.78000000003</v>
      </c>
      <c r="L197" s="145">
        <f t="shared" si="61"/>
        <v>345296.03</v>
      </c>
      <c r="M197" s="126">
        <f t="shared" si="61"/>
        <v>250828.44</v>
      </c>
      <c r="N197" s="126">
        <f t="shared" si="61"/>
        <v>94467.59</v>
      </c>
      <c r="O197" s="145">
        <f t="shared" si="61"/>
        <v>654639.25</v>
      </c>
      <c r="P197" s="126">
        <f t="shared" si="61"/>
        <v>479433.84</v>
      </c>
      <c r="Q197" s="126">
        <f t="shared" si="61"/>
        <v>175205.41</v>
      </c>
      <c r="R197" s="126">
        <f t="shared" si="61"/>
        <v>209974.63</v>
      </c>
      <c r="S197" s="145">
        <f t="shared" si="61"/>
        <v>3226931.08</v>
      </c>
      <c r="T197" s="126">
        <f t="shared" si="61"/>
        <v>872860.51</v>
      </c>
      <c r="U197" s="126">
        <f t="shared" si="61"/>
        <v>1005729.12</v>
      </c>
      <c r="V197" s="126">
        <f t="shared" si="61"/>
        <v>371931.86</v>
      </c>
      <c r="W197" s="126">
        <f t="shared" si="61"/>
        <v>501631.13</v>
      </c>
      <c r="X197" s="126">
        <f t="shared" si="61"/>
        <v>157334.82</v>
      </c>
      <c r="Y197" s="126">
        <f t="shared" si="61"/>
        <v>317443.64</v>
      </c>
    </row>
    <row r="198" spans="1:25">
      <c r="A198" s="211"/>
      <c r="B198" s="130" t="s">
        <v>127</v>
      </c>
      <c r="C198" s="126">
        <f t="shared" ref="C198:Y198" si="62">ROUND(C32+C116,2)</f>
        <v>10791216.630000001</v>
      </c>
      <c r="D198" s="126">
        <f t="shared" si="62"/>
        <v>0</v>
      </c>
      <c r="E198" s="126">
        <f t="shared" si="62"/>
        <v>2225823.2599999998</v>
      </c>
      <c r="F198" s="126">
        <f t="shared" si="62"/>
        <v>50490.36</v>
      </c>
      <c r="G198" s="145">
        <f t="shared" si="62"/>
        <v>6024185.2599999998</v>
      </c>
      <c r="H198" s="145">
        <f t="shared" si="62"/>
        <v>451890.77</v>
      </c>
      <c r="I198" s="126">
        <f t="shared" si="62"/>
        <v>191199.93</v>
      </c>
      <c r="J198" s="126">
        <f t="shared" si="62"/>
        <v>119439.84</v>
      </c>
      <c r="K198" s="126">
        <f t="shared" si="62"/>
        <v>141251</v>
      </c>
      <c r="L198" s="145">
        <f t="shared" si="62"/>
        <v>216756.86</v>
      </c>
      <c r="M198" s="126">
        <f t="shared" si="62"/>
        <v>158024.57999999999</v>
      </c>
      <c r="N198" s="126">
        <f t="shared" si="62"/>
        <v>58732.28</v>
      </c>
      <c r="O198" s="145">
        <f t="shared" si="62"/>
        <v>399014.16</v>
      </c>
      <c r="P198" s="126">
        <f t="shared" si="62"/>
        <v>290490.64</v>
      </c>
      <c r="Q198" s="126">
        <f t="shared" si="62"/>
        <v>108523.52</v>
      </c>
      <c r="R198" s="126">
        <f t="shared" si="62"/>
        <v>133946.88</v>
      </c>
      <c r="S198" s="145">
        <f t="shared" si="62"/>
        <v>1423055.96</v>
      </c>
      <c r="T198" s="126">
        <f t="shared" si="62"/>
        <v>401205</v>
      </c>
      <c r="U198" s="126">
        <f t="shared" si="62"/>
        <v>432430.96</v>
      </c>
      <c r="V198" s="126">
        <f t="shared" si="62"/>
        <v>170178</v>
      </c>
      <c r="W198" s="126">
        <f t="shared" si="62"/>
        <v>206794</v>
      </c>
      <c r="X198" s="126">
        <f t="shared" si="62"/>
        <v>68039</v>
      </c>
      <c r="Y198" s="126">
        <f t="shared" si="62"/>
        <v>144409</v>
      </c>
    </row>
    <row r="199" spans="1:25">
      <c r="A199" s="211"/>
      <c r="B199" s="130" t="s">
        <v>128</v>
      </c>
      <c r="C199" s="126">
        <f t="shared" ref="C199:Y199" si="63">ROUND(C33+C117,2)</f>
        <v>0</v>
      </c>
      <c r="D199" s="126">
        <f t="shared" si="63"/>
        <v>0</v>
      </c>
      <c r="E199" s="126">
        <f t="shared" si="63"/>
        <v>0</v>
      </c>
      <c r="F199" s="126">
        <f t="shared" si="63"/>
        <v>0</v>
      </c>
      <c r="G199" s="145">
        <f t="shared" si="63"/>
        <v>0</v>
      </c>
      <c r="H199" s="145">
        <f t="shared" si="63"/>
        <v>0</v>
      </c>
      <c r="I199" s="126">
        <f t="shared" si="63"/>
        <v>0</v>
      </c>
      <c r="J199" s="126">
        <f t="shared" si="63"/>
        <v>0</v>
      </c>
      <c r="K199" s="126">
        <f t="shared" si="63"/>
        <v>0</v>
      </c>
      <c r="L199" s="145">
        <f t="shared" si="63"/>
        <v>0</v>
      </c>
      <c r="M199" s="126">
        <f t="shared" si="63"/>
        <v>0</v>
      </c>
      <c r="N199" s="126">
        <f t="shared" si="63"/>
        <v>0</v>
      </c>
      <c r="O199" s="145">
        <f t="shared" si="63"/>
        <v>0</v>
      </c>
      <c r="P199" s="126">
        <f t="shared" si="63"/>
        <v>0</v>
      </c>
      <c r="Q199" s="126">
        <f t="shared" si="63"/>
        <v>0</v>
      </c>
      <c r="R199" s="126">
        <f t="shared" si="63"/>
        <v>0</v>
      </c>
      <c r="S199" s="145">
        <f t="shared" si="63"/>
        <v>0</v>
      </c>
      <c r="T199" s="126">
        <f t="shared" si="63"/>
        <v>0</v>
      </c>
      <c r="U199" s="126">
        <f t="shared" si="63"/>
        <v>0</v>
      </c>
      <c r="V199" s="126">
        <f t="shared" si="63"/>
        <v>0</v>
      </c>
      <c r="W199" s="126">
        <f t="shared" si="63"/>
        <v>0</v>
      </c>
      <c r="X199" s="126">
        <f t="shared" si="63"/>
        <v>0</v>
      </c>
      <c r="Y199" s="126">
        <f t="shared" si="63"/>
        <v>0</v>
      </c>
    </row>
    <row r="200" spans="1:25">
      <c r="A200" s="211"/>
      <c r="B200" s="130" t="s">
        <v>129</v>
      </c>
      <c r="C200" s="126">
        <f t="shared" ref="C200:Y200" si="64">ROUND(C34+C118,2)</f>
        <v>1214748.3600000001</v>
      </c>
      <c r="D200" s="126">
        <f t="shared" si="64"/>
        <v>0</v>
      </c>
      <c r="E200" s="126">
        <f t="shared" si="64"/>
        <v>192613.39</v>
      </c>
      <c r="F200" s="126">
        <f t="shared" si="64"/>
        <v>3360</v>
      </c>
      <c r="G200" s="145">
        <f t="shared" si="64"/>
        <v>825931.79</v>
      </c>
      <c r="H200" s="145">
        <f t="shared" si="64"/>
        <v>31234.41</v>
      </c>
      <c r="I200" s="126">
        <f t="shared" si="64"/>
        <v>12648.85</v>
      </c>
      <c r="J200" s="126">
        <f t="shared" si="64"/>
        <v>6150.56</v>
      </c>
      <c r="K200" s="126">
        <f t="shared" si="64"/>
        <v>12435</v>
      </c>
      <c r="L200" s="145">
        <f t="shared" si="64"/>
        <v>14580</v>
      </c>
      <c r="M200" s="126">
        <f t="shared" si="64"/>
        <v>10740</v>
      </c>
      <c r="N200" s="126">
        <f t="shared" si="64"/>
        <v>3840</v>
      </c>
      <c r="O200" s="145">
        <f t="shared" si="64"/>
        <v>18896.939999999999</v>
      </c>
      <c r="P200" s="126">
        <f t="shared" si="64"/>
        <v>13421.94</v>
      </c>
      <c r="Q200" s="126">
        <f t="shared" si="64"/>
        <v>5475</v>
      </c>
      <c r="R200" s="126">
        <f t="shared" si="64"/>
        <v>8882.6299999999992</v>
      </c>
      <c r="S200" s="145">
        <f t="shared" si="64"/>
        <v>128131.83</v>
      </c>
      <c r="T200" s="126">
        <f t="shared" si="64"/>
        <v>36549.769999999997</v>
      </c>
      <c r="U200" s="126">
        <f t="shared" si="64"/>
        <v>29344.87</v>
      </c>
      <c r="V200" s="126">
        <f t="shared" si="64"/>
        <v>14053.96</v>
      </c>
      <c r="W200" s="126">
        <f t="shared" si="64"/>
        <v>29054.99</v>
      </c>
      <c r="X200" s="126">
        <f t="shared" si="64"/>
        <v>-484.16</v>
      </c>
      <c r="Y200" s="126">
        <f t="shared" si="64"/>
        <v>19612.400000000001</v>
      </c>
    </row>
    <row r="201" spans="1:25">
      <c r="A201" s="211"/>
      <c r="B201" s="130" t="s">
        <v>130</v>
      </c>
      <c r="C201" s="126">
        <f t="shared" ref="C201:Y201" si="65">ROUND(C35+C119,2)</f>
        <v>4784943.8099999996</v>
      </c>
      <c r="D201" s="126">
        <f t="shared" si="65"/>
        <v>0</v>
      </c>
      <c r="E201" s="126">
        <f t="shared" si="65"/>
        <v>2025095.95</v>
      </c>
      <c r="F201" s="126">
        <f t="shared" si="65"/>
        <v>26217.85</v>
      </c>
      <c r="G201" s="145">
        <f t="shared" si="65"/>
        <v>1617226.38</v>
      </c>
      <c r="H201" s="145">
        <f t="shared" si="65"/>
        <v>105561.42</v>
      </c>
      <c r="I201" s="126">
        <f t="shared" si="65"/>
        <v>39244.71</v>
      </c>
      <c r="J201" s="126">
        <f t="shared" si="65"/>
        <v>25734.92</v>
      </c>
      <c r="K201" s="126">
        <f t="shared" si="65"/>
        <v>40581.79</v>
      </c>
      <c r="L201" s="145">
        <f t="shared" si="65"/>
        <v>217690.23</v>
      </c>
      <c r="M201" s="126">
        <f t="shared" si="65"/>
        <v>206456.58</v>
      </c>
      <c r="N201" s="126">
        <f t="shared" si="65"/>
        <v>11233.65</v>
      </c>
      <c r="O201" s="145">
        <f t="shared" si="65"/>
        <v>95982.96</v>
      </c>
      <c r="P201" s="126">
        <f t="shared" si="65"/>
        <v>73747.539999999994</v>
      </c>
      <c r="Q201" s="126">
        <f t="shared" si="65"/>
        <v>22235.42</v>
      </c>
      <c r="R201" s="126">
        <f t="shared" si="65"/>
        <v>21960.720000000001</v>
      </c>
      <c r="S201" s="145">
        <f t="shared" si="65"/>
        <v>697169.02</v>
      </c>
      <c r="T201" s="126">
        <f t="shared" si="65"/>
        <v>416694.18</v>
      </c>
      <c r="U201" s="126">
        <f t="shared" si="65"/>
        <v>157266.35999999999</v>
      </c>
      <c r="V201" s="126">
        <f t="shared" si="65"/>
        <v>37158.94</v>
      </c>
      <c r="W201" s="126">
        <f t="shared" si="65"/>
        <v>41787.879999999997</v>
      </c>
      <c r="X201" s="126">
        <f t="shared" si="65"/>
        <v>13127.7</v>
      </c>
      <c r="Y201" s="126">
        <f t="shared" si="65"/>
        <v>31133.96</v>
      </c>
    </row>
    <row r="202" spans="1:25">
      <c r="A202" s="211"/>
      <c r="B202" s="130" t="s">
        <v>131</v>
      </c>
      <c r="C202" s="126">
        <f t="shared" ref="C202:Y202" si="66">ROUND(C36+C120,2)</f>
        <v>8254830.9000000004</v>
      </c>
      <c r="D202" s="126">
        <f t="shared" si="66"/>
        <v>0</v>
      </c>
      <c r="E202" s="126">
        <f t="shared" si="66"/>
        <v>2960670.43</v>
      </c>
      <c r="F202" s="126">
        <f t="shared" si="66"/>
        <v>0</v>
      </c>
      <c r="G202" s="145">
        <f t="shared" si="66"/>
        <v>4198781.21</v>
      </c>
      <c r="H202" s="145">
        <f t="shared" si="66"/>
        <v>45024.39</v>
      </c>
      <c r="I202" s="126">
        <f t="shared" si="66"/>
        <v>45024.39</v>
      </c>
      <c r="J202" s="126">
        <f t="shared" si="66"/>
        <v>0</v>
      </c>
      <c r="K202" s="126">
        <f t="shared" si="66"/>
        <v>0</v>
      </c>
      <c r="L202" s="145">
        <f t="shared" si="66"/>
        <v>0</v>
      </c>
      <c r="M202" s="126">
        <f t="shared" si="66"/>
        <v>0</v>
      </c>
      <c r="N202" s="126">
        <f t="shared" si="66"/>
        <v>0</v>
      </c>
      <c r="O202" s="145">
        <f t="shared" si="66"/>
        <v>123750</v>
      </c>
      <c r="P202" s="126">
        <f t="shared" si="66"/>
        <v>123750</v>
      </c>
      <c r="Q202" s="126">
        <f t="shared" si="66"/>
        <v>0</v>
      </c>
      <c r="R202" s="126">
        <f t="shared" si="66"/>
        <v>156750</v>
      </c>
      <c r="S202" s="145">
        <f t="shared" si="66"/>
        <v>926604.87</v>
      </c>
      <c r="T202" s="126">
        <f t="shared" si="66"/>
        <v>55002.5</v>
      </c>
      <c r="U202" s="126">
        <f t="shared" si="66"/>
        <v>255585.03</v>
      </c>
      <c r="V202" s="126">
        <f t="shared" si="66"/>
        <v>0</v>
      </c>
      <c r="W202" s="126">
        <f t="shared" si="66"/>
        <v>0</v>
      </c>
      <c r="X202" s="126">
        <f t="shared" si="66"/>
        <v>55453.32</v>
      </c>
      <c r="Y202" s="126">
        <f t="shared" si="66"/>
        <v>560564.02</v>
      </c>
    </row>
    <row r="203" spans="1:25">
      <c r="A203" s="211"/>
      <c r="B203" s="130" t="s">
        <v>132</v>
      </c>
      <c r="C203" s="126">
        <f t="shared" ref="C203:Y203" si="67">ROUND(C37+C121,2)</f>
        <v>93622.64</v>
      </c>
      <c r="D203" s="126">
        <f t="shared" si="67"/>
        <v>0</v>
      </c>
      <c r="E203" s="126">
        <f t="shared" si="67"/>
        <v>28301.89</v>
      </c>
      <c r="F203" s="126">
        <f t="shared" si="67"/>
        <v>0</v>
      </c>
      <c r="G203" s="145">
        <f t="shared" si="67"/>
        <v>65320.75</v>
      </c>
      <c r="H203" s="145">
        <f t="shared" si="67"/>
        <v>0</v>
      </c>
      <c r="I203" s="126">
        <f t="shared" si="67"/>
        <v>0</v>
      </c>
      <c r="J203" s="126">
        <f t="shared" si="67"/>
        <v>0</v>
      </c>
      <c r="K203" s="126">
        <f t="shared" si="67"/>
        <v>0</v>
      </c>
      <c r="L203" s="145">
        <f t="shared" si="67"/>
        <v>0</v>
      </c>
      <c r="M203" s="126">
        <f t="shared" si="67"/>
        <v>0</v>
      </c>
      <c r="N203" s="126">
        <f t="shared" si="67"/>
        <v>0</v>
      </c>
      <c r="O203" s="145">
        <f t="shared" si="67"/>
        <v>0</v>
      </c>
      <c r="P203" s="126">
        <f t="shared" si="67"/>
        <v>0</v>
      </c>
      <c r="Q203" s="126">
        <f t="shared" si="67"/>
        <v>0</v>
      </c>
      <c r="R203" s="126">
        <f t="shared" si="67"/>
        <v>28301.89</v>
      </c>
      <c r="S203" s="145">
        <f t="shared" si="67"/>
        <v>0</v>
      </c>
      <c r="T203" s="126">
        <f t="shared" si="67"/>
        <v>0</v>
      </c>
      <c r="U203" s="126">
        <f t="shared" si="67"/>
        <v>0</v>
      </c>
      <c r="V203" s="126">
        <f t="shared" si="67"/>
        <v>0</v>
      </c>
      <c r="W203" s="126">
        <f t="shared" si="67"/>
        <v>0</v>
      </c>
      <c r="X203" s="126">
        <f t="shared" si="67"/>
        <v>0</v>
      </c>
      <c r="Y203" s="126">
        <f t="shared" si="67"/>
        <v>0</v>
      </c>
    </row>
    <row r="204" spans="1:25">
      <c r="A204" s="211"/>
      <c r="B204" s="147" t="s">
        <v>118</v>
      </c>
      <c r="C204" s="145">
        <f t="shared" ref="C204:Y204" si="68">ROUND(C38+C122,2)</f>
        <v>250987468.44999999</v>
      </c>
      <c r="D204" s="145">
        <f t="shared" si="68"/>
        <v>0</v>
      </c>
      <c r="E204" s="145">
        <f t="shared" si="68"/>
        <v>115316125.83</v>
      </c>
      <c r="F204" s="145">
        <f t="shared" si="68"/>
        <v>1491957.58</v>
      </c>
      <c r="G204" s="145">
        <f t="shared" si="68"/>
        <v>92871450.109999999</v>
      </c>
      <c r="H204" s="145">
        <f t="shared" si="68"/>
        <v>6674322.7000000002</v>
      </c>
      <c r="I204" s="145">
        <f t="shared" si="68"/>
        <v>2820709.25</v>
      </c>
      <c r="J204" s="145">
        <f t="shared" si="68"/>
        <v>1586519.46</v>
      </c>
      <c r="K204" s="145">
        <f t="shared" si="68"/>
        <v>2267093.9900000002</v>
      </c>
      <c r="L204" s="145">
        <f t="shared" si="68"/>
        <v>3005838.54</v>
      </c>
      <c r="M204" s="145">
        <f t="shared" si="68"/>
        <v>2213834.5099999998</v>
      </c>
      <c r="N204" s="145">
        <f t="shared" si="68"/>
        <v>792004.03</v>
      </c>
      <c r="O204" s="145">
        <f t="shared" si="68"/>
        <v>6386252.9500000002</v>
      </c>
      <c r="P204" s="145">
        <f t="shared" si="68"/>
        <v>4881778.92</v>
      </c>
      <c r="Q204" s="145">
        <f t="shared" si="68"/>
        <v>1504474.03</v>
      </c>
      <c r="R204" s="145">
        <f t="shared" si="68"/>
        <v>2175468.77</v>
      </c>
      <c r="S204" s="145">
        <f t="shared" si="68"/>
        <v>25241520.739999998</v>
      </c>
      <c r="T204" s="145">
        <f t="shared" si="68"/>
        <v>6815221.0099999998</v>
      </c>
      <c r="U204" s="145">
        <f t="shared" si="68"/>
        <v>8903995.7200000007</v>
      </c>
      <c r="V204" s="145">
        <f t="shared" si="68"/>
        <v>2597898.77</v>
      </c>
      <c r="W204" s="145">
        <f t="shared" si="68"/>
        <v>3030984.65</v>
      </c>
      <c r="X204" s="145">
        <f t="shared" si="68"/>
        <v>1035808.54</v>
      </c>
      <c r="Y204" s="145">
        <f t="shared" si="68"/>
        <v>2857612.05</v>
      </c>
    </row>
    <row r="205" spans="1:25">
      <c r="A205" s="211" t="s">
        <v>133</v>
      </c>
      <c r="B205" s="130" t="s">
        <v>134</v>
      </c>
      <c r="C205" s="126">
        <f t="shared" ref="C205:Y205" si="69">ROUND(C39+C123,2)</f>
        <v>5766911.21</v>
      </c>
      <c r="D205" s="126">
        <f t="shared" si="69"/>
        <v>0</v>
      </c>
      <c r="E205" s="126">
        <f t="shared" si="69"/>
        <v>1059612.42</v>
      </c>
      <c r="F205" s="126">
        <f t="shared" si="69"/>
        <v>175642.37</v>
      </c>
      <c r="G205" s="145">
        <f t="shared" si="69"/>
        <v>875160.86</v>
      </c>
      <c r="H205" s="145">
        <f t="shared" si="69"/>
        <v>255269.98</v>
      </c>
      <c r="I205" s="126">
        <f t="shared" si="69"/>
        <v>111920.78</v>
      </c>
      <c r="J205" s="126">
        <f t="shared" si="69"/>
        <v>52287.31</v>
      </c>
      <c r="K205" s="126">
        <f t="shared" si="69"/>
        <v>91061.89</v>
      </c>
      <c r="L205" s="145">
        <f t="shared" si="69"/>
        <v>118799.37</v>
      </c>
      <c r="M205" s="126">
        <f t="shared" si="69"/>
        <v>66215.520000000004</v>
      </c>
      <c r="N205" s="126">
        <f t="shared" si="69"/>
        <v>52583.85</v>
      </c>
      <c r="O205" s="145">
        <f t="shared" si="69"/>
        <v>124178.28</v>
      </c>
      <c r="P205" s="126">
        <f t="shared" si="69"/>
        <v>67982.11</v>
      </c>
      <c r="Q205" s="126">
        <f t="shared" si="69"/>
        <v>56196.17</v>
      </c>
      <c r="R205" s="126">
        <f t="shared" si="69"/>
        <v>72670.570000000007</v>
      </c>
      <c r="S205" s="145">
        <f t="shared" si="69"/>
        <v>3158247.93</v>
      </c>
      <c r="T205" s="126">
        <f t="shared" si="69"/>
        <v>1390827.18</v>
      </c>
      <c r="U205" s="126">
        <f t="shared" si="69"/>
        <v>584672.57999999996</v>
      </c>
      <c r="V205" s="126">
        <f t="shared" si="69"/>
        <v>450062.59</v>
      </c>
      <c r="W205" s="126">
        <f t="shared" si="69"/>
        <v>506371.75</v>
      </c>
      <c r="X205" s="126">
        <f t="shared" si="69"/>
        <v>64490.53</v>
      </c>
      <c r="Y205" s="126">
        <f t="shared" si="69"/>
        <v>161823.29999999999</v>
      </c>
    </row>
    <row r="206" spans="1:25">
      <c r="A206" s="211"/>
      <c r="B206" s="130" t="s">
        <v>135</v>
      </c>
      <c r="C206" s="126">
        <f t="shared" ref="C206:Y206" si="70">ROUND(C40+C124,2)</f>
        <v>57176.07</v>
      </c>
      <c r="D206" s="126">
        <f t="shared" si="70"/>
        <v>0</v>
      </c>
      <c r="E206" s="126">
        <f t="shared" si="70"/>
        <v>13460.5</v>
      </c>
      <c r="F206" s="126">
        <f t="shared" si="70"/>
        <v>0</v>
      </c>
      <c r="G206" s="145">
        <f t="shared" si="70"/>
        <v>38437.1</v>
      </c>
      <c r="H206" s="145">
        <f t="shared" si="70"/>
        <v>1681.5</v>
      </c>
      <c r="I206" s="126">
        <f t="shared" si="70"/>
        <v>0</v>
      </c>
      <c r="J206" s="126">
        <f t="shared" si="70"/>
        <v>1681.5</v>
      </c>
      <c r="K206" s="126">
        <f t="shared" si="70"/>
        <v>0</v>
      </c>
      <c r="L206" s="145">
        <f t="shared" si="70"/>
        <v>833.5</v>
      </c>
      <c r="M206" s="126">
        <f t="shared" si="70"/>
        <v>125</v>
      </c>
      <c r="N206" s="126">
        <f t="shared" si="70"/>
        <v>708.5</v>
      </c>
      <c r="O206" s="145">
        <f t="shared" si="70"/>
        <v>0</v>
      </c>
      <c r="P206" s="126">
        <f t="shared" si="70"/>
        <v>0</v>
      </c>
      <c r="Q206" s="126">
        <f t="shared" si="70"/>
        <v>0</v>
      </c>
      <c r="R206" s="126">
        <f t="shared" si="70"/>
        <v>618.5</v>
      </c>
      <c r="S206" s="145">
        <f t="shared" si="70"/>
        <v>2763.47</v>
      </c>
      <c r="T206" s="126">
        <f t="shared" si="70"/>
        <v>161.47</v>
      </c>
      <c r="U206" s="126">
        <f t="shared" si="70"/>
        <v>0</v>
      </c>
      <c r="V206" s="126">
        <f t="shared" si="70"/>
        <v>526</v>
      </c>
      <c r="W206" s="126">
        <f t="shared" si="70"/>
        <v>0</v>
      </c>
      <c r="X206" s="126">
        <f t="shared" si="70"/>
        <v>0</v>
      </c>
      <c r="Y206" s="126">
        <f t="shared" si="70"/>
        <v>2076</v>
      </c>
    </row>
    <row r="207" spans="1:25">
      <c r="A207" s="211"/>
      <c r="B207" s="130" t="s">
        <v>136</v>
      </c>
      <c r="C207" s="126">
        <f t="shared" ref="C207:Y207" si="71">ROUND(C41+C125,2)</f>
        <v>9483044.8100000005</v>
      </c>
      <c r="D207" s="126">
        <f t="shared" si="71"/>
        <v>0</v>
      </c>
      <c r="E207" s="126">
        <f t="shared" si="71"/>
        <v>811288.27</v>
      </c>
      <c r="F207" s="126">
        <f t="shared" si="71"/>
        <v>98291</v>
      </c>
      <c r="G207" s="145">
        <f t="shared" si="71"/>
        <v>4923052.53</v>
      </c>
      <c r="H207" s="145">
        <f t="shared" si="71"/>
        <v>400815.83</v>
      </c>
      <c r="I207" s="126">
        <f t="shared" si="71"/>
        <v>136156.01999999999</v>
      </c>
      <c r="J207" s="126">
        <f t="shared" si="71"/>
        <v>71413.98</v>
      </c>
      <c r="K207" s="126">
        <f t="shared" si="71"/>
        <v>193245.83</v>
      </c>
      <c r="L207" s="145">
        <f t="shared" si="71"/>
        <v>132674.19</v>
      </c>
      <c r="M207" s="126">
        <f t="shared" si="71"/>
        <v>84320.69</v>
      </c>
      <c r="N207" s="126">
        <f t="shared" si="71"/>
        <v>48353.5</v>
      </c>
      <c r="O207" s="145">
        <f t="shared" si="71"/>
        <v>67964.100000000006</v>
      </c>
      <c r="P207" s="126">
        <f t="shared" si="71"/>
        <v>39756</v>
      </c>
      <c r="Q207" s="126">
        <f t="shared" si="71"/>
        <v>28208.1</v>
      </c>
      <c r="R207" s="126">
        <f t="shared" si="71"/>
        <v>54905.77</v>
      </c>
      <c r="S207" s="145">
        <f t="shared" si="71"/>
        <v>3048958.89</v>
      </c>
      <c r="T207" s="126">
        <f t="shared" si="71"/>
        <v>2095723.24</v>
      </c>
      <c r="U207" s="126">
        <f t="shared" si="71"/>
        <v>324868.25</v>
      </c>
      <c r="V207" s="126">
        <f t="shared" si="71"/>
        <v>331707.40999999997</v>
      </c>
      <c r="W207" s="126">
        <f t="shared" si="71"/>
        <v>127504.47</v>
      </c>
      <c r="X207" s="126">
        <f t="shared" si="71"/>
        <v>94019.12</v>
      </c>
      <c r="Y207" s="126">
        <f t="shared" si="71"/>
        <v>75136.399999999994</v>
      </c>
    </row>
    <row r="208" spans="1:25">
      <c r="A208" s="211"/>
      <c r="B208" s="127" t="s">
        <v>137</v>
      </c>
      <c r="C208" s="126">
        <f t="shared" ref="C208:Y208" si="72">ROUND(C42+C126,2)</f>
        <v>1479320.37</v>
      </c>
      <c r="D208" s="126">
        <f t="shared" si="72"/>
        <v>0</v>
      </c>
      <c r="E208" s="126">
        <f t="shared" si="72"/>
        <v>491434.63</v>
      </c>
      <c r="F208" s="126">
        <f t="shared" si="72"/>
        <v>9776</v>
      </c>
      <c r="G208" s="145">
        <f t="shared" si="72"/>
        <v>807036.1</v>
      </c>
      <c r="H208" s="145">
        <f t="shared" si="72"/>
        <v>36380.720000000001</v>
      </c>
      <c r="I208" s="126">
        <f t="shared" si="72"/>
        <v>11663.81</v>
      </c>
      <c r="J208" s="126">
        <f t="shared" si="72"/>
        <v>17511.86</v>
      </c>
      <c r="K208" s="126">
        <f t="shared" si="72"/>
        <v>7205.05</v>
      </c>
      <c r="L208" s="145">
        <f t="shared" si="72"/>
        <v>33172.54</v>
      </c>
      <c r="M208" s="126">
        <f t="shared" si="72"/>
        <v>20735.16</v>
      </c>
      <c r="N208" s="126">
        <f t="shared" si="72"/>
        <v>12437.38</v>
      </c>
      <c r="O208" s="145">
        <f t="shared" si="72"/>
        <v>29766.81</v>
      </c>
      <c r="P208" s="126">
        <f t="shared" si="72"/>
        <v>17483.84</v>
      </c>
      <c r="Q208" s="126">
        <f t="shared" si="72"/>
        <v>12282.97</v>
      </c>
      <c r="R208" s="126">
        <f t="shared" si="72"/>
        <v>1361.8</v>
      </c>
      <c r="S208" s="145">
        <f t="shared" si="72"/>
        <v>71753.570000000007</v>
      </c>
      <c r="T208" s="126">
        <f t="shared" si="72"/>
        <v>33932.230000000003</v>
      </c>
      <c r="U208" s="126">
        <f t="shared" si="72"/>
        <v>6185.54</v>
      </c>
      <c r="V208" s="126">
        <f t="shared" si="72"/>
        <v>3688.63</v>
      </c>
      <c r="W208" s="126">
        <f t="shared" si="72"/>
        <v>5963.71</v>
      </c>
      <c r="X208" s="126">
        <f t="shared" si="72"/>
        <v>6375.24</v>
      </c>
      <c r="Y208" s="126">
        <f t="shared" si="72"/>
        <v>15608.22</v>
      </c>
    </row>
    <row r="209" spans="1:25">
      <c r="A209" s="211"/>
      <c r="B209" s="127" t="s">
        <v>138</v>
      </c>
      <c r="C209" s="126">
        <f t="shared" ref="C209:Y209" si="73">ROUND(C43+C127,2)</f>
        <v>-1132.08</v>
      </c>
      <c r="D209" s="126">
        <f t="shared" si="73"/>
        <v>0</v>
      </c>
      <c r="E209" s="126">
        <f t="shared" si="73"/>
        <v>-1132.08</v>
      </c>
      <c r="F209" s="126">
        <f t="shared" si="73"/>
        <v>0</v>
      </c>
      <c r="G209" s="145">
        <f t="shared" si="73"/>
        <v>0</v>
      </c>
      <c r="H209" s="145">
        <f t="shared" si="73"/>
        <v>0</v>
      </c>
      <c r="I209" s="126">
        <f t="shared" si="73"/>
        <v>0</v>
      </c>
      <c r="J209" s="126">
        <f t="shared" si="73"/>
        <v>0</v>
      </c>
      <c r="K209" s="126">
        <f t="shared" si="73"/>
        <v>0</v>
      </c>
      <c r="L209" s="145">
        <f t="shared" si="73"/>
        <v>0</v>
      </c>
      <c r="M209" s="126">
        <f t="shared" si="73"/>
        <v>0</v>
      </c>
      <c r="N209" s="126">
        <f t="shared" si="73"/>
        <v>0</v>
      </c>
      <c r="O209" s="145">
        <f t="shared" si="73"/>
        <v>0</v>
      </c>
      <c r="P209" s="126">
        <f t="shared" si="73"/>
        <v>0</v>
      </c>
      <c r="Q209" s="126">
        <f t="shared" si="73"/>
        <v>0</v>
      </c>
      <c r="R209" s="126">
        <f t="shared" si="73"/>
        <v>0</v>
      </c>
      <c r="S209" s="145">
        <f t="shared" si="73"/>
        <v>0</v>
      </c>
      <c r="T209" s="126">
        <f t="shared" si="73"/>
        <v>0</v>
      </c>
      <c r="U209" s="126">
        <f t="shared" si="73"/>
        <v>0</v>
      </c>
      <c r="V209" s="126">
        <f t="shared" si="73"/>
        <v>0</v>
      </c>
      <c r="W209" s="126">
        <f t="shared" si="73"/>
        <v>0</v>
      </c>
      <c r="X209" s="126">
        <f t="shared" si="73"/>
        <v>0</v>
      </c>
      <c r="Y209" s="126">
        <f t="shared" si="73"/>
        <v>0</v>
      </c>
    </row>
    <row r="210" spans="1:25">
      <c r="A210" s="211"/>
      <c r="B210" s="127" t="s">
        <v>139</v>
      </c>
      <c r="C210" s="126">
        <f t="shared" ref="C210:Y210" si="74">ROUND(C44+C128,2)</f>
        <v>1486000</v>
      </c>
      <c r="D210" s="126">
        <f t="shared" si="74"/>
        <v>0</v>
      </c>
      <c r="E210" s="126">
        <f t="shared" si="74"/>
        <v>903000</v>
      </c>
      <c r="F210" s="126">
        <f t="shared" si="74"/>
        <v>0</v>
      </c>
      <c r="G210" s="145">
        <f t="shared" si="74"/>
        <v>533000</v>
      </c>
      <c r="H210" s="145">
        <f t="shared" si="74"/>
        <v>0</v>
      </c>
      <c r="I210" s="126">
        <f t="shared" si="74"/>
        <v>0</v>
      </c>
      <c r="J210" s="126">
        <f t="shared" si="74"/>
        <v>0</v>
      </c>
      <c r="K210" s="126">
        <f t="shared" si="74"/>
        <v>0</v>
      </c>
      <c r="L210" s="145">
        <f t="shared" si="74"/>
        <v>50000</v>
      </c>
      <c r="M210" s="126">
        <f t="shared" si="74"/>
        <v>50000</v>
      </c>
      <c r="N210" s="126">
        <f t="shared" si="74"/>
        <v>0</v>
      </c>
      <c r="O210" s="145">
        <f t="shared" si="74"/>
        <v>0</v>
      </c>
      <c r="P210" s="126">
        <f t="shared" si="74"/>
        <v>0</v>
      </c>
      <c r="Q210" s="126">
        <f t="shared" si="74"/>
        <v>0</v>
      </c>
      <c r="R210" s="126">
        <f t="shared" si="74"/>
        <v>0</v>
      </c>
      <c r="S210" s="145">
        <f t="shared" si="74"/>
        <v>0</v>
      </c>
      <c r="T210" s="126">
        <f t="shared" si="74"/>
        <v>0</v>
      </c>
      <c r="U210" s="126">
        <f t="shared" si="74"/>
        <v>0</v>
      </c>
      <c r="V210" s="126">
        <f t="shared" si="74"/>
        <v>0</v>
      </c>
      <c r="W210" s="126">
        <f t="shared" si="74"/>
        <v>0</v>
      </c>
      <c r="X210" s="126">
        <f t="shared" si="74"/>
        <v>0</v>
      </c>
      <c r="Y210" s="126">
        <f t="shared" si="74"/>
        <v>0</v>
      </c>
    </row>
    <row r="211" spans="1:25">
      <c r="A211" s="211"/>
      <c r="B211" s="127" t="s">
        <v>140</v>
      </c>
      <c r="C211" s="126">
        <f t="shared" ref="C211:Y211" si="75">ROUND(C45+C129,2)</f>
        <v>455145.49</v>
      </c>
      <c r="D211" s="126">
        <f t="shared" si="75"/>
        <v>0</v>
      </c>
      <c r="E211" s="126">
        <f t="shared" si="75"/>
        <v>372267.42</v>
      </c>
      <c r="F211" s="126">
        <f t="shared" si="75"/>
        <v>0</v>
      </c>
      <c r="G211" s="145">
        <f t="shared" si="75"/>
        <v>82878.070000000007</v>
      </c>
      <c r="H211" s="145">
        <f t="shared" si="75"/>
        <v>0</v>
      </c>
      <c r="I211" s="126">
        <f t="shared" si="75"/>
        <v>0</v>
      </c>
      <c r="J211" s="126">
        <f t="shared" si="75"/>
        <v>0</v>
      </c>
      <c r="K211" s="126">
        <f t="shared" si="75"/>
        <v>0</v>
      </c>
      <c r="L211" s="145">
        <f t="shared" si="75"/>
        <v>0</v>
      </c>
      <c r="M211" s="126">
        <f t="shared" si="75"/>
        <v>0</v>
      </c>
      <c r="N211" s="126">
        <f t="shared" si="75"/>
        <v>0</v>
      </c>
      <c r="O211" s="145">
        <f t="shared" si="75"/>
        <v>0</v>
      </c>
      <c r="P211" s="126">
        <f t="shared" si="75"/>
        <v>0</v>
      </c>
      <c r="Q211" s="126">
        <f t="shared" si="75"/>
        <v>0</v>
      </c>
      <c r="R211" s="126">
        <f t="shared" si="75"/>
        <v>133794.22</v>
      </c>
      <c r="S211" s="145">
        <f t="shared" si="75"/>
        <v>0</v>
      </c>
      <c r="T211" s="126">
        <f t="shared" si="75"/>
        <v>0</v>
      </c>
      <c r="U211" s="126">
        <f t="shared" si="75"/>
        <v>0</v>
      </c>
      <c r="V211" s="126">
        <f t="shared" si="75"/>
        <v>0</v>
      </c>
      <c r="W211" s="126">
        <f t="shared" si="75"/>
        <v>0</v>
      </c>
      <c r="X211" s="126">
        <f t="shared" si="75"/>
        <v>0</v>
      </c>
      <c r="Y211" s="126">
        <f t="shared" si="75"/>
        <v>0</v>
      </c>
    </row>
    <row r="212" spans="1:25">
      <c r="A212" s="211"/>
      <c r="B212" s="127" t="s">
        <v>141</v>
      </c>
      <c r="C212" s="126">
        <f t="shared" ref="C212:Y212" si="76">ROUND(C46+C130,2)</f>
        <v>539510.02</v>
      </c>
      <c r="D212" s="126">
        <f t="shared" si="76"/>
        <v>0</v>
      </c>
      <c r="E212" s="126">
        <f t="shared" si="76"/>
        <v>525954.71</v>
      </c>
      <c r="F212" s="126">
        <f t="shared" si="76"/>
        <v>0</v>
      </c>
      <c r="G212" s="145">
        <f t="shared" si="76"/>
        <v>13555.31</v>
      </c>
      <c r="H212" s="145">
        <f t="shared" si="76"/>
        <v>0</v>
      </c>
      <c r="I212" s="126">
        <f t="shared" si="76"/>
        <v>0</v>
      </c>
      <c r="J212" s="126">
        <f t="shared" si="76"/>
        <v>0</v>
      </c>
      <c r="K212" s="126">
        <f t="shared" si="76"/>
        <v>0</v>
      </c>
      <c r="L212" s="145">
        <f t="shared" si="76"/>
        <v>0</v>
      </c>
      <c r="M212" s="126">
        <f t="shared" si="76"/>
        <v>0</v>
      </c>
      <c r="N212" s="126">
        <f t="shared" si="76"/>
        <v>0</v>
      </c>
      <c r="O212" s="145">
        <f t="shared" si="76"/>
        <v>0</v>
      </c>
      <c r="P212" s="126">
        <f t="shared" si="76"/>
        <v>0</v>
      </c>
      <c r="Q212" s="126">
        <f t="shared" si="76"/>
        <v>0</v>
      </c>
      <c r="R212" s="126">
        <f t="shared" si="76"/>
        <v>0</v>
      </c>
      <c r="S212" s="145">
        <f t="shared" si="76"/>
        <v>0</v>
      </c>
      <c r="T212" s="126">
        <f t="shared" si="76"/>
        <v>0</v>
      </c>
      <c r="U212" s="126">
        <f t="shared" si="76"/>
        <v>0</v>
      </c>
      <c r="V212" s="126">
        <f t="shared" si="76"/>
        <v>0</v>
      </c>
      <c r="W212" s="126">
        <f t="shared" si="76"/>
        <v>0</v>
      </c>
      <c r="X212" s="126">
        <f t="shared" si="76"/>
        <v>0</v>
      </c>
      <c r="Y212" s="126">
        <f t="shared" si="76"/>
        <v>0</v>
      </c>
    </row>
    <row r="213" spans="1:25">
      <c r="A213" s="211"/>
      <c r="B213" s="127" t="s">
        <v>142</v>
      </c>
      <c r="C213" s="126">
        <f t="shared" ref="C213:Y213" si="77">ROUND(C47+C131,2)</f>
        <v>299511.15999999997</v>
      </c>
      <c r="D213" s="126">
        <f t="shared" si="77"/>
        <v>0</v>
      </c>
      <c r="E213" s="126">
        <f t="shared" si="77"/>
        <v>44760.74</v>
      </c>
      <c r="F213" s="126">
        <f t="shared" si="77"/>
        <v>2025.25</v>
      </c>
      <c r="G213" s="145">
        <f t="shared" si="77"/>
        <v>73777.89</v>
      </c>
      <c r="H213" s="145">
        <f t="shared" si="77"/>
        <v>62893.03</v>
      </c>
      <c r="I213" s="126">
        <f t="shared" si="77"/>
        <v>309.33</v>
      </c>
      <c r="J213" s="126">
        <f t="shared" si="77"/>
        <v>500</v>
      </c>
      <c r="K213" s="126">
        <f t="shared" si="77"/>
        <v>62083.7</v>
      </c>
      <c r="L213" s="145">
        <f t="shared" si="77"/>
        <v>1400</v>
      </c>
      <c r="M213" s="126">
        <f t="shared" si="77"/>
        <v>1340</v>
      </c>
      <c r="N213" s="126">
        <f t="shared" si="77"/>
        <v>60</v>
      </c>
      <c r="O213" s="145">
        <f t="shared" si="77"/>
        <v>220</v>
      </c>
      <c r="P213" s="126">
        <f t="shared" si="77"/>
        <v>80</v>
      </c>
      <c r="Q213" s="126">
        <f t="shared" si="77"/>
        <v>140</v>
      </c>
      <c r="R213" s="126">
        <f t="shared" si="77"/>
        <v>350</v>
      </c>
      <c r="S213" s="145">
        <f t="shared" si="77"/>
        <v>114434.25</v>
      </c>
      <c r="T213" s="126">
        <f t="shared" si="77"/>
        <v>82950.600000000006</v>
      </c>
      <c r="U213" s="126">
        <f t="shared" si="77"/>
        <v>6818.17</v>
      </c>
      <c r="V213" s="126">
        <f t="shared" si="77"/>
        <v>3607.47</v>
      </c>
      <c r="W213" s="126">
        <f t="shared" si="77"/>
        <v>1817.92</v>
      </c>
      <c r="X213" s="126">
        <f t="shared" si="77"/>
        <v>1870.98</v>
      </c>
      <c r="Y213" s="126">
        <f t="shared" si="77"/>
        <v>17369.11</v>
      </c>
    </row>
    <row r="214" spans="1:25">
      <c r="A214" s="211"/>
      <c r="B214" s="127" t="s">
        <v>143</v>
      </c>
      <c r="C214" s="126">
        <f t="shared" ref="C214:Y214" si="78">ROUND(C48+C132,2)</f>
        <v>1943201.59</v>
      </c>
      <c r="D214" s="126">
        <f t="shared" si="78"/>
        <v>0</v>
      </c>
      <c r="E214" s="126">
        <f t="shared" si="78"/>
        <v>981926.28</v>
      </c>
      <c r="F214" s="126">
        <f t="shared" si="78"/>
        <v>0</v>
      </c>
      <c r="G214" s="145">
        <f t="shared" si="78"/>
        <v>904475.31</v>
      </c>
      <c r="H214" s="145">
        <f t="shared" si="78"/>
        <v>0</v>
      </c>
      <c r="I214" s="126">
        <f t="shared" si="78"/>
        <v>0</v>
      </c>
      <c r="J214" s="126">
        <f t="shared" si="78"/>
        <v>0</v>
      </c>
      <c r="K214" s="126">
        <f t="shared" si="78"/>
        <v>0</v>
      </c>
      <c r="L214" s="145">
        <f t="shared" si="78"/>
        <v>0</v>
      </c>
      <c r="M214" s="126">
        <f t="shared" si="78"/>
        <v>0</v>
      </c>
      <c r="N214" s="126">
        <f t="shared" si="78"/>
        <v>0</v>
      </c>
      <c r="O214" s="145">
        <f t="shared" si="78"/>
        <v>0</v>
      </c>
      <c r="P214" s="126">
        <f t="shared" si="78"/>
        <v>0</v>
      </c>
      <c r="Q214" s="126">
        <f t="shared" si="78"/>
        <v>0</v>
      </c>
      <c r="R214" s="126">
        <f t="shared" si="78"/>
        <v>0</v>
      </c>
      <c r="S214" s="145">
        <f t="shared" si="78"/>
        <v>56800</v>
      </c>
      <c r="T214" s="126">
        <f t="shared" si="78"/>
        <v>56800</v>
      </c>
      <c r="U214" s="126">
        <f t="shared" si="78"/>
        <v>0</v>
      </c>
      <c r="V214" s="126">
        <f t="shared" si="78"/>
        <v>0</v>
      </c>
      <c r="W214" s="126">
        <f t="shared" si="78"/>
        <v>0</v>
      </c>
      <c r="X214" s="126">
        <f t="shared" si="78"/>
        <v>0</v>
      </c>
      <c r="Y214" s="126">
        <f t="shared" si="78"/>
        <v>0</v>
      </c>
    </row>
    <row r="215" spans="1:25">
      <c r="A215" s="211"/>
      <c r="B215" s="130" t="s">
        <v>144</v>
      </c>
      <c r="C215" s="126">
        <f t="shared" ref="C215:Y215" si="79">ROUND(C49+C133,2)</f>
        <v>528266.14</v>
      </c>
      <c r="D215" s="126">
        <f t="shared" si="79"/>
        <v>0</v>
      </c>
      <c r="E215" s="126">
        <f t="shared" si="79"/>
        <v>345611.57</v>
      </c>
      <c r="F215" s="126">
        <f t="shared" si="79"/>
        <v>0</v>
      </c>
      <c r="G215" s="145">
        <f t="shared" si="79"/>
        <v>182654.57</v>
      </c>
      <c r="H215" s="145">
        <f t="shared" si="79"/>
        <v>0</v>
      </c>
      <c r="I215" s="126">
        <f t="shared" si="79"/>
        <v>0</v>
      </c>
      <c r="J215" s="126">
        <f t="shared" si="79"/>
        <v>0</v>
      </c>
      <c r="K215" s="126">
        <f t="shared" si="79"/>
        <v>0</v>
      </c>
      <c r="L215" s="145">
        <f t="shared" si="79"/>
        <v>0</v>
      </c>
      <c r="M215" s="126">
        <f t="shared" si="79"/>
        <v>0</v>
      </c>
      <c r="N215" s="126">
        <f t="shared" si="79"/>
        <v>0</v>
      </c>
      <c r="O215" s="145">
        <f t="shared" si="79"/>
        <v>0</v>
      </c>
      <c r="P215" s="126">
        <f t="shared" si="79"/>
        <v>0</v>
      </c>
      <c r="Q215" s="126">
        <f t="shared" si="79"/>
        <v>0</v>
      </c>
      <c r="R215" s="126">
        <f t="shared" si="79"/>
        <v>0</v>
      </c>
      <c r="S215" s="145">
        <f t="shared" si="79"/>
        <v>0</v>
      </c>
      <c r="T215" s="126">
        <f t="shared" si="79"/>
        <v>0</v>
      </c>
      <c r="U215" s="126">
        <f t="shared" si="79"/>
        <v>0</v>
      </c>
      <c r="V215" s="126">
        <f t="shared" si="79"/>
        <v>0</v>
      </c>
      <c r="W215" s="126">
        <f t="shared" si="79"/>
        <v>0</v>
      </c>
      <c r="X215" s="126">
        <f t="shared" si="79"/>
        <v>0</v>
      </c>
      <c r="Y215" s="126">
        <f t="shared" si="79"/>
        <v>0</v>
      </c>
    </row>
    <row r="216" spans="1:25">
      <c r="A216" s="211"/>
      <c r="B216" s="130" t="s">
        <v>145</v>
      </c>
      <c r="C216" s="126">
        <f t="shared" ref="C216:Y216" si="80">ROUND(C50+C134,2)</f>
        <v>1062678.46</v>
      </c>
      <c r="D216" s="126">
        <f t="shared" si="80"/>
        <v>0</v>
      </c>
      <c r="E216" s="126">
        <f t="shared" si="80"/>
        <v>395750.48</v>
      </c>
      <c r="F216" s="126">
        <f t="shared" si="80"/>
        <v>1156.3699999999999</v>
      </c>
      <c r="G216" s="145">
        <f t="shared" si="80"/>
        <v>577144.56000000006</v>
      </c>
      <c r="H216" s="145">
        <f t="shared" si="80"/>
        <v>41777.980000000003</v>
      </c>
      <c r="I216" s="126">
        <f t="shared" si="80"/>
        <v>3028.22</v>
      </c>
      <c r="J216" s="126">
        <f t="shared" si="80"/>
        <v>5977.58</v>
      </c>
      <c r="K216" s="126">
        <f t="shared" si="80"/>
        <v>32772.18</v>
      </c>
      <c r="L216" s="145">
        <f t="shared" si="80"/>
        <v>14874.94</v>
      </c>
      <c r="M216" s="126">
        <f t="shared" si="80"/>
        <v>11019.81</v>
      </c>
      <c r="N216" s="126">
        <f t="shared" si="80"/>
        <v>3855.13</v>
      </c>
      <c r="O216" s="145">
        <f t="shared" si="80"/>
        <v>7153.07</v>
      </c>
      <c r="P216" s="126">
        <f t="shared" si="80"/>
        <v>4818.28</v>
      </c>
      <c r="Q216" s="126">
        <f t="shared" si="80"/>
        <v>2334.79</v>
      </c>
      <c r="R216" s="126">
        <f t="shared" si="80"/>
        <v>177820.4</v>
      </c>
      <c r="S216" s="145">
        <f t="shared" si="80"/>
        <v>24821.06</v>
      </c>
      <c r="T216" s="126">
        <f t="shared" si="80"/>
        <v>5296.88</v>
      </c>
      <c r="U216" s="126">
        <f t="shared" si="80"/>
        <v>3647.42</v>
      </c>
      <c r="V216" s="126">
        <f t="shared" si="80"/>
        <v>1943.44</v>
      </c>
      <c r="W216" s="126">
        <f t="shared" si="80"/>
        <v>6793.63</v>
      </c>
      <c r="X216" s="126">
        <f t="shared" si="80"/>
        <v>2146.2399999999998</v>
      </c>
      <c r="Y216" s="126">
        <f t="shared" si="80"/>
        <v>4993.45</v>
      </c>
    </row>
    <row r="217" spans="1:25">
      <c r="A217" s="211"/>
      <c r="B217" s="134" t="s">
        <v>146</v>
      </c>
      <c r="C217" s="126">
        <f t="shared" ref="C217:Y217" si="81">ROUND(C51+C135,2)</f>
        <v>2625804.67</v>
      </c>
      <c r="D217" s="126">
        <f t="shared" si="81"/>
        <v>0</v>
      </c>
      <c r="E217" s="126">
        <f t="shared" si="81"/>
        <v>523807.72</v>
      </c>
      <c r="F217" s="126">
        <f t="shared" si="81"/>
        <v>0</v>
      </c>
      <c r="G217" s="145">
        <f t="shared" si="81"/>
        <v>1325183.51</v>
      </c>
      <c r="H217" s="145">
        <f t="shared" si="81"/>
        <v>59639.03</v>
      </c>
      <c r="I217" s="126">
        <f t="shared" si="81"/>
        <v>28259.81</v>
      </c>
      <c r="J217" s="126">
        <f t="shared" si="81"/>
        <v>19612.009999999998</v>
      </c>
      <c r="K217" s="126">
        <f t="shared" si="81"/>
        <v>11767.21</v>
      </c>
      <c r="L217" s="145">
        <f t="shared" si="81"/>
        <v>263077.01</v>
      </c>
      <c r="M217" s="126">
        <f t="shared" si="81"/>
        <v>247387.4</v>
      </c>
      <c r="N217" s="126">
        <f t="shared" si="81"/>
        <v>15689.61</v>
      </c>
      <c r="O217" s="145">
        <f t="shared" si="81"/>
        <v>377465.31</v>
      </c>
      <c r="P217" s="126">
        <f t="shared" si="81"/>
        <v>361618.38</v>
      </c>
      <c r="Q217" s="126">
        <f t="shared" si="81"/>
        <v>15846.93</v>
      </c>
      <c r="R217" s="126">
        <f t="shared" si="81"/>
        <v>11767.21</v>
      </c>
      <c r="S217" s="145">
        <f t="shared" si="81"/>
        <v>76632.09</v>
      </c>
      <c r="T217" s="126">
        <f t="shared" si="81"/>
        <v>37622.160000000003</v>
      </c>
      <c r="U217" s="126">
        <f t="shared" si="81"/>
        <v>15689.61</v>
      </c>
      <c r="V217" s="126">
        <f t="shared" si="81"/>
        <v>7844.8</v>
      </c>
      <c r="W217" s="126">
        <f t="shared" si="81"/>
        <v>7630.72</v>
      </c>
      <c r="X217" s="126">
        <f t="shared" si="81"/>
        <v>3922.4</v>
      </c>
      <c r="Y217" s="126">
        <f t="shared" si="81"/>
        <v>3922.4</v>
      </c>
    </row>
    <row r="218" spans="1:25">
      <c r="A218" s="211"/>
      <c r="B218" s="134" t="s">
        <v>147</v>
      </c>
      <c r="C218" s="126">
        <f t="shared" ref="C218:Y218" si="82">ROUND(C52+C136,2)</f>
        <v>933655.14</v>
      </c>
      <c r="D218" s="126">
        <f t="shared" si="82"/>
        <v>0</v>
      </c>
      <c r="E218" s="126">
        <f t="shared" si="82"/>
        <v>386792.44</v>
      </c>
      <c r="F218" s="126">
        <f t="shared" si="82"/>
        <v>0</v>
      </c>
      <c r="G218" s="145">
        <f t="shared" si="82"/>
        <v>310666.06</v>
      </c>
      <c r="H218" s="145">
        <f t="shared" si="82"/>
        <v>56415.09</v>
      </c>
      <c r="I218" s="126">
        <f t="shared" si="82"/>
        <v>0</v>
      </c>
      <c r="J218" s="126">
        <f t="shared" si="82"/>
        <v>9245.2800000000007</v>
      </c>
      <c r="K218" s="126">
        <f t="shared" si="82"/>
        <v>47169.81</v>
      </c>
      <c r="L218" s="145">
        <f t="shared" si="82"/>
        <v>0</v>
      </c>
      <c r="M218" s="126">
        <f t="shared" si="82"/>
        <v>0</v>
      </c>
      <c r="N218" s="126">
        <f t="shared" si="82"/>
        <v>0</v>
      </c>
      <c r="O218" s="145">
        <f t="shared" si="82"/>
        <v>169811.34</v>
      </c>
      <c r="P218" s="126">
        <f t="shared" si="82"/>
        <v>0</v>
      </c>
      <c r="Q218" s="126">
        <f t="shared" si="82"/>
        <v>169811.34</v>
      </c>
      <c r="R218" s="126">
        <f t="shared" si="82"/>
        <v>0</v>
      </c>
      <c r="S218" s="145">
        <f t="shared" si="82"/>
        <v>9970.2099999999991</v>
      </c>
      <c r="T218" s="126">
        <f t="shared" si="82"/>
        <v>9433.9599999999991</v>
      </c>
      <c r="U218" s="126">
        <f t="shared" si="82"/>
        <v>0</v>
      </c>
      <c r="V218" s="126">
        <f t="shared" si="82"/>
        <v>536.25</v>
      </c>
      <c r="W218" s="126">
        <f t="shared" si="82"/>
        <v>0</v>
      </c>
      <c r="X218" s="126">
        <f t="shared" si="82"/>
        <v>0</v>
      </c>
      <c r="Y218" s="126">
        <f t="shared" si="82"/>
        <v>0</v>
      </c>
    </row>
    <row r="219" spans="1:25">
      <c r="A219" s="211"/>
      <c r="B219" s="134" t="s">
        <v>148</v>
      </c>
      <c r="C219" s="126">
        <f t="shared" ref="C219:Y219" si="83">ROUND(C53+C137,2)</f>
        <v>397644</v>
      </c>
      <c r="D219" s="126">
        <f t="shared" si="83"/>
        <v>0</v>
      </c>
      <c r="E219" s="126">
        <f t="shared" si="83"/>
        <v>0</v>
      </c>
      <c r="F219" s="126">
        <f t="shared" si="83"/>
        <v>0</v>
      </c>
      <c r="G219" s="145">
        <f t="shared" si="83"/>
        <v>0</v>
      </c>
      <c r="H219" s="145">
        <f t="shared" si="83"/>
        <v>0</v>
      </c>
      <c r="I219" s="126">
        <f t="shared" si="83"/>
        <v>0</v>
      </c>
      <c r="J219" s="126">
        <f t="shared" si="83"/>
        <v>0</v>
      </c>
      <c r="K219" s="126">
        <f t="shared" si="83"/>
        <v>0</v>
      </c>
      <c r="L219" s="145">
        <f t="shared" si="83"/>
        <v>148531</v>
      </c>
      <c r="M219" s="126">
        <f t="shared" si="83"/>
        <v>148531</v>
      </c>
      <c r="N219" s="126">
        <f t="shared" si="83"/>
        <v>0</v>
      </c>
      <c r="O219" s="145">
        <f t="shared" si="83"/>
        <v>249113</v>
      </c>
      <c r="P219" s="126">
        <f t="shared" si="83"/>
        <v>0</v>
      </c>
      <c r="Q219" s="126">
        <f t="shared" si="83"/>
        <v>249113</v>
      </c>
      <c r="R219" s="126">
        <f t="shared" si="83"/>
        <v>0</v>
      </c>
      <c r="S219" s="145">
        <f t="shared" si="83"/>
        <v>0</v>
      </c>
      <c r="T219" s="126">
        <f t="shared" si="83"/>
        <v>0</v>
      </c>
      <c r="U219" s="126">
        <f t="shared" si="83"/>
        <v>0</v>
      </c>
      <c r="V219" s="126">
        <f t="shared" si="83"/>
        <v>0</v>
      </c>
      <c r="W219" s="126">
        <f t="shared" si="83"/>
        <v>0</v>
      </c>
      <c r="X219" s="126">
        <f t="shared" si="83"/>
        <v>0</v>
      </c>
      <c r="Y219" s="126">
        <f t="shared" si="83"/>
        <v>0</v>
      </c>
    </row>
    <row r="220" spans="1:25">
      <c r="A220" s="211"/>
      <c r="B220" s="134" t="s">
        <v>149</v>
      </c>
      <c r="C220" s="126">
        <f t="shared" ref="C220:Y220" si="84">ROUND(C54+C138,2)</f>
        <v>167943.5</v>
      </c>
      <c r="D220" s="126">
        <f t="shared" si="84"/>
        <v>0</v>
      </c>
      <c r="E220" s="126">
        <f t="shared" si="84"/>
        <v>167943.5</v>
      </c>
      <c r="F220" s="126">
        <f t="shared" si="84"/>
        <v>0</v>
      </c>
      <c r="G220" s="145">
        <f t="shared" si="84"/>
        <v>0</v>
      </c>
      <c r="H220" s="145">
        <f t="shared" si="84"/>
        <v>0</v>
      </c>
      <c r="I220" s="126">
        <f t="shared" si="84"/>
        <v>0</v>
      </c>
      <c r="J220" s="126">
        <f t="shared" si="84"/>
        <v>0</v>
      </c>
      <c r="K220" s="126">
        <f t="shared" si="84"/>
        <v>0</v>
      </c>
      <c r="L220" s="145">
        <f t="shared" si="84"/>
        <v>0</v>
      </c>
      <c r="M220" s="126">
        <f t="shared" si="84"/>
        <v>0</v>
      </c>
      <c r="N220" s="126">
        <f t="shared" si="84"/>
        <v>0</v>
      </c>
      <c r="O220" s="145">
        <f t="shared" si="84"/>
        <v>0</v>
      </c>
      <c r="P220" s="126">
        <f t="shared" si="84"/>
        <v>0</v>
      </c>
      <c r="Q220" s="126">
        <f t="shared" si="84"/>
        <v>0</v>
      </c>
      <c r="R220" s="126">
        <f t="shared" si="84"/>
        <v>0</v>
      </c>
      <c r="S220" s="145">
        <f t="shared" si="84"/>
        <v>0</v>
      </c>
      <c r="T220" s="126">
        <f t="shared" si="84"/>
        <v>0</v>
      </c>
      <c r="U220" s="126">
        <f t="shared" si="84"/>
        <v>0</v>
      </c>
      <c r="V220" s="126">
        <f t="shared" si="84"/>
        <v>0</v>
      </c>
      <c r="W220" s="126">
        <f t="shared" si="84"/>
        <v>0</v>
      </c>
      <c r="X220" s="126">
        <f t="shared" si="84"/>
        <v>0</v>
      </c>
      <c r="Y220" s="126">
        <f t="shared" si="84"/>
        <v>0</v>
      </c>
    </row>
    <row r="221" spans="1:25">
      <c r="A221" s="211"/>
      <c r="B221" s="130" t="s">
        <v>150</v>
      </c>
      <c r="C221" s="126">
        <f t="shared" ref="C221:Y221" si="85">ROUND(C55+C139,2)</f>
        <v>107680.6</v>
      </c>
      <c r="D221" s="126">
        <f t="shared" si="85"/>
        <v>0</v>
      </c>
      <c r="E221" s="126">
        <f t="shared" si="85"/>
        <v>64799.05</v>
      </c>
      <c r="F221" s="126">
        <f t="shared" si="85"/>
        <v>0</v>
      </c>
      <c r="G221" s="145">
        <f t="shared" si="85"/>
        <v>33810.339999999997</v>
      </c>
      <c r="H221" s="145">
        <f t="shared" si="85"/>
        <v>2950.1</v>
      </c>
      <c r="I221" s="126">
        <f t="shared" si="85"/>
        <v>308.10000000000002</v>
      </c>
      <c r="J221" s="126">
        <f t="shared" si="85"/>
        <v>0</v>
      </c>
      <c r="K221" s="126">
        <f t="shared" si="85"/>
        <v>2642</v>
      </c>
      <c r="L221" s="145">
        <f t="shared" si="85"/>
        <v>676.5</v>
      </c>
      <c r="M221" s="126">
        <f t="shared" si="85"/>
        <v>676.5</v>
      </c>
      <c r="N221" s="126">
        <f t="shared" si="85"/>
        <v>0</v>
      </c>
      <c r="O221" s="145">
        <f t="shared" si="85"/>
        <v>345.1</v>
      </c>
      <c r="P221" s="126">
        <f t="shared" si="85"/>
        <v>0</v>
      </c>
      <c r="Q221" s="126">
        <f t="shared" si="85"/>
        <v>345.1</v>
      </c>
      <c r="R221" s="126">
        <f t="shared" si="85"/>
        <v>17420.52</v>
      </c>
      <c r="S221" s="145">
        <f t="shared" si="85"/>
        <v>5099.51</v>
      </c>
      <c r="T221" s="126">
        <f t="shared" si="85"/>
        <v>0</v>
      </c>
      <c r="U221" s="126">
        <f t="shared" si="85"/>
        <v>2241.81</v>
      </c>
      <c r="V221" s="126">
        <f t="shared" si="85"/>
        <v>0</v>
      </c>
      <c r="W221" s="126">
        <f t="shared" si="85"/>
        <v>776.7</v>
      </c>
      <c r="X221" s="126">
        <f t="shared" si="85"/>
        <v>904.78</v>
      </c>
      <c r="Y221" s="126">
        <f t="shared" si="85"/>
        <v>1176.22</v>
      </c>
    </row>
    <row r="222" spans="1:25">
      <c r="A222" s="211"/>
      <c r="B222" s="130" t="s">
        <v>151</v>
      </c>
      <c r="C222" s="126">
        <f t="shared" ref="C222:Y222" si="86">ROUND(C56+C140,2)</f>
        <v>0</v>
      </c>
      <c r="D222" s="126">
        <f t="shared" si="86"/>
        <v>0</v>
      </c>
      <c r="E222" s="126">
        <f t="shared" si="86"/>
        <v>0</v>
      </c>
      <c r="F222" s="126">
        <f t="shared" si="86"/>
        <v>0</v>
      </c>
      <c r="G222" s="145">
        <f t="shared" si="86"/>
        <v>0</v>
      </c>
      <c r="H222" s="145">
        <f t="shared" si="86"/>
        <v>0</v>
      </c>
      <c r="I222" s="126">
        <f t="shared" si="86"/>
        <v>0</v>
      </c>
      <c r="J222" s="126">
        <f t="shared" si="86"/>
        <v>0</v>
      </c>
      <c r="K222" s="126">
        <f t="shared" si="86"/>
        <v>0</v>
      </c>
      <c r="L222" s="145">
        <f t="shared" si="86"/>
        <v>0</v>
      </c>
      <c r="M222" s="126">
        <f t="shared" si="86"/>
        <v>0</v>
      </c>
      <c r="N222" s="126">
        <f t="shared" si="86"/>
        <v>0</v>
      </c>
      <c r="O222" s="145">
        <f t="shared" si="86"/>
        <v>0</v>
      </c>
      <c r="P222" s="126">
        <f t="shared" si="86"/>
        <v>0</v>
      </c>
      <c r="Q222" s="126">
        <f t="shared" si="86"/>
        <v>0</v>
      </c>
      <c r="R222" s="126">
        <f t="shared" si="86"/>
        <v>0</v>
      </c>
      <c r="S222" s="145">
        <f t="shared" si="86"/>
        <v>0</v>
      </c>
      <c r="T222" s="126">
        <f t="shared" si="86"/>
        <v>0</v>
      </c>
      <c r="U222" s="126">
        <f t="shared" si="86"/>
        <v>0</v>
      </c>
      <c r="V222" s="126">
        <f t="shared" si="86"/>
        <v>0</v>
      </c>
      <c r="W222" s="126">
        <f t="shared" si="86"/>
        <v>0</v>
      </c>
      <c r="X222" s="126">
        <f t="shared" si="86"/>
        <v>0</v>
      </c>
      <c r="Y222" s="126">
        <f t="shared" si="86"/>
        <v>0</v>
      </c>
    </row>
    <row r="223" spans="1:25">
      <c r="A223" s="211"/>
      <c r="B223" s="130" t="s">
        <v>152</v>
      </c>
      <c r="C223" s="126">
        <f t="shared" ref="C223:Y223" si="87">ROUND(C57+C141,2)</f>
        <v>559583.09</v>
      </c>
      <c r="D223" s="126">
        <f t="shared" si="87"/>
        <v>0</v>
      </c>
      <c r="E223" s="126">
        <f t="shared" si="87"/>
        <v>44945.38</v>
      </c>
      <c r="F223" s="126">
        <f t="shared" si="87"/>
        <v>7250.09</v>
      </c>
      <c r="G223" s="145">
        <f t="shared" si="87"/>
        <v>449897.61</v>
      </c>
      <c r="H223" s="145">
        <f t="shared" si="87"/>
        <v>9090.85</v>
      </c>
      <c r="I223" s="126">
        <f t="shared" si="87"/>
        <v>2741.62</v>
      </c>
      <c r="J223" s="126">
        <f t="shared" si="87"/>
        <v>5437.57</v>
      </c>
      <c r="K223" s="126">
        <f t="shared" si="87"/>
        <v>911.66</v>
      </c>
      <c r="L223" s="145">
        <f t="shared" si="87"/>
        <v>0</v>
      </c>
      <c r="M223" s="126">
        <f t="shared" si="87"/>
        <v>0</v>
      </c>
      <c r="N223" s="126">
        <f t="shared" si="87"/>
        <v>0</v>
      </c>
      <c r="O223" s="145">
        <f t="shared" si="87"/>
        <v>911.66</v>
      </c>
      <c r="P223" s="126">
        <f t="shared" si="87"/>
        <v>911.66</v>
      </c>
      <c r="Q223" s="126">
        <f t="shared" si="87"/>
        <v>0</v>
      </c>
      <c r="R223" s="126">
        <f t="shared" si="87"/>
        <v>9995.89</v>
      </c>
      <c r="S223" s="145">
        <f t="shared" si="87"/>
        <v>47487.5</v>
      </c>
      <c r="T223" s="126">
        <f t="shared" si="87"/>
        <v>11836.64</v>
      </c>
      <c r="U223" s="126">
        <f t="shared" si="87"/>
        <v>18146.84</v>
      </c>
      <c r="V223" s="126">
        <f t="shared" si="87"/>
        <v>0</v>
      </c>
      <c r="W223" s="126">
        <f t="shared" si="87"/>
        <v>13631.16</v>
      </c>
      <c r="X223" s="126">
        <f t="shared" si="87"/>
        <v>0</v>
      </c>
      <c r="Y223" s="126">
        <f t="shared" si="87"/>
        <v>3872.86</v>
      </c>
    </row>
    <row r="224" spans="1:25">
      <c r="A224" s="211"/>
      <c r="B224" s="130" t="s">
        <v>153</v>
      </c>
      <c r="C224" s="126">
        <f t="shared" ref="C224:Y224" si="88">ROUND(C58+C142,2)</f>
        <v>0</v>
      </c>
      <c r="D224" s="126">
        <f t="shared" si="88"/>
        <v>0</v>
      </c>
      <c r="E224" s="126">
        <f t="shared" si="88"/>
        <v>0</v>
      </c>
      <c r="F224" s="126">
        <f t="shared" si="88"/>
        <v>0</v>
      </c>
      <c r="G224" s="145">
        <f t="shared" si="88"/>
        <v>0</v>
      </c>
      <c r="H224" s="145">
        <f t="shared" si="88"/>
        <v>0</v>
      </c>
      <c r="I224" s="126">
        <f t="shared" si="88"/>
        <v>0</v>
      </c>
      <c r="J224" s="126">
        <f t="shared" si="88"/>
        <v>0</v>
      </c>
      <c r="K224" s="126">
        <f t="shared" si="88"/>
        <v>0</v>
      </c>
      <c r="L224" s="145">
        <f t="shared" si="88"/>
        <v>0</v>
      </c>
      <c r="M224" s="126">
        <f t="shared" si="88"/>
        <v>0</v>
      </c>
      <c r="N224" s="126">
        <f t="shared" si="88"/>
        <v>0</v>
      </c>
      <c r="O224" s="145">
        <f t="shared" si="88"/>
        <v>0</v>
      </c>
      <c r="P224" s="126">
        <f t="shared" si="88"/>
        <v>0</v>
      </c>
      <c r="Q224" s="126">
        <f t="shared" si="88"/>
        <v>0</v>
      </c>
      <c r="R224" s="126">
        <f t="shared" si="88"/>
        <v>0</v>
      </c>
      <c r="S224" s="145">
        <f t="shared" si="88"/>
        <v>0</v>
      </c>
      <c r="T224" s="126">
        <f t="shared" si="88"/>
        <v>0</v>
      </c>
      <c r="U224" s="126">
        <f t="shared" si="88"/>
        <v>0</v>
      </c>
      <c r="V224" s="126">
        <f t="shared" si="88"/>
        <v>0</v>
      </c>
      <c r="W224" s="126">
        <f t="shared" si="88"/>
        <v>0</v>
      </c>
      <c r="X224" s="126">
        <f t="shared" si="88"/>
        <v>0</v>
      </c>
      <c r="Y224" s="126">
        <f t="shared" si="88"/>
        <v>0</v>
      </c>
    </row>
    <row r="225" spans="1:25">
      <c r="A225" s="211"/>
      <c r="B225" s="130" t="s">
        <v>154</v>
      </c>
      <c r="C225" s="126">
        <f t="shared" ref="C225:Y225" si="89">ROUND(C59+C143,2)</f>
        <v>0</v>
      </c>
      <c r="D225" s="126">
        <f t="shared" si="89"/>
        <v>0</v>
      </c>
      <c r="E225" s="126">
        <f t="shared" si="89"/>
        <v>0</v>
      </c>
      <c r="F225" s="126">
        <f t="shared" si="89"/>
        <v>0</v>
      </c>
      <c r="G225" s="145">
        <f t="shared" si="89"/>
        <v>0</v>
      </c>
      <c r="H225" s="145">
        <f t="shared" si="89"/>
        <v>0</v>
      </c>
      <c r="I225" s="126">
        <f t="shared" si="89"/>
        <v>0</v>
      </c>
      <c r="J225" s="126">
        <f t="shared" si="89"/>
        <v>0</v>
      </c>
      <c r="K225" s="126">
        <f t="shared" si="89"/>
        <v>0</v>
      </c>
      <c r="L225" s="145">
        <f t="shared" si="89"/>
        <v>0</v>
      </c>
      <c r="M225" s="126">
        <f t="shared" si="89"/>
        <v>0</v>
      </c>
      <c r="N225" s="126">
        <f t="shared" si="89"/>
        <v>0</v>
      </c>
      <c r="O225" s="145">
        <f t="shared" si="89"/>
        <v>0</v>
      </c>
      <c r="P225" s="126">
        <f t="shared" si="89"/>
        <v>0</v>
      </c>
      <c r="Q225" s="126">
        <f t="shared" si="89"/>
        <v>0</v>
      </c>
      <c r="R225" s="126">
        <f t="shared" si="89"/>
        <v>0</v>
      </c>
      <c r="S225" s="145">
        <f t="shared" si="89"/>
        <v>0</v>
      </c>
      <c r="T225" s="126">
        <f t="shared" si="89"/>
        <v>0</v>
      </c>
      <c r="U225" s="126">
        <f t="shared" si="89"/>
        <v>0</v>
      </c>
      <c r="V225" s="126">
        <f t="shared" si="89"/>
        <v>0</v>
      </c>
      <c r="W225" s="126">
        <f t="shared" si="89"/>
        <v>0</v>
      </c>
      <c r="X225" s="126">
        <f t="shared" si="89"/>
        <v>0</v>
      </c>
      <c r="Y225" s="126">
        <f t="shared" si="89"/>
        <v>0</v>
      </c>
    </row>
    <row r="226" spans="1:25">
      <c r="A226" s="211"/>
      <c r="B226" s="130" t="s">
        <v>155</v>
      </c>
      <c r="C226" s="126">
        <f t="shared" ref="C226:Y226" si="90">ROUND(C60+C144,2)</f>
        <v>62135.92</v>
      </c>
      <c r="D226" s="126">
        <f t="shared" si="90"/>
        <v>0</v>
      </c>
      <c r="E226" s="126">
        <f t="shared" si="90"/>
        <v>0</v>
      </c>
      <c r="F226" s="126">
        <f t="shared" si="90"/>
        <v>0</v>
      </c>
      <c r="G226" s="145">
        <f t="shared" si="90"/>
        <v>0</v>
      </c>
      <c r="H226" s="145">
        <f t="shared" si="90"/>
        <v>0</v>
      </c>
      <c r="I226" s="126">
        <f t="shared" si="90"/>
        <v>0</v>
      </c>
      <c r="J226" s="126">
        <f t="shared" si="90"/>
        <v>0</v>
      </c>
      <c r="K226" s="126">
        <f t="shared" si="90"/>
        <v>0</v>
      </c>
      <c r="L226" s="145">
        <f t="shared" si="90"/>
        <v>0</v>
      </c>
      <c r="M226" s="126">
        <f t="shared" si="90"/>
        <v>0</v>
      </c>
      <c r="N226" s="126">
        <f t="shared" si="90"/>
        <v>0</v>
      </c>
      <c r="O226" s="145">
        <f t="shared" si="90"/>
        <v>62135.92</v>
      </c>
      <c r="P226" s="126">
        <f t="shared" si="90"/>
        <v>62135.92</v>
      </c>
      <c r="Q226" s="126">
        <f t="shared" si="90"/>
        <v>0</v>
      </c>
      <c r="R226" s="126">
        <f t="shared" si="90"/>
        <v>0</v>
      </c>
      <c r="S226" s="145">
        <f t="shared" si="90"/>
        <v>0</v>
      </c>
      <c r="T226" s="126">
        <f t="shared" si="90"/>
        <v>0</v>
      </c>
      <c r="U226" s="126">
        <f t="shared" si="90"/>
        <v>0</v>
      </c>
      <c r="V226" s="126">
        <f t="shared" si="90"/>
        <v>0</v>
      </c>
      <c r="W226" s="126">
        <f t="shared" si="90"/>
        <v>0</v>
      </c>
      <c r="X226" s="126">
        <f t="shared" si="90"/>
        <v>0</v>
      </c>
      <c r="Y226" s="126">
        <f t="shared" si="90"/>
        <v>0</v>
      </c>
    </row>
    <row r="227" spans="1:25">
      <c r="A227" s="211"/>
      <c r="B227" s="148" t="s">
        <v>118</v>
      </c>
      <c r="C227" s="145">
        <f t="shared" ref="C227:Y227" si="91">ROUND(C61+C145,2)</f>
        <v>27954080.16</v>
      </c>
      <c r="D227" s="145">
        <f t="shared" si="91"/>
        <v>0</v>
      </c>
      <c r="E227" s="145">
        <f t="shared" si="91"/>
        <v>7132223.0300000003</v>
      </c>
      <c r="F227" s="145">
        <f>ROUND(F61+F145,2)</f>
        <v>294141.08</v>
      </c>
      <c r="G227" s="145">
        <f t="shared" si="91"/>
        <v>11130729.82</v>
      </c>
      <c r="H227" s="145">
        <f t="shared" si="91"/>
        <v>926914.11</v>
      </c>
      <c r="I227" s="145">
        <f t="shared" si="91"/>
        <v>294387.69</v>
      </c>
      <c r="J227" s="145">
        <f t="shared" si="91"/>
        <v>183667.09</v>
      </c>
      <c r="K227" s="145">
        <f t="shared" si="91"/>
        <v>448859.33</v>
      </c>
      <c r="L227" s="145">
        <f t="shared" si="91"/>
        <v>764039.05</v>
      </c>
      <c r="M227" s="145">
        <f t="shared" si="91"/>
        <v>630351.07999999996</v>
      </c>
      <c r="N227" s="145">
        <f t="shared" si="91"/>
        <v>133687.97</v>
      </c>
      <c r="O227" s="145">
        <f t="shared" si="91"/>
        <v>1089064.5900000001</v>
      </c>
      <c r="P227" s="145">
        <f t="shared" si="91"/>
        <v>554786.18999999994</v>
      </c>
      <c r="Q227" s="145">
        <f t="shared" si="91"/>
        <v>534278.40000000002</v>
      </c>
      <c r="R227" s="145">
        <f t="shared" si="91"/>
        <v>480704.88</v>
      </c>
      <c r="S227" s="145">
        <f t="shared" si="91"/>
        <v>6616968.4800000004</v>
      </c>
      <c r="T227" s="145">
        <f t="shared" si="91"/>
        <v>3724584.36</v>
      </c>
      <c r="U227" s="145">
        <f t="shared" si="91"/>
        <v>962270.22</v>
      </c>
      <c r="V227" s="145">
        <f t="shared" si="91"/>
        <v>799916.59</v>
      </c>
      <c r="W227" s="145">
        <f t="shared" si="91"/>
        <v>670490.06000000006</v>
      </c>
      <c r="X227" s="145">
        <f t="shared" si="91"/>
        <v>173729.29</v>
      </c>
      <c r="Y227" s="145">
        <f t="shared" si="91"/>
        <v>285977.96000000002</v>
      </c>
    </row>
    <row r="228" spans="1:25">
      <c r="A228" s="211" t="s">
        <v>156</v>
      </c>
      <c r="B228" s="127" t="s">
        <v>157</v>
      </c>
      <c r="C228" s="126">
        <f t="shared" ref="C228:Y228" si="92">ROUND(C62+C146,2)</f>
        <v>706863.51</v>
      </c>
      <c r="D228" s="126">
        <f t="shared" si="92"/>
        <v>0</v>
      </c>
      <c r="E228" s="126">
        <f t="shared" si="92"/>
        <v>556433.05000000005</v>
      </c>
      <c r="F228" s="126">
        <f t="shared" si="92"/>
        <v>0</v>
      </c>
      <c r="G228" s="145">
        <f t="shared" si="92"/>
        <v>16981.11</v>
      </c>
      <c r="H228" s="145">
        <f t="shared" si="92"/>
        <v>0</v>
      </c>
      <c r="I228" s="126">
        <f t="shared" si="92"/>
        <v>0</v>
      </c>
      <c r="J228" s="126">
        <f t="shared" si="92"/>
        <v>0</v>
      </c>
      <c r="K228" s="126">
        <f t="shared" si="92"/>
        <v>0</v>
      </c>
      <c r="L228" s="145">
        <f t="shared" si="92"/>
        <v>0</v>
      </c>
      <c r="M228" s="126">
        <f t="shared" si="92"/>
        <v>0</v>
      </c>
      <c r="N228" s="126">
        <f t="shared" si="92"/>
        <v>0</v>
      </c>
      <c r="O228" s="145">
        <f t="shared" si="92"/>
        <v>0</v>
      </c>
      <c r="P228" s="126">
        <f t="shared" si="92"/>
        <v>0</v>
      </c>
      <c r="Q228" s="126">
        <f t="shared" si="92"/>
        <v>0</v>
      </c>
      <c r="R228" s="126">
        <f t="shared" si="92"/>
        <v>0</v>
      </c>
      <c r="S228" s="145">
        <f t="shared" si="92"/>
        <v>133449.35</v>
      </c>
      <c r="T228" s="126">
        <f t="shared" si="92"/>
        <v>133449.35</v>
      </c>
      <c r="U228" s="126">
        <f t="shared" si="92"/>
        <v>0</v>
      </c>
      <c r="V228" s="126">
        <f t="shared" si="92"/>
        <v>0</v>
      </c>
      <c r="W228" s="126">
        <f t="shared" si="92"/>
        <v>0</v>
      </c>
      <c r="X228" s="126">
        <f t="shared" si="92"/>
        <v>0</v>
      </c>
      <c r="Y228" s="126">
        <f t="shared" si="92"/>
        <v>0</v>
      </c>
    </row>
    <row r="229" spans="1:25">
      <c r="A229" s="211"/>
      <c r="B229" s="130" t="s">
        <v>158</v>
      </c>
      <c r="C229" s="126">
        <f t="shared" ref="C229:Y229" si="93">ROUND(C63+C147,2)</f>
        <v>2135910.3199999998</v>
      </c>
      <c r="D229" s="126">
        <f t="shared" si="93"/>
        <v>0</v>
      </c>
      <c r="E229" s="126">
        <f t="shared" si="93"/>
        <v>659822.68999999994</v>
      </c>
      <c r="F229" s="126">
        <f t="shared" si="93"/>
        <v>0</v>
      </c>
      <c r="G229" s="145">
        <f t="shared" si="93"/>
        <v>1394648.96</v>
      </c>
      <c r="H229" s="145">
        <f t="shared" si="93"/>
        <v>0</v>
      </c>
      <c r="I229" s="126">
        <f t="shared" si="93"/>
        <v>0</v>
      </c>
      <c r="J229" s="126">
        <f t="shared" si="93"/>
        <v>0</v>
      </c>
      <c r="K229" s="126">
        <f t="shared" si="93"/>
        <v>0</v>
      </c>
      <c r="L229" s="145">
        <f t="shared" si="93"/>
        <v>0</v>
      </c>
      <c r="M229" s="126">
        <f t="shared" si="93"/>
        <v>0</v>
      </c>
      <c r="N229" s="126">
        <f t="shared" si="93"/>
        <v>0</v>
      </c>
      <c r="O229" s="145">
        <f t="shared" si="93"/>
        <v>0</v>
      </c>
      <c r="P229" s="126">
        <f t="shared" si="93"/>
        <v>0</v>
      </c>
      <c r="Q229" s="126">
        <f t="shared" si="93"/>
        <v>0</v>
      </c>
      <c r="R229" s="126">
        <f t="shared" si="93"/>
        <v>69867.199999999997</v>
      </c>
      <c r="S229" s="145">
        <f t="shared" si="93"/>
        <v>81438.67</v>
      </c>
      <c r="T229" s="126">
        <f t="shared" si="93"/>
        <v>29267.77</v>
      </c>
      <c r="U229" s="126">
        <f t="shared" si="93"/>
        <v>21394.67</v>
      </c>
      <c r="V229" s="126">
        <f t="shared" si="93"/>
        <v>0</v>
      </c>
      <c r="W229" s="126">
        <f t="shared" si="93"/>
        <v>27453.13</v>
      </c>
      <c r="X229" s="126">
        <f t="shared" si="93"/>
        <v>1229.44</v>
      </c>
      <c r="Y229" s="126">
        <f t="shared" si="93"/>
        <v>2093.66</v>
      </c>
    </row>
    <row r="230" spans="1:25">
      <c r="A230" s="211"/>
      <c r="B230" s="130" t="s">
        <v>159</v>
      </c>
      <c r="C230" s="126">
        <f t="shared" ref="C230:Y230" si="94">ROUND(C64+C148,2)</f>
        <v>27204385.789999999</v>
      </c>
      <c r="D230" s="126">
        <f t="shared" si="94"/>
        <v>0</v>
      </c>
      <c r="E230" s="126">
        <f t="shared" si="94"/>
        <v>5338178.16</v>
      </c>
      <c r="F230" s="126">
        <f t="shared" si="94"/>
        <v>0</v>
      </c>
      <c r="G230" s="145">
        <f t="shared" si="94"/>
        <v>16705495.689999999</v>
      </c>
      <c r="H230" s="145">
        <f t="shared" si="94"/>
        <v>515205.73</v>
      </c>
      <c r="I230" s="126">
        <f t="shared" si="94"/>
        <v>176000</v>
      </c>
      <c r="J230" s="126">
        <f t="shared" si="94"/>
        <v>339205.73</v>
      </c>
      <c r="K230" s="126">
        <f t="shared" si="94"/>
        <v>0</v>
      </c>
      <c r="L230" s="145">
        <f t="shared" si="94"/>
        <v>1003718.57</v>
      </c>
      <c r="M230" s="126">
        <f t="shared" si="94"/>
        <v>781744.3</v>
      </c>
      <c r="N230" s="126">
        <f t="shared" si="94"/>
        <v>221974.27</v>
      </c>
      <c r="O230" s="145">
        <f t="shared" si="94"/>
        <v>1082879.99</v>
      </c>
      <c r="P230" s="126">
        <f t="shared" si="94"/>
        <v>804908.57</v>
      </c>
      <c r="Q230" s="126">
        <f t="shared" si="94"/>
        <v>277971.42</v>
      </c>
      <c r="R230" s="126">
        <f t="shared" si="94"/>
        <v>4582108.5999999996</v>
      </c>
      <c r="S230" s="145">
        <f t="shared" si="94"/>
        <v>2558907.65</v>
      </c>
      <c r="T230" s="126">
        <f t="shared" si="94"/>
        <v>324104.63</v>
      </c>
      <c r="U230" s="126">
        <f t="shared" si="94"/>
        <v>416560.92</v>
      </c>
      <c r="V230" s="126">
        <f t="shared" si="94"/>
        <v>0</v>
      </c>
      <c r="W230" s="126">
        <f t="shared" si="94"/>
        <v>1163665.33</v>
      </c>
      <c r="X230" s="126">
        <f t="shared" si="94"/>
        <v>48103.74</v>
      </c>
      <c r="Y230" s="126">
        <f t="shared" si="94"/>
        <v>606473.03</v>
      </c>
    </row>
    <row r="231" spans="1:25">
      <c r="A231" s="211"/>
      <c r="B231" s="130" t="s">
        <v>177</v>
      </c>
      <c r="C231" s="126">
        <f t="shared" ref="C231:Y231" si="95">ROUND(C65+C149,2)</f>
        <v>3067849.96</v>
      </c>
      <c r="D231" s="126">
        <f t="shared" si="95"/>
        <v>0</v>
      </c>
      <c r="E231" s="126">
        <f t="shared" si="95"/>
        <v>837761.89</v>
      </c>
      <c r="F231" s="126">
        <f t="shared" si="95"/>
        <v>0</v>
      </c>
      <c r="G231" s="145">
        <f t="shared" si="95"/>
        <v>1751972.76</v>
      </c>
      <c r="H231" s="145">
        <f t="shared" si="95"/>
        <v>55875.839999999997</v>
      </c>
      <c r="I231" s="126">
        <f t="shared" si="95"/>
        <v>19177.36</v>
      </c>
      <c r="J231" s="126">
        <f t="shared" si="95"/>
        <v>36698.480000000003</v>
      </c>
      <c r="K231" s="126">
        <f t="shared" si="95"/>
        <v>0</v>
      </c>
      <c r="L231" s="145">
        <f t="shared" si="95"/>
        <v>96509.42</v>
      </c>
      <c r="M231" s="126">
        <f t="shared" si="95"/>
        <v>72494.16</v>
      </c>
      <c r="N231" s="126">
        <f t="shared" si="95"/>
        <v>24015.26</v>
      </c>
      <c r="O231" s="145">
        <f t="shared" si="95"/>
        <v>108563.8</v>
      </c>
      <c r="P231" s="126">
        <f t="shared" si="95"/>
        <v>87082.65</v>
      </c>
      <c r="Q231" s="126">
        <f t="shared" si="95"/>
        <v>21481.15</v>
      </c>
      <c r="R231" s="126">
        <f t="shared" si="95"/>
        <v>491170</v>
      </c>
      <c r="S231" s="145">
        <f t="shared" si="95"/>
        <v>217166.25</v>
      </c>
      <c r="T231" s="126">
        <f t="shared" si="95"/>
        <v>36600.720000000001</v>
      </c>
      <c r="U231" s="126">
        <f t="shared" si="95"/>
        <v>34395.81</v>
      </c>
      <c r="V231" s="126">
        <f t="shared" si="95"/>
        <v>0</v>
      </c>
      <c r="W231" s="126">
        <f t="shared" si="95"/>
        <v>83516.710000000006</v>
      </c>
      <c r="X231" s="126">
        <f t="shared" si="95"/>
        <v>4903.0200000000004</v>
      </c>
      <c r="Y231" s="126">
        <f t="shared" si="95"/>
        <v>57749.99</v>
      </c>
    </row>
    <row r="232" spans="1:25">
      <c r="A232" s="211"/>
      <c r="B232" s="130" t="s">
        <v>161</v>
      </c>
      <c r="C232" s="126">
        <f t="shared" ref="C232:Y232" si="96">ROUND(C66+C150,2)</f>
        <v>1134551.44</v>
      </c>
      <c r="D232" s="126">
        <f t="shared" si="96"/>
        <v>0</v>
      </c>
      <c r="E232" s="126">
        <f t="shared" si="96"/>
        <v>222039.65</v>
      </c>
      <c r="F232" s="126">
        <f t="shared" si="96"/>
        <v>0</v>
      </c>
      <c r="G232" s="145">
        <f t="shared" si="96"/>
        <v>912511.79</v>
      </c>
      <c r="H232" s="145">
        <f t="shared" si="96"/>
        <v>0</v>
      </c>
      <c r="I232" s="126">
        <f t="shared" si="96"/>
        <v>0</v>
      </c>
      <c r="J232" s="126">
        <f t="shared" si="96"/>
        <v>0</v>
      </c>
      <c r="K232" s="126">
        <f t="shared" si="96"/>
        <v>0</v>
      </c>
      <c r="L232" s="145">
        <f t="shared" si="96"/>
        <v>0</v>
      </c>
      <c r="M232" s="126">
        <f t="shared" si="96"/>
        <v>0</v>
      </c>
      <c r="N232" s="126">
        <f t="shared" si="96"/>
        <v>0</v>
      </c>
      <c r="O232" s="145">
        <f t="shared" si="96"/>
        <v>0</v>
      </c>
      <c r="P232" s="126">
        <f t="shared" si="96"/>
        <v>0</v>
      </c>
      <c r="Q232" s="126">
        <f t="shared" si="96"/>
        <v>0</v>
      </c>
      <c r="R232" s="126">
        <f t="shared" si="96"/>
        <v>0</v>
      </c>
      <c r="S232" s="145">
        <f t="shared" si="96"/>
        <v>0</v>
      </c>
      <c r="T232" s="126">
        <f t="shared" si="96"/>
        <v>0</v>
      </c>
      <c r="U232" s="126">
        <f t="shared" si="96"/>
        <v>0</v>
      </c>
      <c r="V232" s="126">
        <f t="shared" si="96"/>
        <v>0</v>
      </c>
      <c r="W232" s="126">
        <f t="shared" si="96"/>
        <v>0</v>
      </c>
      <c r="X232" s="126">
        <f t="shared" si="96"/>
        <v>0</v>
      </c>
      <c r="Y232" s="126">
        <f t="shared" si="96"/>
        <v>0</v>
      </c>
    </row>
    <row r="233" spans="1:25">
      <c r="A233" s="211"/>
      <c r="B233" s="130" t="s">
        <v>162</v>
      </c>
      <c r="C233" s="126">
        <f>ROUND(C67+C151,2)</f>
        <v>212204.29</v>
      </c>
      <c r="D233" s="126">
        <f t="shared" ref="D233:Y233" si="97">ROUND(D67+D151,2)</f>
        <v>0</v>
      </c>
      <c r="E233" s="126">
        <f t="shared" si="97"/>
        <v>97206.67</v>
      </c>
      <c r="F233" s="126">
        <f t="shared" si="97"/>
        <v>0</v>
      </c>
      <c r="G233" s="145">
        <f t="shared" si="97"/>
        <v>111437.62</v>
      </c>
      <c r="H233" s="145">
        <f t="shared" si="97"/>
        <v>3520</v>
      </c>
      <c r="I233" s="126">
        <f t="shared" si="97"/>
        <v>10</v>
      </c>
      <c r="J233" s="126">
        <f t="shared" si="97"/>
        <v>3510</v>
      </c>
      <c r="K233" s="126">
        <f t="shared" si="97"/>
        <v>0</v>
      </c>
      <c r="L233" s="145">
        <f t="shared" si="97"/>
        <v>20</v>
      </c>
      <c r="M233" s="126">
        <f t="shared" si="97"/>
        <v>10</v>
      </c>
      <c r="N233" s="126">
        <f t="shared" si="97"/>
        <v>10</v>
      </c>
      <c r="O233" s="145">
        <f t="shared" si="97"/>
        <v>20</v>
      </c>
      <c r="P233" s="126">
        <f t="shared" si="97"/>
        <v>10</v>
      </c>
      <c r="Q233" s="126">
        <f t="shared" si="97"/>
        <v>10</v>
      </c>
      <c r="R233" s="126">
        <f t="shared" si="97"/>
        <v>286.04000000000002</v>
      </c>
      <c r="S233" s="145">
        <f t="shared" si="97"/>
        <v>0</v>
      </c>
      <c r="T233" s="126">
        <f t="shared" si="97"/>
        <v>0</v>
      </c>
      <c r="U233" s="126">
        <f t="shared" si="97"/>
        <v>0</v>
      </c>
      <c r="V233" s="126">
        <f t="shared" si="97"/>
        <v>0</v>
      </c>
      <c r="W233" s="126">
        <f t="shared" si="97"/>
        <v>0</v>
      </c>
      <c r="X233" s="126">
        <f t="shared" si="97"/>
        <v>0</v>
      </c>
      <c r="Y233" s="126">
        <f t="shared" si="97"/>
        <v>0</v>
      </c>
    </row>
    <row r="234" spans="1:25">
      <c r="A234" s="211"/>
      <c r="B234" s="130" t="s">
        <v>163</v>
      </c>
      <c r="C234" s="126">
        <f>ROUND(C68+C152,2)</f>
        <v>345988.18</v>
      </c>
      <c r="D234" s="126">
        <f t="shared" ref="D234:Y234" si="98">ROUND(D68+D152,2)</f>
        <v>0</v>
      </c>
      <c r="E234" s="126">
        <f t="shared" si="98"/>
        <v>107865.25</v>
      </c>
      <c r="F234" s="126">
        <f t="shared" si="98"/>
        <v>0</v>
      </c>
      <c r="G234" s="145">
        <f t="shared" si="98"/>
        <v>237222.93</v>
      </c>
      <c r="H234" s="145">
        <f t="shared" si="98"/>
        <v>0</v>
      </c>
      <c r="I234" s="126">
        <f t="shared" si="98"/>
        <v>0</v>
      </c>
      <c r="J234" s="126">
        <f t="shared" si="98"/>
        <v>0</v>
      </c>
      <c r="K234" s="126">
        <f t="shared" si="98"/>
        <v>0</v>
      </c>
      <c r="L234" s="145">
        <f t="shared" si="98"/>
        <v>0</v>
      </c>
      <c r="M234" s="126">
        <f t="shared" si="98"/>
        <v>0</v>
      </c>
      <c r="N234" s="126">
        <f t="shared" si="98"/>
        <v>0</v>
      </c>
      <c r="O234" s="145">
        <f t="shared" si="98"/>
        <v>0</v>
      </c>
      <c r="P234" s="126">
        <f t="shared" si="98"/>
        <v>0</v>
      </c>
      <c r="Q234" s="126">
        <f t="shared" si="98"/>
        <v>0</v>
      </c>
      <c r="R234" s="126">
        <f t="shared" si="98"/>
        <v>0</v>
      </c>
      <c r="S234" s="145">
        <f t="shared" si="98"/>
        <v>900</v>
      </c>
      <c r="T234" s="126">
        <f t="shared" si="98"/>
        <v>900</v>
      </c>
      <c r="U234" s="126">
        <f t="shared" si="98"/>
        <v>0</v>
      </c>
      <c r="V234" s="126">
        <f t="shared" si="98"/>
        <v>0</v>
      </c>
      <c r="W234" s="126">
        <f t="shared" si="98"/>
        <v>0</v>
      </c>
      <c r="X234" s="126">
        <f t="shared" si="98"/>
        <v>0</v>
      </c>
      <c r="Y234" s="126">
        <f t="shared" si="98"/>
        <v>0</v>
      </c>
    </row>
    <row r="235" spans="1:25">
      <c r="A235" s="211"/>
      <c r="B235" s="130" t="s">
        <v>164</v>
      </c>
      <c r="C235" s="126">
        <f t="shared" ref="C235:Y235" si="99">ROUND(C69+C153,2)</f>
        <v>13045800.699999999</v>
      </c>
      <c r="D235" s="126">
        <f t="shared" si="99"/>
        <v>0</v>
      </c>
      <c r="E235" s="126">
        <f t="shared" si="99"/>
        <v>7904106.1100000003</v>
      </c>
      <c r="F235" s="126">
        <f t="shared" si="99"/>
        <v>0</v>
      </c>
      <c r="G235" s="145">
        <f t="shared" si="99"/>
        <v>5049897.2300000004</v>
      </c>
      <c r="H235" s="145">
        <f t="shared" si="99"/>
        <v>34407.72</v>
      </c>
      <c r="I235" s="126">
        <f t="shared" si="99"/>
        <v>16654.400000000001</v>
      </c>
      <c r="J235" s="126">
        <f t="shared" si="99"/>
        <v>17753.32</v>
      </c>
      <c r="K235" s="126">
        <f t="shared" si="99"/>
        <v>0</v>
      </c>
      <c r="L235" s="145">
        <f t="shared" si="99"/>
        <v>40735.24</v>
      </c>
      <c r="M235" s="126">
        <f t="shared" si="99"/>
        <v>32408.04</v>
      </c>
      <c r="N235" s="126">
        <f t="shared" si="99"/>
        <v>8327.2000000000007</v>
      </c>
      <c r="O235" s="145">
        <f t="shared" si="99"/>
        <v>16654.400000000001</v>
      </c>
      <c r="P235" s="126">
        <f t="shared" si="99"/>
        <v>16654.400000000001</v>
      </c>
      <c r="Q235" s="126">
        <f t="shared" si="99"/>
        <v>0</v>
      </c>
      <c r="R235" s="126">
        <f t="shared" si="99"/>
        <v>178008.26</v>
      </c>
      <c r="S235" s="145">
        <f t="shared" si="99"/>
        <v>0</v>
      </c>
      <c r="T235" s="126">
        <f t="shared" si="99"/>
        <v>0</v>
      </c>
      <c r="U235" s="126">
        <f t="shared" si="99"/>
        <v>0</v>
      </c>
      <c r="V235" s="126">
        <f t="shared" si="99"/>
        <v>0</v>
      </c>
      <c r="W235" s="126">
        <f t="shared" si="99"/>
        <v>0</v>
      </c>
      <c r="X235" s="126">
        <f t="shared" si="99"/>
        <v>0</v>
      </c>
      <c r="Y235" s="126">
        <f t="shared" si="99"/>
        <v>0</v>
      </c>
    </row>
    <row r="236" spans="1:25">
      <c r="A236" s="211"/>
      <c r="B236" s="130" t="s">
        <v>165</v>
      </c>
      <c r="C236" s="126">
        <f t="shared" ref="C236:Y236" si="100">ROUND(C70+C154,2)</f>
        <v>5513049.96</v>
      </c>
      <c r="D236" s="126">
        <f t="shared" si="100"/>
        <v>0</v>
      </c>
      <c r="E236" s="126">
        <f t="shared" si="100"/>
        <v>1249209.69</v>
      </c>
      <c r="F236" s="126">
        <f t="shared" si="100"/>
        <v>0</v>
      </c>
      <c r="G236" s="145">
        <f t="shared" si="100"/>
        <v>3793895.32</v>
      </c>
      <c r="H236" s="145">
        <f t="shared" si="100"/>
        <v>34669.81</v>
      </c>
      <c r="I236" s="126">
        <f t="shared" si="100"/>
        <v>23113.21</v>
      </c>
      <c r="J236" s="126">
        <f t="shared" si="100"/>
        <v>11556.6</v>
      </c>
      <c r="K236" s="126">
        <f t="shared" si="100"/>
        <v>0</v>
      </c>
      <c r="L236" s="145">
        <f t="shared" si="100"/>
        <v>414586.46</v>
      </c>
      <c r="M236" s="126">
        <f t="shared" si="100"/>
        <v>397824</v>
      </c>
      <c r="N236" s="126">
        <f t="shared" si="100"/>
        <v>16762.46</v>
      </c>
      <c r="O236" s="145">
        <f t="shared" si="100"/>
        <v>18688.68</v>
      </c>
      <c r="P236" s="126">
        <f t="shared" si="100"/>
        <v>11792.46</v>
      </c>
      <c r="Q236" s="126">
        <f t="shared" si="100"/>
        <v>6896.22</v>
      </c>
      <c r="R236" s="126">
        <f t="shared" si="100"/>
        <v>0</v>
      </c>
      <c r="S236" s="145">
        <f t="shared" si="100"/>
        <v>2000</v>
      </c>
      <c r="T236" s="126">
        <f t="shared" si="100"/>
        <v>0</v>
      </c>
      <c r="U236" s="126">
        <f t="shared" si="100"/>
        <v>0</v>
      </c>
      <c r="V236" s="126">
        <f t="shared" si="100"/>
        <v>0</v>
      </c>
      <c r="W236" s="126">
        <f t="shared" si="100"/>
        <v>0</v>
      </c>
      <c r="X236" s="126">
        <f t="shared" si="100"/>
        <v>0</v>
      </c>
      <c r="Y236" s="126">
        <f t="shared" si="100"/>
        <v>2000</v>
      </c>
    </row>
    <row r="237" spans="1:25">
      <c r="A237" s="211"/>
      <c r="B237" s="130" t="s">
        <v>166</v>
      </c>
      <c r="C237" s="126">
        <f t="shared" ref="C237:Y237" si="101">ROUND(C71+C155,2)</f>
        <v>0</v>
      </c>
      <c r="D237" s="126">
        <f t="shared" si="101"/>
        <v>0</v>
      </c>
      <c r="E237" s="126">
        <f t="shared" si="101"/>
        <v>0</v>
      </c>
      <c r="F237" s="126">
        <f t="shared" si="101"/>
        <v>0</v>
      </c>
      <c r="G237" s="145">
        <f t="shared" si="101"/>
        <v>0</v>
      </c>
      <c r="H237" s="145">
        <f t="shared" si="101"/>
        <v>0</v>
      </c>
      <c r="I237" s="126">
        <f t="shared" si="101"/>
        <v>0</v>
      </c>
      <c r="J237" s="126">
        <f t="shared" si="101"/>
        <v>0</v>
      </c>
      <c r="K237" s="126">
        <f t="shared" si="101"/>
        <v>0</v>
      </c>
      <c r="L237" s="145">
        <f t="shared" si="101"/>
        <v>0</v>
      </c>
      <c r="M237" s="126">
        <f t="shared" si="101"/>
        <v>0</v>
      </c>
      <c r="N237" s="126">
        <f t="shared" si="101"/>
        <v>0</v>
      </c>
      <c r="O237" s="145">
        <f t="shared" si="101"/>
        <v>0</v>
      </c>
      <c r="P237" s="126">
        <f t="shared" si="101"/>
        <v>0</v>
      </c>
      <c r="Q237" s="126">
        <f t="shared" si="101"/>
        <v>0</v>
      </c>
      <c r="R237" s="126">
        <f t="shared" si="101"/>
        <v>0</v>
      </c>
      <c r="S237" s="145">
        <f t="shared" si="101"/>
        <v>0</v>
      </c>
      <c r="T237" s="126">
        <f t="shared" si="101"/>
        <v>0</v>
      </c>
      <c r="U237" s="126">
        <f t="shared" si="101"/>
        <v>0</v>
      </c>
      <c r="V237" s="126">
        <f t="shared" si="101"/>
        <v>0</v>
      </c>
      <c r="W237" s="126">
        <f t="shared" si="101"/>
        <v>0</v>
      </c>
      <c r="X237" s="126">
        <f t="shared" si="101"/>
        <v>0</v>
      </c>
      <c r="Y237" s="126">
        <f t="shared" si="101"/>
        <v>0</v>
      </c>
    </row>
    <row r="238" spans="1:25">
      <c r="A238" s="211"/>
      <c r="B238" s="130" t="s">
        <v>167</v>
      </c>
      <c r="C238" s="126">
        <f t="shared" ref="C238:Y238" si="102">ROUND(C72+C156,2)</f>
        <v>8583296.2300000004</v>
      </c>
      <c r="D238" s="126">
        <f t="shared" si="102"/>
        <v>-5833333.3300000001</v>
      </c>
      <c r="E238" s="126">
        <f t="shared" si="102"/>
        <v>6210508.0599999996</v>
      </c>
      <c r="F238" s="126">
        <f t="shared" si="102"/>
        <v>0</v>
      </c>
      <c r="G238" s="145">
        <f t="shared" si="102"/>
        <v>8081554</v>
      </c>
      <c r="H238" s="145">
        <f t="shared" si="102"/>
        <v>20994.720000000001</v>
      </c>
      <c r="I238" s="126">
        <f t="shared" si="102"/>
        <v>3696.68</v>
      </c>
      <c r="J238" s="126">
        <f t="shared" si="102"/>
        <v>17298.04</v>
      </c>
      <c r="K238" s="126">
        <f t="shared" si="102"/>
        <v>0</v>
      </c>
      <c r="L238" s="145">
        <f t="shared" si="102"/>
        <v>56763.03</v>
      </c>
      <c r="M238" s="126">
        <f t="shared" si="102"/>
        <v>39767.360000000001</v>
      </c>
      <c r="N238" s="126">
        <f t="shared" si="102"/>
        <v>16995.669999999998</v>
      </c>
      <c r="O238" s="145">
        <f t="shared" si="102"/>
        <v>46809.75</v>
      </c>
      <c r="P238" s="126">
        <f t="shared" si="102"/>
        <v>39993.5</v>
      </c>
      <c r="Q238" s="126">
        <f t="shared" si="102"/>
        <v>6816.25</v>
      </c>
      <c r="R238" s="126">
        <f t="shared" si="102"/>
        <v>257088.31</v>
      </c>
      <c r="S238" s="145">
        <f t="shared" si="102"/>
        <v>0</v>
      </c>
      <c r="T238" s="126">
        <f t="shared" si="102"/>
        <v>0</v>
      </c>
      <c r="U238" s="126">
        <f t="shared" si="102"/>
        <v>0</v>
      </c>
      <c r="V238" s="126">
        <f t="shared" si="102"/>
        <v>0</v>
      </c>
      <c r="W238" s="126">
        <f t="shared" si="102"/>
        <v>0</v>
      </c>
      <c r="X238" s="126">
        <f t="shared" si="102"/>
        <v>0</v>
      </c>
      <c r="Y238" s="126">
        <f t="shared" si="102"/>
        <v>0</v>
      </c>
    </row>
    <row r="239" spans="1:25">
      <c r="A239" s="211"/>
      <c r="B239" s="130" t="s">
        <v>168</v>
      </c>
      <c r="C239" s="126">
        <f t="shared" ref="C239:Y239" si="103">ROUND(C73+C157,2)</f>
        <v>8730611.9499999993</v>
      </c>
      <c r="D239" s="126">
        <f t="shared" si="103"/>
        <v>0</v>
      </c>
      <c r="E239" s="126">
        <f t="shared" si="103"/>
        <v>8332547</v>
      </c>
      <c r="F239" s="126">
        <f t="shared" si="103"/>
        <v>0</v>
      </c>
      <c r="G239" s="145">
        <f t="shared" si="103"/>
        <v>319931.58</v>
      </c>
      <c r="H239" s="145">
        <f t="shared" si="103"/>
        <v>0</v>
      </c>
      <c r="I239" s="126">
        <f t="shared" si="103"/>
        <v>0</v>
      </c>
      <c r="J239" s="126">
        <f t="shared" si="103"/>
        <v>0</v>
      </c>
      <c r="K239" s="126">
        <f t="shared" si="103"/>
        <v>0</v>
      </c>
      <c r="L239" s="145">
        <f t="shared" si="103"/>
        <v>78133.37</v>
      </c>
      <c r="M239" s="126">
        <f t="shared" si="103"/>
        <v>78133.37</v>
      </c>
      <c r="N239" s="126">
        <f t="shared" si="103"/>
        <v>0</v>
      </c>
      <c r="O239" s="145">
        <f t="shared" si="103"/>
        <v>0</v>
      </c>
      <c r="P239" s="126">
        <f t="shared" si="103"/>
        <v>0</v>
      </c>
      <c r="Q239" s="126">
        <f t="shared" si="103"/>
        <v>0</v>
      </c>
      <c r="R239" s="126">
        <f t="shared" si="103"/>
        <v>0</v>
      </c>
      <c r="S239" s="145">
        <f t="shared" si="103"/>
        <v>0</v>
      </c>
      <c r="T239" s="126">
        <f t="shared" si="103"/>
        <v>0</v>
      </c>
      <c r="U239" s="126">
        <f t="shared" si="103"/>
        <v>0</v>
      </c>
      <c r="V239" s="126">
        <f t="shared" si="103"/>
        <v>0</v>
      </c>
      <c r="W239" s="126">
        <f t="shared" si="103"/>
        <v>0</v>
      </c>
      <c r="X239" s="126">
        <f t="shared" si="103"/>
        <v>0</v>
      </c>
      <c r="Y239" s="126">
        <f t="shared" si="103"/>
        <v>0</v>
      </c>
    </row>
    <row r="240" spans="1:25">
      <c r="A240" s="211"/>
      <c r="B240" s="130" t="s">
        <v>169</v>
      </c>
      <c r="C240" s="126">
        <f t="shared" ref="C240:Y240" si="104">ROUND(C74+C158,2)</f>
        <v>7408468.3300000001</v>
      </c>
      <c r="D240" s="126">
        <f t="shared" si="104"/>
        <v>0</v>
      </c>
      <c r="E240" s="126">
        <f t="shared" si="104"/>
        <v>2475810.2599999998</v>
      </c>
      <c r="F240" s="126">
        <f t="shared" si="104"/>
        <v>0</v>
      </c>
      <c r="G240" s="145">
        <f t="shared" si="104"/>
        <v>3955597.28</v>
      </c>
      <c r="H240" s="145">
        <f t="shared" si="104"/>
        <v>83593.259999999995</v>
      </c>
      <c r="I240" s="126">
        <f t="shared" si="104"/>
        <v>26464.44</v>
      </c>
      <c r="J240" s="126">
        <f t="shared" si="104"/>
        <v>49933.87</v>
      </c>
      <c r="K240" s="126">
        <f t="shared" si="104"/>
        <v>7194.95</v>
      </c>
      <c r="L240" s="145">
        <f t="shared" si="104"/>
        <v>136793.42000000001</v>
      </c>
      <c r="M240" s="126">
        <f t="shared" si="104"/>
        <v>101663.92</v>
      </c>
      <c r="N240" s="126">
        <f t="shared" si="104"/>
        <v>35129.5</v>
      </c>
      <c r="O240" s="145">
        <f t="shared" si="104"/>
        <v>158109.07</v>
      </c>
      <c r="P240" s="126">
        <f t="shared" si="104"/>
        <v>115843.63</v>
      </c>
      <c r="Q240" s="126">
        <f t="shared" si="104"/>
        <v>42265.440000000002</v>
      </c>
      <c r="R240" s="126">
        <f t="shared" si="104"/>
        <v>586585.48</v>
      </c>
      <c r="S240" s="145">
        <f t="shared" si="104"/>
        <v>598565.04</v>
      </c>
      <c r="T240" s="126">
        <f t="shared" si="104"/>
        <v>102319.79</v>
      </c>
      <c r="U240" s="126">
        <f t="shared" si="104"/>
        <v>74036.55</v>
      </c>
      <c r="V240" s="126">
        <f t="shared" si="104"/>
        <v>0</v>
      </c>
      <c r="W240" s="126">
        <f t="shared" si="104"/>
        <v>352482.76</v>
      </c>
      <c r="X240" s="126">
        <f t="shared" si="104"/>
        <v>27884.240000000002</v>
      </c>
      <c r="Y240" s="126">
        <f t="shared" si="104"/>
        <v>41841.699999999997</v>
      </c>
    </row>
    <row r="241" spans="1:25">
      <c r="A241" s="211"/>
      <c r="B241" s="130" t="s">
        <v>170</v>
      </c>
      <c r="C241" s="126">
        <f t="shared" ref="C241:Y241" si="105">ROUND(C75+C159,2)</f>
        <v>0</v>
      </c>
      <c r="D241" s="126">
        <f t="shared" si="105"/>
        <v>0</v>
      </c>
      <c r="E241" s="126">
        <f t="shared" si="105"/>
        <v>0</v>
      </c>
      <c r="F241" s="126">
        <f t="shared" si="105"/>
        <v>0</v>
      </c>
      <c r="G241" s="145">
        <f t="shared" si="105"/>
        <v>0</v>
      </c>
      <c r="H241" s="145">
        <f t="shared" si="105"/>
        <v>0</v>
      </c>
      <c r="I241" s="126">
        <f t="shared" si="105"/>
        <v>0</v>
      </c>
      <c r="J241" s="126">
        <f t="shared" si="105"/>
        <v>0</v>
      </c>
      <c r="K241" s="126">
        <f t="shared" si="105"/>
        <v>0</v>
      </c>
      <c r="L241" s="145">
        <f t="shared" si="105"/>
        <v>0</v>
      </c>
      <c r="M241" s="126">
        <f t="shared" si="105"/>
        <v>0</v>
      </c>
      <c r="N241" s="126">
        <f t="shared" si="105"/>
        <v>0</v>
      </c>
      <c r="O241" s="145">
        <f t="shared" si="105"/>
        <v>0</v>
      </c>
      <c r="P241" s="126">
        <f t="shared" si="105"/>
        <v>0</v>
      </c>
      <c r="Q241" s="126">
        <f t="shared" si="105"/>
        <v>0</v>
      </c>
      <c r="R241" s="126">
        <f t="shared" si="105"/>
        <v>0</v>
      </c>
      <c r="S241" s="145">
        <f t="shared" si="105"/>
        <v>0</v>
      </c>
      <c r="T241" s="126">
        <f t="shared" si="105"/>
        <v>0</v>
      </c>
      <c r="U241" s="126">
        <f t="shared" si="105"/>
        <v>0</v>
      </c>
      <c r="V241" s="126">
        <f t="shared" si="105"/>
        <v>0</v>
      </c>
      <c r="W241" s="126">
        <f t="shared" si="105"/>
        <v>0</v>
      </c>
      <c r="X241" s="126">
        <f t="shared" si="105"/>
        <v>0</v>
      </c>
      <c r="Y241" s="126">
        <f t="shared" si="105"/>
        <v>0</v>
      </c>
    </row>
    <row r="242" spans="1:25">
      <c r="A242" s="211"/>
      <c r="B242" s="148" t="s">
        <v>118</v>
      </c>
      <c r="C242" s="145">
        <f t="shared" ref="C242:Y242" si="106">ROUND(C76+C160,2)</f>
        <v>78088980.659999996</v>
      </c>
      <c r="D242" s="145">
        <f t="shared" si="106"/>
        <v>-5833333.3300000001</v>
      </c>
      <c r="E242" s="145">
        <f t="shared" si="106"/>
        <v>33991488.479999997</v>
      </c>
      <c r="F242" s="145">
        <f t="shared" si="106"/>
        <v>0</v>
      </c>
      <c r="G242" s="145">
        <f t="shared" si="106"/>
        <v>42331146.270000003</v>
      </c>
      <c r="H242" s="145">
        <f t="shared" si="106"/>
        <v>748267.08</v>
      </c>
      <c r="I242" s="145">
        <f t="shared" si="106"/>
        <v>265116.09000000003</v>
      </c>
      <c r="J242" s="145">
        <f t="shared" si="106"/>
        <v>475956.04</v>
      </c>
      <c r="K242" s="145">
        <f t="shared" si="106"/>
        <v>7194.95</v>
      </c>
      <c r="L242" s="145">
        <f t="shared" si="106"/>
        <v>1827259.51</v>
      </c>
      <c r="M242" s="145">
        <f t="shared" si="106"/>
        <v>1504045.15</v>
      </c>
      <c r="N242" s="145">
        <f t="shared" si="106"/>
        <v>323214.36</v>
      </c>
      <c r="O242" s="145">
        <f t="shared" si="106"/>
        <v>1431725.69</v>
      </c>
      <c r="P242" s="145">
        <f t="shared" si="106"/>
        <v>1076285.21</v>
      </c>
      <c r="Q242" s="145">
        <f t="shared" si="106"/>
        <v>355440.48</v>
      </c>
      <c r="R242" s="145">
        <f t="shared" si="106"/>
        <v>6165113.8899999997</v>
      </c>
      <c r="S242" s="145">
        <f t="shared" si="106"/>
        <v>3592426.96</v>
      </c>
      <c r="T242" s="145">
        <f t="shared" si="106"/>
        <v>626642.26</v>
      </c>
      <c r="U242" s="145">
        <f t="shared" si="106"/>
        <v>546387.94999999995</v>
      </c>
      <c r="V242" s="145">
        <f t="shared" si="106"/>
        <v>0</v>
      </c>
      <c r="W242" s="145">
        <f t="shared" si="106"/>
        <v>1627117.93</v>
      </c>
      <c r="X242" s="145">
        <f t="shared" si="106"/>
        <v>82120.44</v>
      </c>
      <c r="Y242" s="145">
        <f t="shared" si="106"/>
        <v>710158.38</v>
      </c>
    </row>
    <row r="243" spans="1:25">
      <c r="A243" s="211" t="s">
        <v>171</v>
      </c>
      <c r="B243" s="127" t="s">
        <v>172</v>
      </c>
      <c r="C243" s="126">
        <f t="shared" ref="C243:Y243" si="107">ROUND(C77+C161,2)</f>
        <v>0</v>
      </c>
      <c r="D243" s="126">
        <f t="shared" si="107"/>
        <v>0</v>
      </c>
      <c r="E243" s="126">
        <f t="shared" si="107"/>
        <v>0</v>
      </c>
      <c r="F243" s="126">
        <f t="shared" si="107"/>
        <v>0</v>
      </c>
      <c r="G243" s="145">
        <f t="shared" si="107"/>
        <v>0</v>
      </c>
      <c r="H243" s="145">
        <f t="shared" si="107"/>
        <v>0</v>
      </c>
      <c r="I243" s="126">
        <f t="shared" si="107"/>
        <v>0</v>
      </c>
      <c r="J243" s="126">
        <f t="shared" si="107"/>
        <v>0</v>
      </c>
      <c r="K243" s="126">
        <f t="shared" si="107"/>
        <v>0</v>
      </c>
      <c r="L243" s="145">
        <f t="shared" si="107"/>
        <v>0</v>
      </c>
      <c r="M243" s="126">
        <f t="shared" si="107"/>
        <v>0</v>
      </c>
      <c r="N243" s="126">
        <f t="shared" si="107"/>
        <v>0</v>
      </c>
      <c r="O243" s="145">
        <f t="shared" si="107"/>
        <v>0</v>
      </c>
      <c r="P243" s="126">
        <f t="shared" si="107"/>
        <v>0</v>
      </c>
      <c r="Q243" s="126">
        <f t="shared" si="107"/>
        <v>0</v>
      </c>
      <c r="R243" s="126">
        <f t="shared" si="107"/>
        <v>0</v>
      </c>
      <c r="S243" s="145">
        <f t="shared" si="107"/>
        <v>0</v>
      </c>
      <c r="T243" s="126">
        <f t="shared" si="107"/>
        <v>0</v>
      </c>
      <c r="U243" s="126">
        <f t="shared" si="107"/>
        <v>0</v>
      </c>
      <c r="V243" s="126">
        <f t="shared" si="107"/>
        <v>0</v>
      </c>
      <c r="W243" s="126">
        <f t="shared" si="107"/>
        <v>0</v>
      </c>
      <c r="X243" s="126">
        <f t="shared" si="107"/>
        <v>0</v>
      </c>
      <c r="Y243" s="126">
        <f t="shared" si="107"/>
        <v>0</v>
      </c>
    </row>
    <row r="244" spans="1:25">
      <c r="A244" s="211"/>
      <c r="B244" s="127" t="s">
        <v>173</v>
      </c>
      <c r="C244" s="126">
        <f t="shared" ref="C244:Y244" si="108">ROUND(C78+C162,2)</f>
        <v>0</v>
      </c>
      <c r="D244" s="126">
        <f t="shared" si="108"/>
        <v>0</v>
      </c>
      <c r="E244" s="126">
        <f t="shared" si="108"/>
        <v>0</v>
      </c>
      <c r="F244" s="126">
        <f t="shared" si="108"/>
        <v>0</v>
      </c>
      <c r="G244" s="145">
        <f t="shared" si="108"/>
        <v>0</v>
      </c>
      <c r="H244" s="145">
        <f t="shared" si="108"/>
        <v>0</v>
      </c>
      <c r="I244" s="126">
        <f t="shared" si="108"/>
        <v>0</v>
      </c>
      <c r="J244" s="126">
        <f t="shared" si="108"/>
        <v>0</v>
      </c>
      <c r="K244" s="126">
        <f t="shared" si="108"/>
        <v>0</v>
      </c>
      <c r="L244" s="145">
        <f t="shared" si="108"/>
        <v>0</v>
      </c>
      <c r="M244" s="126">
        <f t="shared" si="108"/>
        <v>0</v>
      </c>
      <c r="N244" s="126">
        <f t="shared" si="108"/>
        <v>0</v>
      </c>
      <c r="O244" s="145">
        <f t="shared" si="108"/>
        <v>0</v>
      </c>
      <c r="P244" s="126">
        <f t="shared" si="108"/>
        <v>0</v>
      </c>
      <c r="Q244" s="126">
        <f t="shared" si="108"/>
        <v>0</v>
      </c>
      <c r="R244" s="126">
        <f t="shared" si="108"/>
        <v>0</v>
      </c>
      <c r="S244" s="145">
        <f t="shared" si="108"/>
        <v>0</v>
      </c>
      <c r="T244" s="126">
        <f t="shared" si="108"/>
        <v>0</v>
      </c>
      <c r="U244" s="126">
        <f t="shared" si="108"/>
        <v>0</v>
      </c>
      <c r="V244" s="126">
        <f t="shared" si="108"/>
        <v>0</v>
      </c>
      <c r="W244" s="126">
        <f t="shared" si="108"/>
        <v>0</v>
      </c>
      <c r="X244" s="126">
        <f t="shared" si="108"/>
        <v>0</v>
      </c>
      <c r="Y244" s="126">
        <f t="shared" si="108"/>
        <v>0</v>
      </c>
    </row>
    <row r="245" spans="1:25">
      <c r="A245" s="211"/>
      <c r="B245" s="127" t="s">
        <v>174</v>
      </c>
      <c r="C245" s="126">
        <f t="shared" ref="C245:Y245" si="109">ROUND(C79+C163,2)</f>
        <v>3895462.27</v>
      </c>
      <c r="D245" s="126">
        <f t="shared" si="109"/>
        <v>0</v>
      </c>
      <c r="E245" s="126">
        <f t="shared" si="109"/>
        <v>1605721.58</v>
      </c>
      <c r="F245" s="126">
        <f t="shared" si="109"/>
        <v>0</v>
      </c>
      <c r="G245" s="145">
        <f t="shared" si="109"/>
        <v>1396886.9</v>
      </c>
      <c r="H245" s="145">
        <f t="shared" si="109"/>
        <v>129088.13</v>
      </c>
      <c r="I245" s="126">
        <f t="shared" si="109"/>
        <v>56927.93</v>
      </c>
      <c r="J245" s="126">
        <f t="shared" si="109"/>
        <v>32675.72</v>
      </c>
      <c r="K245" s="126">
        <f t="shared" si="109"/>
        <v>39484.480000000003</v>
      </c>
      <c r="L245" s="145">
        <f t="shared" si="109"/>
        <v>40203.449999999997</v>
      </c>
      <c r="M245" s="126">
        <f t="shared" si="109"/>
        <v>31212.36</v>
      </c>
      <c r="N245" s="126">
        <f t="shared" si="109"/>
        <v>8991.09</v>
      </c>
      <c r="O245" s="145">
        <f t="shared" si="109"/>
        <v>91627.62</v>
      </c>
      <c r="P245" s="126">
        <f t="shared" si="109"/>
        <v>70130.070000000007</v>
      </c>
      <c r="Q245" s="126">
        <f t="shared" si="109"/>
        <v>21497.55</v>
      </c>
      <c r="R245" s="126">
        <f t="shared" si="109"/>
        <v>16966.599999999999</v>
      </c>
      <c r="S245" s="145">
        <f t="shared" si="109"/>
        <v>631934.59</v>
      </c>
      <c r="T245" s="126">
        <f t="shared" si="109"/>
        <v>308574.2</v>
      </c>
      <c r="U245" s="126">
        <f t="shared" si="109"/>
        <v>105588.71</v>
      </c>
      <c r="V245" s="126">
        <f t="shared" si="109"/>
        <v>69729.259999999995</v>
      </c>
      <c r="W245" s="126">
        <f t="shared" si="109"/>
        <v>86601.09</v>
      </c>
      <c r="X245" s="126">
        <f t="shared" si="109"/>
        <v>0</v>
      </c>
      <c r="Y245" s="126">
        <f t="shared" si="109"/>
        <v>61441.33</v>
      </c>
    </row>
    <row r="246" spans="1:25">
      <c r="A246" s="211"/>
      <c r="B246" s="127" t="s">
        <v>175</v>
      </c>
      <c r="C246" s="126">
        <f t="shared" ref="C246:Y246" si="110">ROUND(C80+C164,2)</f>
        <v>116029.07</v>
      </c>
      <c r="D246" s="126">
        <f t="shared" si="110"/>
        <v>0</v>
      </c>
      <c r="E246" s="126">
        <f t="shared" si="110"/>
        <v>0</v>
      </c>
      <c r="F246" s="126">
        <f t="shared" si="110"/>
        <v>0</v>
      </c>
      <c r="G246" s="145">
        <f t="shared" si="110"/>
        <v>116029.07</v>
      </c>
      <c r="H246" s="145">
        <f t="shared" si="110"/>
        <v>0</v>
      </c>
      <c r="I246" s="126">
        <f t="shared" si="110"/>
        <v>0</v>
      </c>
      <c r="J246" s="126">
        <f t="shared" si="110"/>
        <v>0</v>
      </c>
      <c r="K246" s="126">
        <f t="shared" si="110"/>
        <v>0</v>
      </c>
      <c r="L246" s="145">
        <f t="shared" si="110"/>
        <v>0</v>
      </c>
      <c r="M246" s="126">
        <f t="shared" si="110"/>
        <v>0</v>
      </c>
      <c r="N246" s="126">
        <f t="shared" si="110"/>
        <v>0</v>
      </c>
      <c r="O246" s="145">
        <f t="shared" si="110"/>
        <v>0</v>
      </c>
      <c r="P246" s="126">
        <f t="shared" si="110"/>
        <v>0</v>
      </c>
      <c r="Q246" s="126">
        <f t="shared" si="110"/>
        <v>0</v>
      </c>
      <c r="R246" s="126">
        <f t="shared" si="110"/>
        <v>0</v>
      </c>
      <c r="S246" s="145">
        <f t="shared" si="110"/>
        <v>0</v>
      </c>
      <c r="T246" s="126">
        <f t="shared" si="110"/>
        <v>0</v>
      </c>
      <c r="U246" s="126">
        <f t="shared" si="110"/>
        <v>0</v>
      </c>
      <c r="V246" s="126">
        <f t="shared" si="110"/>
        <v>0</v>
      </c>
      <c r="W246" s="126">
        <f t="shared" si="110"/>
        <v>0</v>
      </c>
      <c r="X246" s="126">
        <f t="shared" si="110"/>
        <v>0</v>
      </c>
      <c r="Y246" s="126">
        <f t="shared" si="110"/>
        <v>0</v>
      </c>
    </row>
    <row r="247" spans="1:25">
      <c r="A247" s="211"/>
      <c r="B247" s="148" t="s">
        <v>118</v>
      </c>
      <c r="C247" s="145">
        <f t="shared" ref="C247:Y247" si="111">ROUND(C81+C165,2)</f>
        <v>4011491.34</v>
      </c>
      <c r="D247" s="145">
        <f t="shared" si="111"/>
        <v>0</v>
      </c>
      <c r="E247" s="145">
        <f t="shared" si="111"/>
        <v>1605721.58</v>
      </c>
      <c r="F247" s="145">
        <f t="shared" si="111"/>
        <v>0</v>
      </c>
      <c r="G247" s="145">
        <f t="shared" si="111"/>
        <v>1512915.97</v>
      </c>
      <c r="H247" s="145">
        <f t="shared" si="111"/>
        <v>129088.13</v>
      </c>
      <c r="I247" s="145">
        <f t="shared" si="111"/>
        <v>56927.93</v>
      </c>
      <c r="J247" s="145">
        <f t="shared" si="111"/>
        <v>32675.72</v>
      </c>
      <c r="K247" s="145">
        <f t="shared" si="111"/>
        <v>39484.480000000003</v>
      </c>
      <c r="L247" s="145">
        <f t="shared" si="111"/>
        <v>40203.449999999997</v>
      </c>
      <c r="M247" s="145">
        <f t="shared" si="111"/>
        <v>31212.36</v>
      </c>
      <c r="N247" s="145">
        <f t="shared" si="111"/>
        <v>8991.09</v>
      </c>
      <c r="O247" s="145">
        <f t="shared" si="111"/>
        <v>91627.62</v>
      </c>
      <c r="P247" s="145">
        <f t="shared" si="111"/>
        <v>70130.070000000007</v>
      </c>
      <c r="Q247" s="145">
        <f t="shared" si="111"/>
        <v>21497.55</v>
      </c>
      <c r="R247" s="145">
        <f t="shared" si="111"/>
        <v>16966.599999999999</v>
      </c>
      <c r="S247" s="145">
        <f t="shared" si="111"/>
        <v>631934.59</v>
      </c>
      <c r="T247" s="145">
        <f t="shared" si="111"/>
        <v>308574.2</v>
      </c>
      <c r="U247" s="145">
        <f t="shared" si="111"/>
        <v>105588.71</v>
      </c>
      <c r="V247" s="145">
        <f t="shared" si="111"/>
        <v>69729.259999999995</v>
      </c>
      <c r="W247" s="145">
        <f t="shared" si="111"/>
        <v>86601.09</v>
      </c>
      <c r="X247" s="145">
        <f t="shared" si="111"/>
        <v>0</v>
      </c>
      <c r="Y247" s="145">
        <f t="shared" si="111"/>
        <v>61441.33</v>
      </c>
    </row>
    <row r="248" spans="1:25">
      <c r="A248" s="210" t="s">
        <v>2</v>
      </c>
      <c r="B248" s="210"/>
      <c r="C248" s="145">
        <f t="shared" ref="C248:Y248" si="112">ROUND(C82+C166,2)</f>
        <v>459536061.22000003</v>
      </c>
      <c r="D248" s="145">
        <f>ROUND(D82+D166,2)</f>
        <v>-5898651.6600000001</v>
      </c>
      <c r="E248" s="145">
        <f t="shared" si="112"/>
        <v>154213301.31999999</v>
      </c>
      <c r="F248" s="145">
        <f t="shared" si="112"/>
        <v>1787515.95</v>
      </c>
      <c r="G248" s="145">
        <f t="shared" si="112"/>
        <v>226551677.75999999</v>
      </c>
      <c r="H248" s="145">
        <f t="shared" si="112"/>
        <v>10022645.98</v>
      </c>
      <c r="I248" s="145">
        <f t="shared" si="112"/>
        <v>3878539.96</v>
      </c>
      <c r="J248" s="145">
        <f t="shared" si="112"/>
        <v>2877306.32</v>
      </c>
      <c r="K248" s="145">
        <f t="shared" si="112"/>
        <v>3266799.69</v>
      </c>
      <c r="L248" s="145">
        <f t="shared" si="112"/>
        <v>7674361.96</v>
      </c>
      <c r="M248" s="145">
        <f t="shared" si="112"/>
        <v>5880918.2199999997</v>
      </c>
      <c r="N248" s="145">
        <f t="shared" si="112"/>
        <v>1793443.74</v>
      </c>
      <c r="O248" s="145">
        <f t="shared" si="112"/>
        <v>9924564.0800000001</v>
      </c>
      <c r="P248" s="145">
        <f t="shared" si="112"/>
        <v>7428109.6600000001</v>
      </c>
      <c r="Q248" s="145">
        <f t="shared" si="112"/>
        <v>2496454.42</v>
      </c>
      <c r="R248" s="145">
        <f t="shared" si="112"/>
        <v>8838307.9600000009</v>
      </c>
      <c r="S248" s="145">
        <f t="shared" si="112"/>
        <v>55260645.840000004</v>
      </c>
      <c r="T248" s="145">
        <f t="shared" si="112"/>
        <v>29231892.43</v>
      </c>
      <c r="U248" s="145">
        <f t="shared" si="112"/>
        <v>11850699.130000001</v>
      </c>
      <c r="V248" s="145">
        <f t="shared" si="112"/>
        <v>3518941.79</v>
      </c>
      <c r="W248" s="145">
        <f t="shared" si="112"/>
        <v>5449776.5599999996</v>
      </c>
      <c r="X248" s="145">
        <f t="shared" si="112"/>
        <v>1291658.27</v>
      </c>
      <c r="Y248" s="145">
        <f t="shared" si="112"/>
        <v>3917677.66</v>
      </c>
    </row>
    <row r="250" spans="1:25">
      <c r="A250" s="149"/>
      <c r="B250" s="150" t="s">
        <v>56</v>
      </c>
      <c r="C250" s="151">
        <f>C248-考核利润表!B93</f>
        <v>0</v>
      </c>
      <c r="D250" s="151">
        <f>D248-考核利润表!C93</f>
        <v>0</v>
      </c>
      <c r="E250" s="151">
        <f>E248-考核利润表!D93</f>
        <v>0</v>
      </c>
      <c r="F250" s="151">
        <f>F248-考核利润表!E93</f>
        <v>0</v>
      </c>
      <c r="G250" s="151">
        <f>G248-考核利润表!F93</f>
        <v>0</v>
      </c>
      <c r="H250" s="151">
        <f>H248-考核利润表!G93</f>
        <v>1.0000001639127731E-2</v>
      </c>
      <c r="I250" s="151">
        <f>I248-考核利润表!H93</f>
        <v>0</v>
      </c>
      <c r="J250" s="151">
        <f>J248-考核利润表!I93</f>
        <v>0</v>
      </c>
      <c r="K250" s="151">
        <f>K248-考核利润表!J93</f>
        <v>0</v>
      </c>
      <c r="L250" s="151">
        <f>L248-考核利润表!K93</f>
        <v>0</v>
      </c>
      <c r="M250" s="151">
        <f>M248-考核利润表!L93</f>
        <v>0</v>
      </c>
      <c r="N250" s="151">
        <f>N248-考核利润表!M93</f>
        <v>0</v>
      </c>
      <c r="O250" s="151">
        <f>O248-考核利润表!N93</f>
        <v>0</v>
      </c>
      <c r="P250" s="151">
        <f>P248-考核利润表!O93</f>
        <v>0</v>
      </c>
      <c r="Q250" s="151">
        <f>Q248-考核利润表!P93</f>
        <v>0</v>
      </c>
      <c r="R250" s="151">
        <f>R248-考核利润表!Q93</f>
        <v>0</v>
      </c>
      <c r="S250" s="151">
        <f>S248-考核利润表!R93</f>
        <v>0</v>
      </c>
      <c r="T250" s="151">
        <f>T248-考核利润表!S93</f>
        <v>0</v>
      </c>
      <c r="U250" s="151">
        <f>U248-考核利润表!T93</f>
        <v>0</v>
      </c>
      <c r="V250" s="151">
        <f>V248-考核利润表!U93</f>
        <v>0</v>
      </c>
      <c r="W250" s="151">
        <f>W248-考核利润表!V93</f>
        <v>0</v>
      </c>
      <c r="X250" s="151">
        <f>X248-考核利润表!W93</f>
        <v>0</v>
      </c>
      <c r="Y250" s="151">
        <f>Y248-考核利润表!X93</f>
        <v>0</v>
      </c>
    </row>
    <row r="252" spans="1:25">
      <c r="E252" s="119" t="e">
        <f>VLOOKUP(E169,[4]Sheet1!$A:$C,3,0)</f>
        <v>#N/A</v>
      </c>
      <c r="F252" s="119">
        <f>VLOOKUP(F169,[4]Sheet1!$A:$C,3,0)</f>
        <v>10</v>
      </c>
      <c r="G252" s="119">
        <v>1128</v>
      </c>
      <c r="H252" s="201">
        <f>SUM(I252:K252)</f>
        <v>54</v>
      </c>
      <c r="I252" s="119">
        <f>VLOOKUP(I169,[4]Sheet1!$A:$C,3,0)</f>
        <v>22</v>
      </c>
      <c r="J252" s="119">
        <f>VLOOKUP(J169,[4]Sheet1!$A:$C,3,0)</f>
        <v>10</v>
      </c>
      <c r="K252" s="119">
        <f>VLOOKUP(K169,[4]Sheet1!$A:$C,3,0)</f>
        <v>22</v>
      </c>
      <c r="L252" s="119">
        <f>M252+N252</f>
        <v>21</v>
      </c>
      <c r="M252" s="119">
        <f>VLOOKUP(M169,[4]Sheet1!$A:$C,3,0)</f>
        <v>16</v>
      </c>
      <c r="N252" s="119">
        <v>5</v>
      </c>
      <c r="O252" s="119">
        <f>P252+Q252</f>
        <v>26</v>
      </c>
      <c r="P252" s="119">
        <f>VLOOKUP(P169,[4]Sheet1!$A:$C,3,0)</f>
        <v>18</v>
      </c>
      <c r="Q252" s="119">
        <f>VLOOKUP(Q169,[4]Sheet1!$A:$C,3,0)</f>
        <v>8</v>
      </c>
      <c r="R252" s="119">
        <v>8</v>
      </c>
      <c r="S252" s="119">
        <f>SUM(T252:Y252)</f>
        <v>125</v>
      </c>
      <c r="T252" s="119">
        <f>VLOOKUP(T169,[4]Sheet1!$A:$C,3,0)</f>
        <v>47</v>
      </c>
      <c r="U252" s="119">
        <f>VLOOKUP(U169,[4]Sheet1!$A:$C,3,0)</f>
        <v>26</v>
      </c>
      <c r="V252" s="119">
        <f>VLOOKUP(V169,[4]Sheet1!$A:$C,3,0)</f>
        <v>23</v>
      </c>
      <c r="W252" s="119">
        <f>VLOOKUP(W169,[4]Sheet1!$A:$C,3,0)</f>
        <v>5</v>
      </c>
      <c r="X252" s="119">
        <f>VLOOKUP(X169,[4]Sheet1!$A:$C,3,0)</f>
        <v>9</v>
      </c>
      <c r="Y252" s="119">
        <f>VLOOKUP(Y169,[4]Sheet1!$A:$C,3,0)</f>
        <v>15</v>
      </c>
    </row>
  </sheetData>
  <mergeCells count="21">
    <mergeCell ref="A2:B2"/>
    <mergeCell ref="A82:B82"/>
    <mergeCell ref="A86:B86"/>
    <mergeCell ref="A166:B166"/>
    <mergeCell ref="A168:B168"/>
    <mergeCell ref="A248:B248"/>
    <mergeCell ref="A4:A24"/>
    <mergeCell ref="A25:A38"/>
    <mergeCell ref="A39:A61"/>
    <mergeCell ref="A62:A76"/>
    <mergeCell ref="A77:A81"/>
    <mergeCell ref="A88:A108"/>
    <mergeCell ref="A109:A122"/>
    <mergeCell ref="A123:A145"/>
    <mergeCell ref="A146:A160"/>
    <mergeCell ref="A161:A165"/>
    <mergeCell ref="A170:A190"/>
    <mergeCell ref="A191:A204"/>
    <mergeCell ref="A205:A227"/>
    <mergeCell ref="A228:A242"/>
    <mergeCell ref="A243:A247"/>
  </mergeCells>
  <phoneticPr fontId="4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126"/>
  <sheetViews>
    <sheetView workbookViewId="0">
      <pane xSplit="1" ySplit="1" topLeftCell="B2" activePane="bottomRight" state="frozen"/>
      <selection pane="topRight"/>
      <selection pane="bottomLeft"/>
      <selection pane="bottomRight" activeCell="B23" sqref="B23"/>
    </sheetView>
  </sheetViews>
  <sheetFormatPr defaultColWidth="9" defaultRowHeight="12"/>
  <cols>
    <col min="1" max="1" width="35.5" style="94" customWidth="1"/>
    <col min="2" max="3" width="18.375" style="94" customWidth="1"/>
    <col min="4" max="8" width="15.5" style="94" customWidth="1"/>
    <col min="9" max="9" width="19.375" style="94" customWidth="1"/>
    <col min="10" max="10" width="11.5" style="94" customWidth="1"/>
    <col min="11" max="11" width="13.875" style="94" customWidth="1"/>
    <col min="12" max="12" width="11.5" style="94" customWidth="1"/>
    <col min="13" max="13" width="17.25" style="94" customWidth="1"/>
    <col min="14" max="14" width="15.5" style="94" customWidth="1"/>
    <col min="15" max="15" width="18.375" style="94" customWidth="1"/>
    <col min="16" max="20" width="17.25" style="94" customWidth="1"/>
    <col min="21" max="21" width="16.125" style="94" customWidth="1"/>
    <col min="22" max="23" width="17.25" style="94" customWidth="1"/>
    <col min="24" max="37" width="12.625" style="94" customWidth="1"/>
    <col min="38" max="38" width="17.25" style="94" customWidth="1"/>
    <col min="39" max="40" width="17.375" style="94" customWidth="1"/>
    <col min="41" max="41" width="18.375" style="94" customWidth="1"/>
    <col min="42" max="42" width="16.125" style="94" customWidth="1"/>
    <col min="43" max="45" width="17.375" style="94" customWidth="1"/>
    <col min="46" max="47" width="16.25" style="94" customWidth="1"/>
    <col min="48" max="49" width="16.125" style="94" customWidth="1"/>
    <col min="50" max="50" width="16.25" style="94" customWidth="1"/>
    <col min="51" max="51" width="14.125" style="94" customWidth="1"/>
    <col min="52" max="52" width="17.25" style="94" customWidth="1"/>
    <col min="53" max="53" width="16.25" style="94" customWidth="1"/>
    <col min="54" max="55" width="16.125" style="94" customWidth="1"/>
    <col min="56" max="57" width="16.25" style="94" customWidth="1"/>
    <col min="58" max="58" width="17.375" style="94" customWidth="1"/>
    <col min="59" max="59" width="16.125" style="94" customWidth="1"/>
    <col min="60" max="60" width="14.125" style="94" customWidth="1"/>
    <col min="61" max="62" width="16.125" style="94" customWidth="1"/>
    <col min="63" max="63" width="16.25" style="94" customWidth="1"/>
    <col min="64" max="64" width="15.125" style="94" customWidth="1"/>
    <col min="65" max="65" width="14" style="94" customWidth="1"/>
    <col min="66" max="66" width="14.125" style="94" customWidth="1"/>
    <col min="67" max="67" width="15.125" style="94" customWidth="1"/>
    <col min="68" max="68" width="15.625" style="94" customWidth="1"/>
    <col min="69" max="69" width="14.125" style="94" customWidth="1"/>
    <col min="70" max="70" width="17.25" style="94" customWidth="1"/>
    <col min="71" max="72" width="15.125" style="94" customWidth="1"/>
    <col min="73" max="74" width="14" style="94" customWidth="1"/>
    <col min="75" max="75" width="15.125" style="94" customWidth="1"/>
    <col min="76" max="76" width="16.125" style="94" customWidth="1"/>
    <col min="77" max="77" width="17.25" style="94" customWidth="1"/>
    <col min="78" max="80" width="15" style="94" customWidth="1"/>
    <col min="81" max="81" width="15.125" style="94" customWidth="1"/>
    <col min="82" max="82" width="16.25" style="94" customWidth="1"/>
    <col min="83" max="83" width="15.625" style="94" customWidth="1"/>
    <col min="84" max="84" width="14.125" style="94" customWidth="1"/>
    <col min="85" max="85" width="15.125" style="94" customWidth="1"/>
    <col min="86" max="87" width="15" style="94" customWidth="1"/>
    <col min="88" max="88" width="15.125" style="94" customWidth="1"/>
    <col min="89" max="89" width="14" style="94" customWidth="1"/>
    <col min="90" max="90" width="15.125" style="94" customWidth="1"/>
    <col min="91" max="91" width="15" style="94" customWidth="1"/>
    <col min="92" max="93" width="15.125" style="94" customWidth="1"/>
    <col min="94" max="95" width="15" style="94" customWidth="1"/>
    <col min="96" max="96" width="15.125" style="94" customWidth="1"/>
    <col min="97" max="97" width="15" style="94" customWidth="1"/>
    <col min="98" max="98" width="15.125" style="94" customWidth="1"/>
    <col min="99" max="99" width="15" style="94" customWidth="1"/>
    <col min="100" max="100" width="15.125" style="94" customWidth="1"/>
    <col min="101" max="101" width="16.125" style="94" customWidth="1"/>
    <col min="102" max="102" width="15.125" style="94" customWidth="1"/>
    <col min="103" max="104" width="15" style="94" customWidth="1"/>
    <col min="105" max="105" width="16.125" style="94" customWidth="1"/>
    <col min="106" max="106" width="15.625" style="94" customWidth="1"/>
    <col min="107" max="108" width="15.125" style="94" customWidth="1"/>
    <col min="109" max="109" width="15" style="94" customWidth="1"/>
    <col min="110" max="110" width="20.625" style="94" customWidth="1"/>
    <col min="111" max="112" width="15.125" style="94" customWidth="1"/>
    <col min="113" max="113" width="15" style="94" customWidth="1"/>
    <col min="114" max="114" width="15.625" style="94" customWidth="1"/>
    <col min="115" max="115" width="15.125" style="94" customWidth="1"/>
    <col min="116" max="116" width="27.375" style="94" customWidth="1"/>
    <col min="117" max="117" width="20.625" style="94" customWidth="1"/>
    <col min="118" max="118" width="25.625" style="94" customWidth="1"/>
    <col min="119" max="119" width="25.5" style="94" customWidth="1"/>
    <col min="120" max="120" width="20.5" style="94" customWidth="1"/>
    <col min="121" max="121" width="23.875" style="94" customWidth="1"/>
    <col min="122" max="122" width="16.125" style="94" customWidth="1"/>
    <col min="123" max="123" width="10.5" style="94" customWidth="1"/>
    <col min="124" max="124" width="15" style="94" customWidth="1"/>
    <col min="125" max="125" width="12.75" style="94" customWidth="1"/>
    <col min="126" max="16384" width="9" style="94"/>
  </cols>
  <sheetData>
    <row r="1" spans="1:121" s="91" customFormat="1">
      <c r="A1" s="95" t="s">
        <v>1</v>
      </c>
      <c r="B1" s="96" t="s">
        <v>179</v>
      </c>
      <c r="C1" s="97" t="s">
        <v>180</v>
      </c>
      <c r="D1" s="96" t="s">
        <v>181</v>
      </c>
      <c r="E1" s="96" t="s">
        <v>182</v>
      </c>
      <c r="F1" s="96" t="s">
        <v>183</v>
      </c>
      <c r="G1" s="96" t="s">
        <v>184</v>
      </c>
      <c r="H1" s="96" t="s">
        <v>185</v>
      </c>
      <c r="I1" s="96" t="s">
        <v>4</v>
      </c>
      <c r="J1" s="96" t="s">
        <v>186</v>
      </c>
      <c r="K1" s="96" t="s">
        <v>187</v>
      </c>
      <c r="L1" s="96" t="s">
        <v>188</v>
      </c>
      <c r="M1" s="96" t="s">
        <v>189</v>
      </c>
      <c r="N1" s="96" t="s">
        <v>5</v>
      </c>
      <c r="O1" s="96" t="s">
        <v>6</v>
      </c>
      <c r="P1" s="96" t="s">
        <v>190</v>
      </c>
      <c r="Q1" s="96" t="s">
        <v>191</v>
      </c>
      <c r="R1" s="96" t="s">
        <v>192</v>
      </c>
      <c r="S1" s="96" t="s">
        <v>17</v>
      </c>
      <c r="T1" s="96" t="s">
        <v>12</v>
      </c>
      <c r="U1" s="96" t="s">
        <v>13</v>
      </c>
      <c r="V1" s="96" t="s">
        <v>15</v>
      </c>
      <c r="W1" s="96" t="s">
        <v>16</v>
      </c>
      <c r="X1" s="96" t="s">
        <v>24</v>
      </c>
      <c r="Y1" s="96" t="s">
        <v>23</v>
      </c>
      <c r="Z1" s="97" t="s">
        <v>19</v>
      </c>
      <c r="AA1" s="97" t="s">
        <v>20</v>
      </c>
      <c r="AB1" s="97" t="s">
        <v>21</v>
      </c>
      <c r="AC1" s="97" t="s">
        <v>22</v>
      </c>
      <c r="AD1" s="97" t="s">
        <v>10</v>
      </c>
      <c r="AE1" s="97" t="s">
        <v>8</v>
      </c>
      <c r="AF1" s="97" t="s">
        <v>9</v>
      </c>
      <c r="AG1" s="97" t="s">
        <v>193</v>
      </c>
      <c r="AH1" s="97" t="s">
        <v>194</v>
      </c>
      <c r="AI1" s="97" t="s">
        <v>195</v>
      </c>
      <c r="AJ1" s="97" t="s">
        <v>898</v>
      </c>
      <c r="AK1" s="97" t="s">
        <v>196</v>
      </c>
      <c r="AL1" s="97" t="s">
        <v>197</v>
      </c>
      <c r="AM1" s="96" t="s">
        <v>198</v>
      </c>
      <c r="AN1" s="96" t="s">
        <v>199</v>
      </c>
      <c r="AO1" s="96" t="s">
        <v>200</v>
      </c>
      <c r="AP1" s="96" t="s">
        <v>201</v>
      </c>
      <c r="AQ1" s="96" t="s">
        <v>202</v>
      </c>
      <c r="AR1" s="96" t="s">
        <v>203</v>
      </c>
      <c r="AS1" s="96" t="s">
        <v>204</v>
      </c>
      <c r="AT1" s="96" t="s">
        <v>205</v>
      </c>
      <c r="AU1" s="96" t="s">
        <v>206</v>
      </c>
      <c r="AV1" s="96" t="s">
        <v>207</v>
      </c>
      <c r="AW1" s="96" t="s">
        <v>208</v>
      </c>
      <c r="AX1" s="96" t="s">
        <v>209</v>
      </c>
      <c r="AY1" s="96" t="s">
        <v>210</v>
      </c>
      <c r="AZ1" s="96" t="s">
        <v>211</v>
      </c>
      <c r="BA1" s="96" t="s">
        <v>212</v>
      </c>
      <c r="BB1" s="96" t="s">
        <v>213</v>
      </c>
      <c r="BC1" s="96" t="s">
        <v>214</v>
      </c>
      <c r="BD1" s="96" t="s">
        <v>215</v>
      </c>
      <c r="BE1" s="96" t="s">
        <v>216</v>
      </c>
      <c r="BF1" s="96" t="s">
        <v>217</v>
      </c>
      <c r="BG1" s="96" t="s">
        <v>218</v>
      </c>
      <c r="BH1" s="96" t="s">
        <v>219</v>
      </c>
      <c r="BI1" s="96" t="s">
        <v>220</v>
      </c>
      <c r="BJ1" s="96" t="s">
        <v>221</v>
      </c>
      <c r="BK1" s="96" t="s">
        <v>222</v>
      </c>
      <c r="BL1" s="96" t="s">
        <v>223</v>
      </c>
      <c r="BM1" s="96" t="s">
        <v>224</v>
      </c>
      <c r="BN1" s="96" t="s">
        <v>225</v>
      </c>
      <c r="BO1" s="96" t="s">
        <v>226</v>
      </c>
      <c r="BP1" s="96" t="s">
        <v>227</v>
      </c>
      <c r="BQ1" s="96" t="s">
        <v>228</v>
      </c>
      <c r="BR1" s="96" t="s">
        <v>229</v>
      </c>
      <c r="BS1" s="96" t="s">
        <v>230</v>
      </c>
      <c r="BT1" s="96" t="s">
        <v>231</v>
      </c>
      <c r="BU1" s="96" t="s">
        <v>232</v>
      </c>
      <c r="BV1" s="96" t="s">
        <v>233</v>
      </c>
      <c r="BW1" s="96" t="s">
        <v>234</v>
      </c>
      <c r="BX1" s="96" t="s">
        <v>235</v>
      </c>
      <c r="BY1" s="96" t="s">
        <v>236</v>
      </c>
      <c r="BZ1" s="96" t="s">
        <v>237</v>
      </c>
      <c r="CA1" s="96" t="s">
        <v>238</v>
      </c>
      <c r="CB1" s="96" t="s">
        <v>239</v>
      </c>
      <c r="CC1" s="96" t="s">
        <v>240</v>
      </c>
      <c r="CD1" s="96" t="s">
        <v>241</v>
      </c>
      <c r="CE1" s="96" t="s">
        <v>242</v>
      </c>
      <c r="CF1" s="96" t="s">
        <v>243</v>
      </c>
      <c r="CG1" s="96" t="s">
        <v>244</v>
      </c>
      <c r="CH1" s="96" t="s">
        <v>245</v>
      </c>
      <c r="CI1" s="96" t="s">
        <v>246</v>
      </c>
      <c r="CJ1" s="96" t="s">
        <v>247</v>
      </c>
      <c r="CK1" s="96" t="s">
        <v>248</v>
      </c>
      <c r="CL1" s="96" t="s">
        <v>249</v>
      </c>
      <c r="CM1" s="96" t="s">
        <v>250</v>
      </c>
      <c r="CN1" s="96" t="s">
        <v>251</v>
      </c>
      <c r="CO1" s="96" t="s">
        <v>252</v>
      </c>
      <c r="CP1" s="96" t="s">
        <v>253</v>
      </c>
      <c r="CQ1" s="96" t="s">
        <v>254</v>
      </c>
      <c r="CR1" s="96" t="s">
        <v>255</v>
      </c>
      <c r="CS1" s="96" t="s">
        <v>256</v>
      </c>
      <c r="CT1" s="96" t="s">
        <v>257</v>
      </c>
      <c r="CU1" s="96" t="s">
        <v>258</v>
      </c>
      <c r="CV1" s="96" t="s">
        <v>259</v>
      </c>
      <c r="CW1" s="96" t="s">
        <v>260</v>
      </c>
      <c r="CX1" s="96" t="s">
        <v>261</v>
      </c>
      <c r="CY1" s="96" t="s">
        <v>262</v>
      </c>
      <c r="CZ1" s="96" t="s">
        <v>263</v>
      </c>
      <c r="DA1" s="96" t="s">
        <v>264</v>
      </c>
      <c r="DB1" s="96" t="s">
        <v>265</v>
      </c>
      <c r="DC1" s="96" t="s">
        <v>266</v>
      </c>
      <c r="DD1" s="96" t="s">
        <v>267</v>
      </c>
      <c r="DE1" s="96" t="s">
        <v>268</v>
      </c>
      <c r="DF1" s="96" t="s">
        <v>269</v>
      </c>
      <c r="DG1" s="96" t="s">
        <v>270</v>
      </c>
      <c r="DH1" s="96" t="s">
        <v>271</v>
      </c>
      <c r="DI1" s="96" t="s">
        <v>272</v>
      </c>
      <c r="DJ1" s="96" t="s">
        <v>273</v>
      </c>
      <c r="DK1" s="96" t="s">
        <v>274</v>
      </c>
      <c r="DL1" s="96" t="s">
        <v>275</v>
      </c>
      <c r="DM1" s="96"/>
      <c r="DN1" s="96"/>
      <c r="DO1" s="96"/>
      <c r="DP1" s="96"/>
      <c r="DQ1" s="114"/>
    </row>
    <row r="2" spans="1:121" s="92" customFormat="1">
      <c r="A2" s="98" t="s">
        <v>25</v>
      </c>
      <c r="B2" s="99">
        <v>868873147.83000004</v>
      </c>
      <c r="C2" s="99">
        <v>800052293.33000004</v>
      </c>
      <c r="D2" s="99">
        <v>41568377.300000004</v>
      </c>
      <c r="E2" s="99">
        <v>17691076.780000001</v>
      </c>
      <c r="F2" s="99">
        <v>2060575.61</v>
      </c>
      <c r="G2" s="99">
        <v>79238001.330000013</v>
      </c>
      <c r="H2" s="99">
        <v>-71737176.519999966</v>
      </c>
      <c r="I2" s="99">
        <v>-143703325.12</v>
      </c>
      <c r="J2" s="99">
        <v>0</v>
      </c>
      <c r="K2" s="99">
        <v>1654088.83</v>
      </c>
      <c r="L2" s="99">
        <v>0</v>
      </c>
      <c r="M2" s="99">
        <v>0</v>
      </c>
      <c r="N2" s="99">
        <v>1839.62</v>
      </c>
      <c r="O2" s="99">
        <v>586697777.72000003</v>
      </c>
      <c r="P2" s="99">
        <v>183928537.71000001</v>
      </c>
      <c r="Q2" s="99">
        <v>98486329.260000005</v>
      </c>
      <c r="R2" s="99">
        <v>72987045.310000002</v>
      </c>
      <c r="S2" s="99">
        <v>3803.32</v>
      </c>
      <c r="T2" s="99">
        <v>113373644.06999999</v>
      </c>
      <c r="U2" s="99">
        <v>2596938.5699999998</v>
      </c>
      <c r="V2" s="99">
        <v>63060989.229999997</v>
      </c>
      <c r="W2" s="99">
        <v>4893162.5199999996</v>
      </c>
      <c r="X2" s="99">
        <v>175814.44</v>
      </c>
      <c r="Y2" s="99">
        <v>0</v>
      </c>
      <c r="Z2" s="99">
        <v>81881698.709999993</v>
      </c>
      <c r="AA2" s="99">
        <v>9306661.25</v>
      </c>
      <c r="AB2" s="99">
        <v>4678301.8600000003</v>
      </c>
      <c r="AC2" s="99">
        <v>2443853</v>
      </c>
      <c r="AD2" s="99">
        <v>6913624.9800000004</v>
      </c>
      <c r="AE2" s="99">
        <v>31702928.48</v>
      </c>
      <c r="AF2" s="99">
        <v>34370491.850000001</v>
      </c>
      <c r="AG2" s="99">
        <v>1727372.35</v>
      </c>
      <c r="AH2" s="99">
        <v>216861886.47999999</v>
      </c>
      <c r="AI2" s="99">
        <v>0</v>
      </c>
      <c r="AJ2" s="99">
        <v>0</v>
      </c>
      <c r="AK2" s="99">
        <v>647.95000000000005</v>
      </c>
      <c r="AL2" s="99">
        <v>985012.77</v>
      </c>
      <c r="AM2" s="99">
        <v>355.27</v>
      </c>
      <c r="AN2" s="99">
        <v>10502428.92</v>
      </c>
      <c r="AO2" s="99">
        <v>356620073.98000002</v>
      </c>
      <c r="AP2" s="99">
        <v>13814573.18</v>
      </c>
      <c r="AQ2" s="99">
        <v>13245658.039999999</v>
      </c>
      <c r="AR2" s="99">
        <v>13472873.630000001</v>
      </c>
      <c r="AS2" s="99">
        <v>9667425.25</v>
      </c>
      <c r="AT2" s="99">
        <v>16406499.130000001</v>
      </c>
      <c r="AU2" s="99">
        <v>16074941.65</v>
      </c>
      <c r="AV2" s="99">
        <v>5345765.05</v>
      </c>
      <c r="AW2" s="99">
        <v>16882882.23</v>
      </c>
      <c r="AX2" s="99">
        <v>5176140</v>
      </c>
      <c r="AY2" s="99">
        <v>4206898.62</v>
      </c>
      <c r="AZ2" s="99">
        <v>48947978.039999999</v>
      </c>
      <c r="BA2" s="99">
        <v>7029477.7300000004</v>
      </c>
      <c r="BB2" s="99">
        <v>5073562.0599999996</v>
      </c>
      <c r="BC2" s="99">
        <v>4693089.9800000004</v>
      </c>
      <c r="BD2" s="99">
        <v>4899248.1100000003</v>
      </c>
      <c r="BE2" s="99">
        <v>4565764.72</v>
      </c>
      <c r="BF2" s="99">
        <v>4794993.53</v>
      </c>
      <c r="BG2" s="99">
        <v>3901479.37</v>
      </c>
      <c r="BH2" s="99">
        <v>2922761.86</v>
      </c>
      <c r="BI2" s="99">
        <v>3782099.12</v>
      </c>
      <c r="BJ2" s="99">
        <v>5354646.57</v>
      </c>
      <c r="BK2" s="99">
        <v>1126536.8899999999</v>
      </c>
      <c r="BL2" s="99">
        <v>2019018.44</v>
      </c>
      <c r="BM2" s="99">
        <v>1019969.27</v>
      </c>
      <c r="BN2" s="99">
        <v>1918288.75</v>
      </c>
      <c r="BO2" s="99">
        <v>1293108.6299999999</v>
      </c>
      <c r="BP2" s="99">
        <v>2597314.84</v>
      </c>
      <c r="BQ2" s="99">
        <v>1603750.53</v>
      </c>
      <c r="BR2" s="99">
        <v>790462.69</v>
      </c>
      <c r="BS2" s="99">
        <v>822582.35</v>
      </c>
      <c r="BT2" s="99">
        <v>1098052.95</v>
      </c>
      <c r="BU2" s="99">
        <v>413897</v>
      </c>
      <c r="BV2" s="99">
        <v>998916.92</v>
      </c>
      <c r="BW2" s="99">
        <v>1626323.18</v>
      </c>
      <c r="BX2" s="99">
        <v>3406749.04</v>
      </c>
      <c r="BY2" s="99">
        <v>99778124.620000005</v>
      </c>
      <c r="BZ2" s="99">
        <v>549485.81999999995</v>
      </c>
      <c r="CA2" s="99">
        <v>152496.10999999999</v>
      </c>
      <c r="CB2" s="99">
        <v>184867.8</v>
      </c>
      <c r="CC2" s="99">
        <v>734938.36</v>
      </c>
      <c r="CD2" s="99">
        <v>247470.34</v>
      </c>
      <c r="CE2" s="99">
        <v>807135.56</v>
      </c>
      <c r="CF2" s="99">
        <v>1493946.63</v>
      </c>
      <c r="CG2" s="99">
        <v>426870.23</v>
      </c>
      <c r="CH2" s="99">
        <v>221160.01</v>
      </c>
      <c r="CI2" s="99">
        <v>625902.07999999996</v>
      </c>
      <c r="CJ2" s="99">
        <v>782843.76</v>
      </c>
      <c r="CK2" s="99">
        <v>678707.94</v>
      </c>
      <c r="CL2" s="99">
        <v>631418.11</v>
      </c>
      <c r="CM2" s="99">
        <v>368709.34</v>
      </c>
      <c r="CN2" s="99">
        <v>220955.19</v>
      </c>
      <c r="CO2" s="99">
        <v>350420.57</v>
      </c>
      <c r="CP2" s="113">
        <v>477461.19</v>
      </c>
      <c r="CQ2" s="113">
        <v>152752.16</v>
      </c>
      <c r="CR2" s="113">
        <v>111983.72</v>
      </c>
      <c r="CS2" s="113">
        <v>251637.63</v>
      </c>
      <c r="CT2" s="113">
        <v>220027.59</v>
      </c>
      <c r="CU2" s="113">
        <v>466806.98</v>
      </c>
      <c r="CV2" s="113">
        <v>1075211.44</v>
      </c>
      <c r="CW2" s="113">
        <v>3026927.08</v>
      </c>
      <c r="CX2" s="113">
        <v>1161914.8700000001</v>
      </c>
      <c r="CY2" s="113">
        <v>477124.3</v>
      </c>
      <c r="CZ2" s="113">
        <v>511621.02</v>
      </c>
      <c r="DA2" s="113">
        <v>5330910.66</v>
      </c>
      <c r="DB2" s="113">
        <v>686984.95</v>
      </c>
      <c r="DC2" s="113">
        <v>312911.15000000002</v>
      </c>
      <c r="DD2" s="113">
        <v>759697.71</v>
      </c>
      <c r="DE2" s="113">
        <v>185054.44</v>
      </c>
      <c r="DF2" s="113">
        <v>1227661.8</v>
      </c>
      <c r="DG2" s="113">
        <v>261356.38</v>
      </c>
      <c r="DH2" s="113">
        <v>5199.47</v>
      </c>
      <c r="DI2" s="113">
        <v>245838.64</v>
      </c>
      <c r="DJ2" s="113">
        <v>318551.37</v>
      </c>
      <c r="DK2" s="113">
        <v>75413.84</v>
      </c>
      <c r="DL2" s="113">
        <v>27843.77</v>
      </c>
      <c r="DM2" s="113"/>
      <c r="DN2" s="113"/>
      <c r="DO2" s="113"/>
      <c r="DP2" s="113"/>
      <c r="DQ2" s="115"/>
    </row>
    <row r="3" spans="1:121" ht="13.5">
      <c r="A3" s="100" t="s">
        <v>276</v>
      </c>
      <c r="B3" s="101">
        <v>143493329.71000004</v>
      </c>
      <c r="C3" s="102">
        <v>132363385.84</v>
      </c>
      <c r="D3" s="102">
        <v>4453177.08</v>
      </c>
      <c r="E3" s="102">
        <v>2048066.4</v>
      </c>
      <c r="F3" s="103">
        <v>256015.1</v>
      </c>
      <c r="G3" s="102">
        <v>207394.21999999997</v>
      </c>
      <c r="H3" s="102">
        <v>4165291.0700000301</v>
      </c>
      <c r="I3" s="102">
        <v>-146966600.13</v>
      </c>
      <c r="J3" s="102">
        <v>0</v>
      </c>
      <c r="K3" s="102">
        <v>1654088.83</v>
      </c>
      <c r="L3" s="102">
        <v>0</v>
      </c>
      <c r="M3" s="102">
        <v>0</v>
      </c>
      <c r="N3" s="102">
        <v>0</v>
      </c>
      <c r="O3" s="102">
        <v>280220319.63999999</v>
      </c>
      <c r="P3" s="102">
        <v>-2707003.37</v>
      </c>
      <c r="Q3" s="102">
        <v>268.79000000000002</v>
      </c>
      <c r="R3" s="102">
        <v>162312.07999999999</v>
      </c>
      <c r="S3" s="102">
        <v>4392.59</v>
      </c>
      <c r="T3" s="102">
        <v>-12274068.539999999</v>
      </c>
      <c r="U3" s="102">
        <v>0</v>
      </c>
      <c r="V3" s="102">
        <v>9562672.5800000001</v>
      </c>
      <c r="W3" s="102">
        <v>0</v>
      </c>
      <c r="X3" s="102">
        <v>119.66</v>
      </c>
      <c r="Y3" s="102">
        <v>0</v>
      </c>
      <c r="Z3" s="102">
        <v>149.13</v>
      </c>
      <c r="AA3" s="102">
        <v>0</v>
      </c>
      <c r="AB3" s="102">
        <v>0</v>
      </c>
      <c r="AC3" s="102">
        <v>0</v>
      </c>
      <c r="AD3" s="102">
        <v>161985.47</v>
      </c>
      <c r="AE3" s="102">
        <v>326.61</v>
      </c>
      <c r="AF3" s="102">
        <v>0</v>
      </c>
      <c r="AG3" s="102">
        <v>0</v>
      </c>
      <c r="AH3" s="102">
        <v>214545789.97999999</v>
      </c>
      <c r="AI3" s="102">
        <v>0</v>
      </c>
      <c r="AJ3" s="102">
        <v>0</v>
      </c>
      <c r="AK3" s="102">
        <v>0</v>
      </c>
      <c r="AL3" s="102">
        <v>340.35</v>
      </c>
      <c r="AM3" s="102">
        <v>929.02</v>
      </c>
      <c r="AN3" s="102">
        <v>2999249.86</v>
      </c>
      <c r="AO3" s="102">
        <v>62674010.43</v>
      </c>
      <c r="AP3" s="102">
        <v>2888108</v>
      </c>
      <c r="AQ3" s="102">
        <v>2569052.4900000002</v>
      </c>
      <c r="AR3" s="102">
        <v>3043331.32</v>
      </c>
      <c r="AS3" s="102">
        <v>2201933.2599999998</v>
      </c>
      <c r="AT3" s="102">
        <v>2608517.7999999998</v>
      </c>
      <c r="AU3" s="102">
        <v>2845632</v>
      </c>
      <c r="AV3" s="102">
        <v>745797.86</v>
      </c>
      <c r="AW3" s="102">
        <v>2455149.9700000002</v>
      </c>
      <c r="AX3" s="102">
        <v>1511564.11</v>
      </c>
      <c r="AY3" s="102">
        <v>1196815.71</v>
      </c>
      <c r="AZ3" s="102">
        <v>7895276.0999999996</v>
      </c>
      <c r="BA3" s="102">
        <v>1673176.63</v>
      </c>
      <c r="BB3" s="102">
        <v>1619193.87</v>
      </c>
      <c r="BC3" s="102">
        <v>889759.44</v>
      </c>
      <c r="BD3" s="102">
        <v>642992.27</v>
      </c>
      <c r="BE3" s="102">
        <v>818485.22</v>
      </c>
      <c r="BF3" s="102">
        <v>780857.25</v>
      </c>
      <c r="BG3" s="102">
        <v>682973.03</v>
      </c>
      <c r="BH3" s="102">
        <v>542506.69999999995</v>
      </c>
      <c r="BI3" s="102">
        <v>632514.18000000005</v>
      </c>
      <c r="BJ3" s="102">
        <v>947029.45</v>
      </c>
      <c r="BK3" s="102">
        <v>288226.03000000003</v>
      </c>
      <c r="BL3" s="102">
        <v>452445.26</v>
      </c>
      <c r="BM3" s="102">
        <v>190160.61</v>
      </c>
      <c r="BN3" s="102">
        <v>487433.44</v>
      </c>
      <c r="BO3" s="102">
        <v>213214.33</v>
      </c>
      <c r="BP3" s="102">
        <v>501855.55</v>
      </c>
      <c r="BQ3" s="102">
        <v>286626.71000000002</v>
      </c>
      <c r="BR3" s="102">
        <v>502170.38</v>
      </c>
      <c r="BS3" s="102">
        <v>213261.67</v>
      </c>
      <c r="BT3" s="102">
        <v>226908.94</v>
      </c>
      <c r="BU3" s="102">
        <v>76452.06</v>
      </c>
      <c r="BV3" s="102">
        <v>182475.91</v>
      </c>
      <c r="BW3" s="102">
        <v>370476.38</v>
      </c>
      <c r="BX3" s="102">
        <v>376551.82</v>
      </c>
      <c r="BY3" s="102">
        <v>13237146.76</v>
      </c>
      <c r="BZ3" s="102">
        <v>136628.1</v>
      </c>
      <c r="CA3" s="102">
        <v>16362.16</v>
      </c>
      <c r="CB3" s="102">
        <v>55214.7</v>
      </c>
      <c r="CC3" s="102">
        <v>69054.31</v>
      </c>
      <c r="CD3" s="102">
        <v>59598.2</v>
      </c>
      <c r="CE3" s="102">
        <v>339261.4</v>
      </c>
      <c r="CF3" s="102">
        <v>361543.91</v>
      </c>
      <c r="CG3" s="102">
        <v>89999.53</v>
      </c>
      <c r="CH3" s="102">
        <v>91848.06</v>
      </c>
      <c r="CI3" s="102">
        <v>252908.73</v>
      </c>
      <c r="CJ3" s="102">
        <v>274993.59000000003</v>
      </c>
      <c r="CK3" s="102">
        <v>86525.71</v>
      </c>
      <c r="CL3" s="102">
        <v>188331.48</v>
      </c>
      <c r="CM3" s="102">
        <v>126201.76</v>
      </c>
      <c r="CN3" s="102">
        <v>60573.89</v>
      </c>
      <c r="CO3" s="102">
        <v>41989.73</v>
      </c>
      <c r="CP3" s="102">
        <v>152640.17000000001</v>
      </c>
      <c r="CQ3" s="102">
        <v>32066.560000000001</v>
      </c>
      <c r="CR3" s="102">
        <v>16641.2</v>
      </c>
      <c r="CS3" s="102">
        <v>57733.88</v>
      </c>
      <c r="CT3" s="102">
        <v>65532.62</v>
      </c>
      <c r="CU3" s="102">
        <v>96958.13</v>
      </c>
      <c r="CV3" s="102">
        <v>254113.84</v>
      </c>
      <c r="CW3" s="102">
        <v>493324.55</v>
      </c>
      <c r="CX3" s="102">
        <v>277205.95</v>
      </c>
      <c r="CY3" s="102">
        <v>134773.01</v>
      </c>
      <c r="CZ3" s="102">
        <v>180549.58</v>
      </c>
      <c r="DA3" s="102">
        <v>1088441.93</v>
      </c>
      <c r="DB3" s="102">
        <v>141804.60999999999</v>
      </c>
      <c r="DC3" s="102">
        <v>133083.95000000001</v>
      </c>
      <c r="DD3" s="102">
        <v>34350.86</v>
      </c>
      <c r="DE3" s="102">
        <v>39677.199999999997</v>
      </c>
      <c r="DF3" s="102">
        <v>41455.620000000003</v>
      </c>
      <c r="DG3" s="102">
        <v>42552.52</v>
      </c>
      <c r="DH3" s="102">
        <v>1620.56</v>
      </c>
      <c r="DI3" s="102">
        <v>119245.47</v>
      </c>
      <c r="DJ3" s="102">
        <v>192682.76</v>
      </c>
      <c r="DK3" s="102">
        <v>27698.75</v>
      </c>
      <c r="DL3" s="102">
        <v>2748.94</v>
      </c>
      <c r="DM3" s="102"/>
      <c r="DN3" s="102"/>
      <c r="DO3" s="102"/>
      <c r="DP3" s="102"/>
      <c r="DQ3" s="116"/>
    </row>
    <row r="4" spans="1:121" ht="13.5">
      <c r="A4" s="104" t="s">
        <v>27</v>
      </c>
      <c r="B4" s="101">
        <v>393307030.47000003</v>
      </c>
      <c r="C4" s="102">
        <v>386342377.67000002</v>
      </c>
      <c r="D4" s="102">
        <v>4453177.08</v>
      </c>
      <c r="E4" s="102">
        <v>2048066.4</v>
      </c>
      <c r="F4" s="103">
        <v>256015.1</v>
      </c>
      <c r="G4" s="102">
        <v>207394.21999999997</v>
      </c>
      <c r="H4" s="105">
        <v>0</v>
      </c>
      <c r="I4" s="102">
        <v>10466018.6</v>
      </c>
      <c r="J4" s="102">
        <v>0</v>
      </c>
      <c r="K4" s="102">
        <v>1654088.83</v>
      </c>
      <c r="L4" s="102">
        <v>0</v>
      </c>
      <c r="M4" s="102">
        <v>0</v>
      </c>
      <c r="N4" s="102">
        <v>0</v>
      </c>
      <c r="O4" s="102">
        <v>297203987.70999998</v>
      </c>
      <c r="P4" s="102">
        <v>76838437.569999993</v>
      </c>
      <c r="Q4" s="102">
        <v>268.79000000000002</v>
      </c>
      <c r="R4" s="102">
        <v>179576.17</v>
      </c>
      <c r="S4" s="102">
        <v>4392.59</v>
      </c>
      <c r="T4" s="102">
        <v>67271372.400000006</v>
      </c>
      <c r="U4" s="102">
        <v>0</v>
      </c>
      <c r="V4" s="102">
        <v>9562672.5800000001</v>
      </c>
      <c r="W4" s="102">
        <v>0</v>
      </c>
      <c r="X4" s="102">
        <v>119.66</v>
      </c>
      <c r="Y4" s="102">
        <v>0</v>
      </c>
      <c r="Z4" s="102">
        <v>149.13</v>
      </c>
      <c r="AA4" s="102">
        <v>0</v>
      </c>
      <c r="AB4" s="102">
        <v>0</v>
      </c>
      <c r="AC4" s="102">
        <v>0</v>
      </c>
      <c r="AD4" s="102">
        <v>179249.56</v>
      </c>
      <c r="AE4" s="102">
        <v>326.61</v>
      </c>
      <c r="AF4" s="102">
        <v>0</v>
      </c>
      <c r="AG4" s="102">
        <v>0</v>
      </c>
      <c r="AH4" s="102">
        <v>219077212.52000001</v>
      </c>
      <c r="AI4" s="102">
        <v>0</v>
      </c>
      <c r="AJ4" s="102">
        <v>0</v>
      </c>
      <c r="AK4" s="102">
        <v>0</v>
      </c>
      <c r="AL4" s="102">
        <v>340.35</v>
      </c>
      <c r="AM4" s="102">
        <v>929.02</v>
      </c>
      <c r="AN4" s="102">
        <v>3580011.71</v>
      </c>
      <c r="AO4" s="102">
        <v>74545494.109999999</v>
      </c>
      <c r="AP4" s="102">
        <v>3420664.87</v>
      </c>
      <c r="AQ4" s="102">
        <v>3110199.63</v>
      </c>
      <c r="AR4" s="102">
        <v>3642022.09</v>
      </c>
      <c r="AS4" s="102">
        <v>2606449.1</v>
      </c>
      <c r="AT4" s="102">
        <v>3085280.69</v>
      </c>
      <c r="AU4" s="102">
        <v>3359768.93</v>
      </c>
      <c r="AV4" s="102">
        <v>880051.76</v>
      </c>
      <c r="AW4" s="102">
        <v>2896275.98</v>
      </c>
      <c r="AX4" s="102">
        <v>1782616.97</v>
      </c>
      <c r="AY4" s="102">
        <v>1412684.96</v>
      </c>
      <c r="AZ4" s="102">
        <v>9405239.5700000003</v>
      </c>
      <c r="BA4" s="102">
        <v>1987799.71</v>
      </c>
      <c r="BB4" s="102">
        <v>1929271.8</v>
      </c>
      <c r="BC4" s="102">
        <v>1053657.67</v>
      </c>
      <c r="BD4" s="102">
        <v>763300.49</v>
      </c>
      <c r="BE4" s="102">
        <v>972814.97</v>
      </c>
      <c r="BF4" s="102">
        <v>922043.01</v>
      </c>
      <c r="BG4" s="102">
        <v>808749.7</v>
      </c>
      <c r="BH4" s="102">
        <v>642234.26</v>
      </c>
      <c r="BI4" s="102">
        <v>748497.98</v>
      </c>
      <c r="BJ4" s="102">
        <v>1122324.79</v>
      </c>
      <c r="BK4" s="102">
        <v>341860.17</v>
      </c>
      <c r="BL4" s="102">
        <v>536665.23</v>
      </c>
      <c r="BM4" s="102">
        <v>225417.79</v>
      </c>
      <c r="BN4" s="102">
        <v>576767.22</v>
      </c>
      <c r="BO4" s="102">
        <v>253466.9</v>
      </c>
      <c r="BP4" s="102">
        <v>591086.25</v>
      </c>
      <c r="BQ4" s="102">
        <v>339508.96</v>
      </c>
      <c r="BR4" s="102">
        <v>595863.07999999996</v>
      </c>
      <c r="BS4" s="102">
        <v>253982.18</v>
      </c>
      <c r="BT4" s="102">
        <v>271986.56</v>
      </c>
      <c r="BU4" s="102">
        <v>90046.33</v>
      </c>
      <c r="BV4" s="102">
        <v>217827.69</v>
      </c>
      <c r="BW4" s="102">
        <v>439565.85</v>
      </c>
      <c r="BX4" s="102">
        <v>452292.3</v>
      </c>
      <c r="BY4" s="102">
        <v>15770985.189999999</v>
      </c>
      <c r="BZ4" s="102">
        <v>163209.04</v>
      </c>
      <c r="CA4" s="102">
        <v>19312.37</v>
      </c>
      <c r="CB4" s="102">
        <v>65449.51</v>
      </c>
      <c r="CC4" s="102">
        <v>82786.45</v>
      </c>
      <c r="CD4" s="102">
        <v>70183.100000000006</v>
      </c>
      <c r="CE4" s="102">
        <v>400435.53</v>
      </c>
      <c r="CF4" s="102">
        <v>431023.28</v>
      </c>
      <c r="CG4" s="102">
        <v>105738.41</v>
      </c>
      <c r="CH4" s="102">
        <v>110503.41</v>
      </c>
      <c r="CI4" s="102">
        <v>303299.56</v>
      </c>
      <c r="CJ4" s="102">
        <v>327036.28000000003</v>
      </c>
      <c r="CK4" s="102">
        <v>102513.14</v>
      </c>
      <c r="CL4" s="102">
        <v>222437.54</v>
      </c>
      <c r="CM4" s="102">
        <v>149378.23000000001</v>
      </c>
      <c r="CN4" s="102">
        <v>72030.149999999994</v>
      </c>
      <c r="CO4" s="102">
        <v>49472.68</v>
      </c>
      <c r="CP4" s="102">
        <v>180743.07</v>
      </c>
      <c r="CQ4" s="102">
        <v>38550.21</v>
      </c>
      <c r="CR4" s="102">
        <v>19945.3</v>
      </c>
      <c r="CS4" s="102">
        <v>68323.240000000005</v>
      </c>
      <c r="CT4" s="102">
        <v>77293.119999999995</v>
      </c>
      <c r="CU4" s="102">
        <v>115695.49</v>
      </c>
      <c r="CV4" s="102">
        <v>301802.65999999997</v>
      </c>
      <c r="CW4" s="102">
        <v>589644.43000000005</v>
      </c>
      <c r="CX4" s="102">
        <v>331138.71000000002</v>
      </c>
      <c r="CY4" s="102">
        <v>162494.23000000001</v>
      </c>
      <c r="CZ4" s="102">
        <v>215899.57</v>
      </c>
      <c r="DA4" s="102">
        <v>1337013.8799999999</v>
      </c>
      <c r="DB4" s="102">
        <v>167788.49</v>
      </c>
      <c r="DC4" s="102">
        <v>158285.97</v>
      </c>
      <c r="DD4" s="102">
        <v>40533.730000000003</v>
      </c>
      <c r="DE4" s="102">
        <v>47354.28</v>
      </c>
      <c r="DF4" s="102">
        <v>49112.6</v>
      </c>
      <c r="DG4" s="102">
        <v>50605.67</v>
      </c>
      <c r="DH4" s="102">
        <v>2033.97</v>
      </c>
      <c r="DI4" s="102">
        <v>141856.25</v>
      </c>
      <c r="DJ4" s="102">
        <v>229025.02</v>
      </c>
      <c r="DK4" s="102">
        <v>33028.980000000003</v>
      </c>
      <c r="DL4" s="102">
        <v>3245.93</v>
      </c>
      <c r="DM4" s="102"/>
      <c r="DN4" s="102"/>
      <c r="DO4" s="102"/>
      <c r="DP4" s="102"/>
      <c r="DQ4" s="116"/>
    </row>
    <row r="5" spans="1:121" ht="13.5">
      <c r="A5" s="104" t="s">
        <v>28</v>
      </c>
      <c r="B5" s="101">
        <v>249813700.75999999</v>
      </c>
      <c r="C5" s="102">
        <v>253978991.83000001</v>
      </c>
      <c r="D5" s="102">
        <v>0</v>
      </c>
      <c r="E5" s="102">
        <v>0</v>
      </c>
      <c r="F5" s="103"/>
      <c r="G5" s="102">
        <v>0</v>
      </c>
      <c r="H5" s="105">
        <v>-4165291.0700000301</v>
      </c>
      <c r="I5" s="102">
        <v>157432618.72999999</v>
      </c>
      <c r="J5" s="102">
        <v>0</v>
      </c>
      <c r="K5" s="102">
        <v>0</v>
      </c>
      <c r="L5" s="102">
        <v>0</v>
      </c>
      <c r="M5" s="102">
        <v>0</v>
      </c>
      <c r="N5" s="102">
        <v>0</v>
      </c>
      <c r="O5" s="102">
        <v>16983668.07</v>
      </c>
      <c r="P5" s="102">
        <v>79545440.939999998</v>
      </c>
      <c r="Q5" s="102">
        <v>0</v>
      </c>
      <c r="R5" s="102">
        <v>17264.09</v>
      </c>
      <c r="S5" s="102">
        <v>0</v>
      </c>
      <c r="T5" s="102">
        <v>79545440.939999998</v>
      </c>
      <c r="U5" s="102">
        <v>0</v>
      </c>
      <c r="V5" s="102">
        <v>0</v>
      </c>
      <c r="W5" s="102">
        <v>0</v>
      </c>
      <c r="X5" s="102">
        <v>0</v>
      </c>
      <c r="Y5" s="102">
        <v>0</v>
      </c>
      <c r="Z5" s="102">
        <v>0</v>
      </c>
      <c r="AA5" s="102">
        <v>0</v>
      </c>
      <c r="AB5" s="102">
        <v>0</v>
      </c>
      <c r="AC5" s="102">
        <v>0</v>
      </c>
      <c r="AD5" s="102">
        <v>17264.09</v>
      </c>
      <c r="AE5" s="102">
        <v>0</v>
      </c>
      <c r="AF5" s="102">
        <v>0</v>
      </c>
      <c r="AG5" s="102">
        <v>0</v>
      </c>
      <c r="AH5" s="102">
        <v>4531422.54</v>
      </c>
      <c r="AI5" s="102">
        <v>0</v>
      </c>
      <c r="AJ5" s="102">
        <v>0</v>
      </c>
      <c r="AK5" s="102">
        <v>0</v>
      </c>
      <c r="AL5" s="102">
        <v>0</v>
      </c>
      <c r="AM5" s="102">
        <v>0</v>
      </c>
      <c r="AN5" s="102">
        <v>580761.85</v>
      </c>
      <c r="AO5" s="102">
        <v>11871483.68</v>
      </c>
      <c r="AP5" s="102">
        <v>532556.87</v>
      </c>
      <c r="AQ5" s="102">
        <v>541147.14</v>
      </c>
      <c r="AR5" s="102">
        <v>598690.77</v>
      </c>
      <c r="AS5" s="102">
        <v>404515.84000000003</v>
      </c>
      <c r="AT5" s="102">
        <v>476762.89</v>
      </c>
      <c r="AU5" s="102">
        <v>514136.93</v>
      </c>
      <c r="AV5" s="102">
        <v>134253.9</v>
      </c>
      <c r="AW5" s="102">
        <v>441126.01</v>
      </c>
      <c r="AX5" s="102">
        <v>271052.86</v>
      </c>
      <c r="AY5" s="102">
        <v>215869.25</v>
      </c>
      <c r="AZ5" s="102">
        <v>1509963.47</v>
      </c>
      <c r="BA5" s="102">
        <v>314623.08</v>
      </c>
      <c r="BB5" s="102">
        <v>310077.93</v>
      </c>
      <c r="BC5" s="102">
        <v>163898.23000000001</v>
      </c>
      <c r="BD5" s="102">
        <v>120308.22</v>
      </c>
      <c r="BE5" s="102">
        <v>154329.75</v>
      </c>
      <c r="BF5" s="102">
        <v>141185.76</v>
      </c>
      <c r="BG5" s="102">
        <v>125776.67</v>
      </c>
      <c r="BH5" s="102">
        <v>99727.56</v>
      </c>
      <c r="BI5" s="102">
        <v>115983.8</v>
      </c>
      <c r="BJ5" s="102">
        <v>175295.34</v>
      </c>
      <c r="BK5" s="102">
        <v>53634.14</v>
      </c>
      <c r="BL5" s="102">
        <v>84219.97</v>
      </c>
      <c r="BM5" s="102">
        <v>35257.18</v>
      </c>
      <c r="BN5" s="102">
        <v>89333.78</v>
      </c>
      <c r="BO5" s="102">
        <v>40252.57</v>
      </c>
      <c r="BP5" s="102">
        <v>89230.7</v>
      </c>
      <c r="BQ5" s="102">
        <v>52882.25</v>
      </c>
      <c r="BR5" s="102">
        <v>93692.7</v>
      </c>
      <c r="BS5" s="102">
        <v>40720.51</v>
      </c>
      <c r="BT5" s="102">
        <v>45077.62</v>
      </c>
      <c r="BU5" s="102">
        <v>13594.27</v>
      </c>
      <c r="BV5" s="102">
        <v>35351.78</v>
      </c>
      <c r="BW5" s="102">
        <v>69089.47</v>
      </c>
      <c r="BX5" s="102">
        <v>75740.479999999996</v>
      </c>
      <c r="BY5" s="102">
        <v>2533838.4300000002</v>
      </c>
      <c r="BZ5" s="102">
        <v>26580.94</v>
      </c>
      <c r="CA5" s="102">
        <v>2950.21</v>
      </c>
      <c r="CB5" s="102">
        <v>10234.81</v>
      </c>
      <c r="CC5" s="102">
        <v>13732.14</v>
      </c>
      <c r="CD5" s="102">
        <v>10584.9</v>
      </c>
      <c r="CE5" s="102">
        <v>61174.13</v>
      </c>
      <c r="CF5" s="102">
        <v>69479.37</v>
      </c>
      <c r="CG5" s="102">
        <v>15738.88</v>
      </c>
      <c r="CH5" s="102">
        <v>18655.349999999999</v>
      </c>
      <c r="CI5" s="102">
        <v>50390.83</v>
      </c>
      <c r="CJ5" s="102">
        <v>52042.69</v>
      </c>
      <c r="CK5" s="102">
        <v>15987.43</v>
      </c>
      <c r="CL5" s="102">
        <v>34106.06</v>
      </c>
      <c r="CM5" s="102">
        <v>23176.47</v>
      </c>
      <c r="CN5" s="102">
        <v>11456.26</v>
      </c>
      <c r="CO5" s="102">
        <v>7482.95</v>
      </c>
      <c r="CP5" s="102">
        <v>28102.9</v>
      </c>
      <c r="CQ5" s="102">
        <v>6483.65</v>
      </c>
      <c r="CR5" s="102">
        <v>3304.1</v>
      </c>
      <c r="CS5" s="102">
        <v>10589.36</v>
      </c>
      <c r="CT5" s="102">
        <v>11760.5</v>
      </c>
      <c r="CU5" s="102">
        <v>18737.36</v>
      </c>
      <c r="CV5" s="102">
        <v>47688.82</v>
      </c>
      <c r="CW5" s="102">
        <v>96319.88</v>
      </c>
      <c r="CX5" s="102">
        <v>53932.76</v>
      </c>
      <c r="CY5" s="102">
        <v>27721.22</v>
      </c>
      <c r="CZ5" s="102">
        <v>35349.99</v>
      </c>
      <c r="DA5" s="102">
        <v>248571.95</v>
      </c>
      <c r="DB5" s="102">
        <v>25983.88</v>
      </c>
      <c r="DC5" s="102">
        <v>25202.02</v>
      </c>
      <c r="DD5" s="102">
        <v>6182.87</v>
      </c>
      <c r="DE5" s="102">
        <v>7677.08</v>
      </c>
      <c r="DF5" s="102">
        <v>7656.98</v>
      </c>
      <c r="DG5" s="102">
        <v>8053.15</v>
      </c>
      <c r="DH5" s="102">
        <v>413.41</v>
      </c>
      <c r="DI5" s="102">
        <v>22610.78</v>
      </c>
      <c r="DJ5" s="102">
        <v>36342.26</v>
      </c>
      <c r="DK5" s="102">
        <v>5330.23</v>
      </c>
      <c r="DL5" s="102">
        <v>496.99</v>
      </c>
      <c r="DM5" s="102"/>
      <c r="DN5" s="102"/>
      <c r="DO5" s="102"/>
      <c r="DP5" s="102"/>
      <c r="DQ5" s="116"/>
    </row>
    <row r="6" spans="1:121" ht="13.5">
      <c r="A6" s="104" t="s">
        <v>29</v>
      </c>
      <c r="B6" s="101">
        <v>464317344.05000001</v>
      </c>
      <c r="C6" s="102">
        <v>445468530.73000002</v>
      </c>
      <c r="D6" s="102">
        <v>28027684.190000001</v>
      </c>
      <c r="E6" s="102">
        <v>-7579.11</v>
      </c>
      <c r="F6" s="103">
        <v>1804560.51</v>
      </c>
      <c r="G6" s="102">
        <v>0</v>
      </c>
      <c r="H6" s="105">
        <v>-10975852.27</v>
      </c>
      <c r="I6" s="102">
        <v>-283531.49</v>
      </c>
      <c r="J6" s="102">
        <v>0</v>
      </c>
      <c r="K6" s="102">
        <v>0</v>
      </c>
      <c r="L6" s="102">
        <v>0</v>
      </c>
      <c r="M6" s="102">
        <v>0</v>
      </c>
      <c r="N6" s="102">
        <v>1839.62</v>
      </c>
      <c r="O6" s="102">
        <v>294846768.31</v>
      </c>
      <c r="P6" s="102">
        <v>2900180.21</v>
      </c>
      <c r="Q6" s="102">
        <v>97576481.099999994</v>
      </c>
      <c r="R6" s="102">
        <v>50426792.979999997</v>
      </c>
      <c r="S6" s="102">
        <v>-830</v>
      </c>
      <c r="T6" s="102">
        <v>781366.64</v>
      </c>
      <c r="U6" s="102">
        <v>2596938.5699999998</v>
      </c>
      <c r="V6" s="102">
        <v>-477295</v>
      </c>
      <c r="W6" s="102">
        <v>0</v>
      </c>
      <c r="X6" s="102">
        <v>66981.13</v>
      </c>
      <c r="Y6" s="102">
        <v>0</v>
      </c>
      <c r="Z6" s="102">
        <v>81713493.579999998</v>
      </c>
      <c r="AA6" s="102">
        <v>9235629.0600000005</v>
      </c>
      <c r="AB6" s="102">
        <v>4673584.88</v>
      </c>
      <c r="AC6" s="102">
        <v>1886792.45</v>
      </c>
      <c r="AD6" s="102">
        <v>5843509.9100000001</v>
      </c>
      <c r="AE6" s="102">
        <v>10212791.220000001</v>
      </c>
      <c r="AF6" s="102">
        <v>34370491.850000001</v>
      </c>
      <c r="AG6" s="102">
        <v>881250.59</v>
      </c>
      <c r="AH6" s="102">
        <v>79831.17</v>
      </c>
      <c r="AI6" s="102">
        <v>0</v>
      </c>
      <c r="AJ6" s="102">
        <v>0</v>
      </c>
      <c r="AK6" s="102">
        <v>0</v>
      </c>
      <c r="AL6" s="102">
        <v>984672.42</v>
      </c>
      <c r="AM6" s="102">
        <v>-591.5</v>
      </c>
      <c r="AN6" s="102">
        <v>6736311.0800000001</v>
      </c>
      <c r="AO6" s="102">
        <v>286165294.55000001</v>
      </c>
      <c r="AP6" s="102">
        <v>10623149.890000001</v>
      </c>
      <c r="AQ6" s="102">
        <v>10674778.23</v>
      </c>
      <c r="AR6" s="102">
        <v>10427346.390000001</v>
      </c>
      <c r="AS6" s="102">
        <v>7461652.3799999999</v>
      </c>
      <c r="AT6" s="102">
        <v>13754206.91</v>
      </c>
      <c r="AU6" s="102">
        <v>13201524.779999999</v>
      </c>
      <c r="AV6" s="102">
        <v>4584985.12</v>
      </c>
      <c r="AW6" s="102">
        <v>14392169.82</v>
      </c>
      <c r="AX6" s="102">
        <v>3662571.41</v>
      </c>
      <c r="AY6" s="102">
        <v>3008981.28</v>
      </c>
      <c r="AZ6" s="102">
        <v>40451279.899999999</v>
      </c>
      <c r="BA6" s="102">
        <v>5339004.8899999997</v>
      </c>
      <c r="BB6" s="102">
        <v>3349263.21</v>
      </c>
      <c r="BC6" s="102">
        <v>3796599.07</v>
      </c>
      <c r="BD6" s="102">
        <v>4248380.04</v>
      </c>
      <c r="BE6" s="102">
        <v>3747159.8</v>
      </c>
      <c r="BF6" s="102">
        <v>4013962.89</v>
      </c>
      <c r="BG6" s="102">
        <v>3207972.85</v>
      </c>
      <c r="BH6" s="102">
        <v>2360189.42</v>
      </c>
      <c r="BI6" s="102">
        <v>3149354.8</v>
      </c>
      <c r="BJ6" s="102">
        <v>4406929.1900000004</v>
      </c>
      <c r="BK6" s="102">
        <v>838301.43</v>
      </c>
      <c r="BL6" s="102">
        <v>1566563.66</v>
      </c>
      <c r="BM6" s="102">
        <v>829808.66</v>
      </c>
      <c r="BN6" s="102">
        <v>1430845.88</v>
      </c>
      <c r="BO6" s="102">
        <v>1079888.93</v>
      </c>
      <c r="BP6" s="102">
        <v>2093830.29</v>
      </c>
      <c r="BQ6" s="102">
        <v>1317123.82</v>
      </c>
      <c r="BR6" s="102">
        <v>288245.46999999997</v>
      </c>
      <c r="BS6" s="102">
        <v>609320.68000000005</v>
      </c>
      <c r="BT6" s="102">
        <v>871144.01</v>
      </c>
      <c r="BU6" s="102">
        <v>337444.94</v>
      </c>
      <c r="BV6" s="102">
        <v>816441.01</v>
      </c>
      <c r="BW6" s="102">
        <v>1255815.9099999999</v>
      </c>
      <c r="BX6" s="102">
        <v>945789.45</v>
      </c>
      <c r="BY6" s="102">
        <v>86328057.909999996</v>
      </c>
      <c r="BZ6" s="102">
        <v>412848.01</v>
      </c>
      <c r="CA6" s="102">
        <v>136133.95000000001</v>
      </c>
      <c r="CB6" s="102">
        <v>129653.1</v>
      </c>
      <c r="CC6" s="102">
        <v>544515.12</v>
      </c>
      <c r="CD6" s="102">
        <v>69947.61</v>
      </c>
      <c r="CE6" s="102">
        <v>467874.16</v>
      </c>
      <c r="CF6" s="102">
        <v>838713.38</v>
      </c>
      <c r="CG6" s="102">
        <v>336870.7</v>
      </c>
      <c r="CH6" s="102">
        <v>114532.01</v>
      </c>
      <c r="CI6" s="102">
        <v>251574.42</v>
      </c>
      <c r="CJ6" s="102">
        <v>507830.75</v>
      </c>
      <c r="CK6" s="102">
        <v>306583.53000000003</v>
      </c>
      <c r="CL6" s="102">
        <v>443086.63</v>
      </c>
      <c r="CM6" s="102">
        <v>242487.58</v>
      </c>
      <c r="CN6" s="102">
        <v>160381.29999999999</v>
      </c>
      <c r="CO6" s="102">
        <v>308430.84000000003</v>
      </c>
      <c r="CP6" s="102">
        <v>324811.31</v>
      </c>
      <c r="CQ6" s="102">
        <v>120685.6</v>
      </c>
      <c r="CR6" s="102">
        <v>95342.52</v>
      </c>
      <c r="CS6" s="102">
        <v>193903.75</v>
      </c>
      <c r="CT6" s="102">
        <v>154484.97</v>
      </c>
      <c r="CU6" s="102">
        <v>369838.85</v>
      </c>
      <c r="CV6" s="102">
        <v>649551.80000000005</v>
      </c>
      <c r="CW6" s="102">
        <v>2356651.6800000002</v>
      </c>
      <c r="CX6" s="102">
        <v>884701.4</v>
      </c>
      <c r="CY6" s="102">
        <v>342341.86</v>
      </c>
      <c r="CZ6" s="102">
        <v>331071.44</v>
      </c>
      <c r="DA6" s="102">
        <v>1501040.73</v>
      </c>
      <c r="DB6" s="102">
        <v>314922.11</v>
      </c>
      <c r="DC6" s="102">
        <v>179827.20000000001</v>
      </c>
      <c r="DD6" s="102">
        <v>725346.85</v>
      </c>
      <c r="DE6" s="102">
        <v>145374.42000000001</v>
      </c>
      <c r="DF6" s="102">
        <v>1186206.18</v>
      </c>
      <c r="DG6" s="102">
        <v>218803.86</v>
      </c>
      <c r="DH6" s="102">
        <v>3578.91</v>
      </c>
      <c r="DI6" s="102">
        <v>126583.17</v>
      </c>
      <c r="DJ6" s="102">
        <v>125868.61</v>
      </c>
      <c r="DK6" s="102">
        <v>47715.09</v>
      </c>
      <c r="DL6" s="102">
        <v>25094.83</v>
      </c>
      <c r="DM6" s="102"/>
      <c r="DN6" s="102"/>
      <c r="DO6" s="102"/>
      <c r="DP6" s="102"/>
      <c r="DQ6" s="116"/>
    </row>
    <row r="7" spans="1:121" ht="13.5">
      <c r="A7" s="104" t="s">
        <v>30</v>
      </c>
      <c r="B7" s="101">
        <v>321197837.06</v>
      </c>
      <c r="C7" s="102">
        <v>293170152.87</v>
      </c>
      <c r="D7" s="102">
        <v>0</v>
      </c>
      <c r="E7" s="102">
        <v>0</v>
      </c>
      <c r="F7" s="103"/>
      <c r="G7" s="102">
        <v>0</v>
      </c>
      <c r="H7" s="105">
        <v>28027684.189999998</v>
      </c>
      <c r="I7" s="102">
        <v>6.79</v>
      </c>
      <c r="J7" s="102">
        <v>0</v>
      </c>
      <c r="K7" s="102">
        <v>0</v>
      </c>
      <c r="L7" s="102">
        <v>0</v>
      </c>
      <c r="M7" s="102">
        <v>0</v>
      </c>
      <c r="N7" s="102">
        <v>0</v>
      </c>
      <c r="O7" s="102">
        <v>293482883.06999999</v>
      </c>
      <c r="P7" s="102">
        <v>-477295</v>
      </c>
      <c r="Q7" s="102">
        <v>0</v>
      </c>
      <c r="R7" s="102">
        <v>164558.01</v>
      </c>
      <c r="S7" s="102">
        <v>0</v>
      </c>
      <c r="T7" s="102">
        <v>0</v>
      </c>
      <c r="U7" s="102">
        <v>0</v>
      </c>
      <c r="V7" s="102">
        <v>-477295</v>
      </c>
      <c r="W7" s="102">
        <v>0</v>
      </c>
      <c r="X7" s="102">
        <v>0</v>
      </c>
      <c r="Y7" s="102">
        <v>0</v>
      </c>
      <c r="Z7" s="102">
        <v>0</v>
      </c>
      <c r="AA7" s="102">
        <v>0</v>
      </c>
      <c r="AB7" s="102">
        <v>0</v>
      </c>
      <c r="AC7" s="102">
        <v>0</v>
      </c>
      <c r="AD7" s="102">
        <v>164558.01</v>
      </c>
      <c r="AE7" s="102">
        <v>0</v>
      </c>
      <c r="AF7" s="102">
        <v>0</v>
      </c>
      <c r="AG7" s="102">
        <v>76754.05</v>
      </c>
      <c r="AH7" s="102">
        <v>80809.19</v>
      </c>
      <c r="AI7" s="102">
        <v>0</v>
      </c>
      <c r="AJ7" s="102">
        <v>0</v>
      </c>
      <c r="AK7" s="102">
        <v>0</v>
      </c>
      <c r="AL7" s="102">
        <v>984872.42</v>
      </c>
      <c r="AM7" s="102">
        <v>0</v>
      </c>
      <c r="AN7" s="102">
        <v>6736782.4699999997</v>
      </c>
      <c r="AO7" s="102">
        <v>285603664.94</v>
      </c>
      <c r="AP7" s="102">
        <v>10612953.029999999</v>
      </c>
      <c r="AQ7" s="102">
        <v>10662043.800000001</v>
      </c>
      <c r="AR7" s="102">
        <v>10421831.119999999</v>
      </c>
      <c r="AS7" s="102">
        <v>7458335.6900000004</v>
      </c>
      <c r="AT7" s="102">
        <v>13743412.27</v>
      </c>
      <c r="AU7" s="102">
        <v>13154588.789999999</v>
      </c>
      <c r="AV7" s="102">
        <v>4582925.2300000004</v>
      </c>
      <c r="AW7" s="102">
        <v>14388230.130000001</v>
      </c>
      <c r="AX7" s="102">
        <v>3662950.67</v>
      </c>
      <c r="AY7" s="102">
        <v>3010774.53</v>
      </c>
      <c r="AZ7" s="102">
        <v>40449972.119999997</v>
      </c>
      <c r="BA7" s="102">
        <v>5339100.76</v>
      </c>
      <c r="BB7" s="102">
        <v>3333287.82</v>
      </c>
      <c r="BC7" s="102">
        <v>3796333.54</v>
      </c>
      <c r="BD7" s="102">
        <v>4242619.96</v>
      </c>
      <c r="BE7" s="102">
        <v>3732727.71</v>
      </c>
      <c r="BF7" s="102">
        <v>4014200.54</v>
      </c>
      <c r="BG7" s="102">
        <v>3208179.61</v>
      </c>
      <c r="BH7" s="102">
        <v>2360072.44</v>
      </c>
      <c r="BI7" s="102">
        <v>3141560.84</v>
      </c>
      <c r="BJ7" s="102">
        <v>4402230.5199999996</v>
      </c>
      <c r="BK7" s="102">
        <v>837939.63</v>
      </c>
      <c r="BL7" s="102">
        <v>1566070.2</v>
      </c>
      <c r="BM7" s="102">
        <v>828504.88</v>
      </c>
      <c r="BN7" s="102">
        <v>1430156.26</v>
      </c>
      <c r="BO7" s="102">
        <v>1078709.02</v>
      </c>
      <c r="BP7" s="102">
        <v>2086398.2</v>
      </c>
      <c r="BQ7" s="102">
        <v>1310953.08</v>
      </c>
      <c r="BR7" s="102">
        <v>233503.96</v>
      </c>
      <c r="BS7" s="102">
        <v>609385.78</v>
      </c>
      <c r="BT7" s="102">
        <v>870811.94</v>
      </c>
      <c r="BU7" s="102">
        <v>337587.4</v>
      </c>
      <c r="BV7" s="102">
        <v>816986.3</v>
      </c>
      <c r="BW7" s="102">
        <v>1255186.76</v>
      </c>
      <c r="BX7" s="102">
        <v>947663.61</v>
      </c>
      <c r="BY7" s="102">
        <v>86279598.219999999</v>
      </c>
      <c r="BZ7" s="102">
        <v>415190.34</v>
      </c>
      <c r="CA7" s="102">
        <v>136425.95000000001</v>
      </c>
      <c r="CB7" s="102">
        <v>129694.43</v>
      </c>
      <c r="CC7" s="102">
        <v>544602.5</v>
      </c>
      <c r="CD7" s="102">
        <v>70132.509999999995</v>
      </c>
      <c r="CE7" s="102">
        <v>467829.31</v>
      </c>
      <c r="CF7" s="102">
        <v>823810.05</v>
      </c>
      <c r="CG7" s="102">
        <v>337398.7</v>
      </c>
      <c r="CH7" s="102">
        <v>114812.39</v>
      </c>
      <c r="CI7" s="102">
        <v>252387.69</v>
      </c>
      <c r="CJ7" s="102">
        <v>508507.06</v>
      </c>
      <c r="CK7" s="102">
        <v>307388.19</v>
      </c>
      <c r="CL7" s="102">
        <v>443074.75</v>
      </c>
      <c r="CM7" s="102">
        <v>241935.57</v>
      </c>
      <c r="CN7" s="102">
        <v>160468.19</v>
      </c>
      <c r="CO7" s="102">
        <v>308481.07</v>
      </c>
      <c r="CP7" s="102">
        <v>326097.33</v>
      </c>
      <c r="CQ7" s="102">
        <v>121125.9</v>
      </c>
      <c r="CR7" s="102">
        <v>95862.52</v>
      </c>
      <c r="CS7" s="102">
        <v>194671.75</v>
      </c>
      <c r="CT7" s="102">
        <v>154750.97</v>
      </c>
      <c r="CU7" s="102">
        <v>369712.85</v>
      </c>
      <c r="CV7" s="102">
        <v>649302.86</v>
      </c>
      <c r="CW7" s="102">
        <v>2060665.54</v>
      </c>
      <c r="CX7" s="102">
        <v>885421.14</v>
      </c>
      <c r="CY7" s="102">
        <v>343011.86</v>
      </c>
      <c r="CZ7" s="102">
        <v>331453.90999999997</v>
      </c>
      <c r="DA7" s="102">
        <v>1501300.73</v>
      </c>
      <c r="DB7" s="102">
        <v>314859.89</v>
      </c>
      <c r="DC7" s="102">
        <v>181055.2</v>
      </c>
      <c r="DD7" s="102">
        <v>725346.85</v>
      </c>
      <c r="DE7" s="102">
        <v>144731.91</v>
      </c>
      <c r="DF7" s="102">
        <v>1186226.18</v>
      </c>
      <c r="DG7" s="102">
        <v>218877.86</v>
      </c>
      <c r="DH7" s="102">
        <v>5216.54</v>
      </c>
      <c r="DI7" s="102">
        <v>125389.18</v>
      </c>
      <c r="DJ7" s="102">
        <v>125968.61</v>
      </c>
      <c r="DK7" s="102">
        <v>47635.09</v>
      </c>
      <c r="DL7" s="102">
        <v>25055.21</v>
      </c>
      <c r="DM7" s="102"/>
      <c r="DN7" s="102"/>
      <c r="DO7" s="102"/>
      <c r="DP7" s="102"/>
      <c r="DQ7" s="116"/>
    </row>
    <row r="8" spans="1:121" ht="13.5">
      <c r="A8" s="104" t="s">
        <v>31</v>
      </c>
      <c r="B8" s="101">
        <v>97576701.099999994</v>
      </c>
      <c r="C8" s="102">
        <v>97576701.099999994</v>
      </c>
      <c r="D8" s="102">
        <v>0</v>
      </c>
      <c r="E8" s="102">
        <v>0</v>
      </c>
      <c r="F8" s="103"/>
      <c r="G8" s="102">
        <v>0</v>
      </c>
      <c r="H8" s="105">
        <v>0</v>
      </c>
      <c r="I8" s="102">
        <v>0</v>
      </c>
      <c r="J8" s="102">
        <v>0</v>
      </c>
      <c r="K8" s="102">
        <v>0</v>
      </c>
      <c r="L8" s="102">
        <v>0</v>
      </c>
      <c r="M8" s="102">
        <v>0</v>
      </c>
      <c r="N8" s="102">
        <v>0</v>
      </c>
      <c r="O8" s="102">
        <v>0</v>
      </c>
      <c r="P8" s="102">
        <v>0</v>
      </c>
      <c r="Q8" s="102">
        <v>97576701.099999994</v>
      </c>
      <c r="R8" s="102">
        <v>0</v>
      </c>
      <c r="S8" s="102">
        <v>0</v>
      </c>
      <c r="T8" s="102">
        <v>0</v>
      </c>
      <c r="U8" s="102">
        <v>0</v>
      </c>
      <c r="V8" s="102">
        <v>0</v>
      </c>
      <c r="W8" s="102">
        <v>0</v>
      </c>
      <c r="X8" s="102">
        <v>66981.13</v>
      </c>
      <c r="Y8" s="102">
        <v>0</v>
      </c>
      <c r="Z8" s="102">
        <v>81713493.579999998</v>
      </c>
      <c r="AA8" s="102">
        <v>9235849.0600000005</v>
      </c>
      <c r="AB8" s="102">
        <v>4673584.88</v>
      </c>
      <c r="AC8" s="102">
        <v>1886792.45</v>
      </c>
      <c r="AD8" s="102">
        <v>0</v>
      </c>
      <c r="AE8" s="102">
        <v>0</v>
      </c>
      <c r="AF8" s="102">
        <v>0</v>
      </c>
      <c r="AG8" s="102">
        <v>0</v>
      </c>
      <c r="AH8" s="102">
        <v>0</v>
      </c>
      <c r="AI8" s="102">
        <v>0</v>
      </c>
      <c r="AJ8" s="102">
        <v>0</v>
      </c>
      <c r="AK8" s="102">
        <v>0</v>
      </c>
      <c r="AL8" s="102">
        <v>0</v>
      </c>
      <c r="AM8" s="102">
        <v>0</v>
      </c>
      <c r="AN8" s="102">
        <v>0</v>
      </c>
      <c r="AO8" s="102">
        <v>0</v>
      </c>
      <c r="AP8" s="102">
        <v>0</v>
      </c>
      <c r="AQ8" s="102">
        <v>0</v>
      </c>
      <c r="AR8" s="102">
        <v>0</v>
      </c>
      <c r="AS8" s="102">
        <v>0</v>
      </c>
      <c r="AT8" s="102">
        <v>0</v>
      </c>
      <c r="AU8" s="102">
        <v>0</v>
      </c>
      <c r="AV8" s="102">
        <v>0</v>
      </c>
      <c r="AW8" s="102">
        <v>0</v>
      </c>
      <c r="AX8" s="102">
        <v>0</v>
      </c>
      <c r="AY8" s="102">
        <v>0</v>
      </c>
      <c r="AZ8" s="102">
        <v>0</v>
      </c>
      <c r="BA8" s="102">
        <v>0</v>
      </c>
      <c r="BB8" s="102">
        <v>0</v>
      </c>
      <c r="BC8" s="102">
        <v>0</v>
      </c>
      <c r="BD8" s="102">
        <v>0</v>
      </c>
      <c r="BE8" s="102">
        <v>0</v>
      </c>
      <c r="BF8" s="102">
        <v>0</v>
      </c>
      <c r="BG8" s="102">
        <v>0</v>
      </c>
      <c r="BH8" s="102">
        <v>0</v>
      </c>
      <c r="BI8" s="102">
        <v>0</v>
      </c>
      <c r="BJ8" s="102">
        <v>0</v>
      </c>
      <c r="BK8" s="102">
        <v>0</v>
      </c>
      <c r="BL8" s="102">
        <v>0</v>
      </c>
      <c r="BM8" s="102">
        <v>0</v>
      </c>
      <c r="BN8" s="102">
        <v>0</v>
      </c>
      <c r="BO8" s="102">
        <v>0</v>
      </c>
      <c r="BP8" s="102">
        <v>0</v>
      </c>
      <c r="BQ8" s="102">
        <v>0</v>
      </c>
      <c r="BR8" s="102">
        <v>0</v>
      </c>
      <c r="BS8" s="102">
        <v>0</v>
      </c>
      <c r="BT8" s="102">
        <v>0</v>
      </c>
      <c r="BU8" s="102">
        <v>0</v>
      </c>
      <c r="BV8" s="102">
        <v>0</v>
      </c>
      <c r="BW8" s="102">
        <v>0</v>
      </c>
      <c r="BX8" s="102">
        <v>0</v>
      </c>
      <c r="BY8" s="102">
        <v>0</v>
      </c>
      <c r="BZ8" s="102">
        <v>0</v>
      </c>
      <c r="CA8" s="102">
        <v>0</v>
      </c>
      <c r="CB8" s="102">
        <v>0</v>
      </c>
      <c r="CC8" s="102">
        <v>0</v>
      </c>
      <c r="CD8" s="102">
        <v>0</v>
      </c>
      <c r="CE8" s="102">
        <v>0</v>
      </c>
      <c r="CF8" s="102">
        <v>0</v>
      </c>
      <c r="CG8" s="102">
        <v>0</v>
      </c>
      <c r="CH8" s="102">
        <v>0</v>
      </c>
      <c r="CI8" s="102">
        <v>0</v>
      </c>
      <c r="CJ8" s="102">
        <v>0</v>
      </c>
      <c r="CK8" s="102">
        <v>0</v>
      </c>
      <c r="CL8" s="102">
        <v>0</v>
      </c>
      <c r="CM8" s="102">
        <v>0</v>
      </c>
      <c r="CN8" s="102">
        <v>0</v>
      </c>
      <c r="CO8" s="102">
        <v>0</v>
      </c>
      <c r="CP8" s="102">
        <v>0</v>
      </c>
      <c r="CQ8" s="102">
        <v>0</v>
      </c>
      <c r="CR8" s="102">
        <v>0</v>
      </c>
      <c r="CS8" s="102">
        <v>0</v>
      </c>
      <c r="CT8" s="102">
        <v>0</v>
      </c>
      <c r="CU8" s="102">
        <v>0</v>
      </c>
      <c r="CV8" s="102">
        <v>0</v>
      </c>
      <c r="CW8" s="102">
        <v>0</v>
      </c>
      <c r="CX8" s="102">
        <v>0</v>
      </c>
      <c r="CY8" s="102">
        <v>0</v>
      </c>
      <c r="CZ8" s="102">
        <v>0</v>
      </c>
      <c r="DA8" s="102">
        <v>0</v>
      </c>
      <c r="DB8" s="102">
        <v>0</v>
      </c>
      <c r="DC8" s="102">
        <v>0</v>
      </c>
      <c r="DD8" s="102">
        <v>0</v>
      </c>
      <c r="DE8" s="102">
        <v>0</v>
      </c>
      <c r="DF8" s="102">
        <v>0</v>
      </c>
      <c r="DG8" s="102">
        <v>0</v>
      </c>
      <c r="DH8" s="102">
        <v>0</v>
      </c>
      <c r="DI8" s="102">
        <v>0</v>
      </c>
      <c r="DJ8" s="102">
        <v>0</v>
      </c>
      <c r="DK8" s="102">
        <v>0</v>
      </c>
      <c r="DL8" s="102">
        <v>0</v>
      </c>
      <c r="DM8" s="102"/>
      <c r="DN8" s="102"/>
      <c r="DO8" s="102"/>
      <c r="DP8" s="102"/>
      <c r="DQ8" s="116"/>
    </row>
    <row r="9" spans="1:121" ht="13.5">
      <c r="A9" s="106" t="s">
        <v>277</v>
      </c>
      <c r="B9" s="101">
        <v>41906871.270000003</v>
      </c>
      <c r="C9" s="102">
        <v>50262234.969999999</v>
      </c>
      <c r="D9" s="102">
        <v>0</v>
      </c>
      <c r="E9" s="102">
        <v>0</v>
      </c>
      <c r="F9" s="107">
        <v>1806024.84</v>
      </c>
      <c r="G9" s="102">
        <v>0</v>
      </c>
      <c r="H9" s="105">
        <v>-10161388.539999999</v>
      </c>
      <c r="I9" s="102">
        <v>0</v>
      </c>
      <c r="J9" s="102">
        <v>0</v>
      </c>
      <c r="K9" s="102">
        <v>0</v>
      </c>
      <c r="L9" s="102">
        <v>0</v>
      </c>
      <c r="M9" s="102">
        <v>0</v>
      </c>
      <c r="N9" s="102">
        <v>0</v>
      </c>
      <c r="O9" s="102">
        <v>0</v>
      </c>
      <c r="P9" s="102">
        <v>0</v>
      </c>
      <c r="Q9" s="102">
        <v>0</v>
      </c>
      <c r="R9" s="102">
        <v>50262234.969999999</v>
      </c>
      <c r="S9" s="102">
        <v>0</v>
      </c>
      <c r="T9" s="102">
        <v>0</v>
      </c>
      <c r="U9" s="102">
        <v>0</v>
      </c>
      <c r="V9" s="102">
        <v>0</v>
      </c>
      <c r="W9" s="102">
        <v>0</v>
      </c>
      <c r="X9" s="102">
        <v>0</v>
      </c>
      <c r="Y9" s="102">
        <v>0</v>
      </c>
      <c r="Z9" s="102">
        <v>0</v>
      </c>
      <c r="AA9" s="102">
        <v>0</v>
      </c>
      <c r="AB9" s="102">
        <v>0</v>
      </c>
      <c r="AC9" s="102">
        <v>0</v>
      </c>
      <c r="AD9" s="102">
        <v>5678951.9000000004</v>
      </c>
      <c r="AE9" s="102">
        <v>10212791.220000001</v>
      </c>
      <c r="AF9" s="102">
        <v>34370491.850000001</v>
      </c>
      <c r="AG9" s="102">
        <v>0</v>
      </c>
      <c r="AH9" s="102">
        <v>0</v>
      </c>
      <c r="AI9" s="102">
        <v>0</v>
      </c>
      <c r="AJ9" s="102">
        <v>0</v>
      </c>
      <c r="AK9" s="102">
        <v>0</v>
      </c>
      <c r="AL9" s="102">
        <v>0</v>
      </c>
      <c r="AM9" s="102">
        <v>0</v>
      </c>
      <c r="AN9" s="102">
        <v>0</v>
      </c>
      <c r="AO9" s="102">
        <v>0</v>
      </c>
      <c r="AP9" s="102">
        <v>0</v>
      </c>
      <c r="AQ9" s="102">
        <v>0</v>
      </c>
      <c r="AR9" s="102">
        <v>0</v>
      </c>
      <c r="AS9" s="102">
        <v>0</v>
      </c>
      <c r="AT9" s="102">
        <v>0</v>
      </c>
      <c r="AU9" s="102">
        <v>0</v>
      </c>
      <c r="AV9" s="102">
        <v>0</v>
      </c>
      <c r="AW9" s="102">
        <v>0</v>
      </c>
      <c r="AX9" s="102">
        <v>0</v>
      </c>
      <c r="AY9" s="102">
        <v>0</v>
      </c>
      <c r="AZ9" s="102">
        <v>0</v>
      </c>
      <c r="BA9" s="102">
        <v>0</v>
      </c>
      <c r="BB9" s="102">
        <v>0</v>
      </c>
      <c r="BC9" s="102">
        <v>0</v>
      </c>
      <c r="BD9" s="102">
        <v>0</v>
      </c>
      <c r="BE9" s="102">
        <v>0</v>
      </c>
      <c r="BF9" s="102">
        <v>0</v>
      </c>
      <c r="BG9" s="102">
        <v>0</v>
      </c>
      <c r="BH9" s="102">
        <v>0</v>
      </c>
      <c r="BI9" s="102">
        <v>0</v>
      </c>
      <c r="BJ9" s="102">
        <v>0</v>
      </c>
      <c r="BK9" s="102">
        <v>0</v>
      </c>
      <c r="BL9" s="102">
        <v>0</v>
      </c>
      <c r="BM9" s="102">
        <v>0</v>
      </c>
      <c r="BN9" s="102">
        <v>0</v>
      </c>
      <c r="BO9" s="102">
        <v>0</v>
      </c>
      <c r="BP9" s="102">
        <v>0</v>
      </c>
      <c r="BQ9" s="102">
        <v>0</v>
      </c>
      <c r="BR9" s="102">
        <v>0</v>
      </c>
      <c r="BS9" s="102">
        <v>0</v>
      </c>
      <c r="BT9" s="102">
        <v>0</v>
      </c>
      <c r="BU9" s="102">
        <v>0</v>
      </c>
      <c r="BV9" s="102">
        <v>0</v>
      </c>
      <c r="BW9" s="102">
        <v>0</v>
      </c>
      <c r="BX9" s="102">
        <v>0</v>
      </c>
      <c r="BY9" s="102">
        <v>0</v>
      </c>
      <c r="BZ9" s="102">
        <v>0</v>
      </c>
      <c r="CA9" s="102">
        <v>0</v>
      </c>
      <c r="CB9" s="102">
        <v>0</v>
      </c>
      <c r="CC9" s="102">
        <v>0</v>
      </c>
      <c r="CD9" s="102">
        <v>0</v>
      </c>
      <c r="CE9" s="102">
        <v>0</v>
      </c>
      <c r="CF9" s="102">
        <v>0</v>
      </c>
      <c r="CG9" s="102">
        <v>0</v>
      </c>
      <c r="CH9" s="102">
        <v>0</v>
      </c>
      <c r="CI9" s="102">
        <v>0</v>
      </c>
      <c r="CJ9" s="102">
        <v>0</v>
      </c>
      <c r="CK9" s="102">
        <v>0</v>
      </c>
      <c r="CL9" s="102">
        <v>0</v>
      </c>
      <c r="CM9" s="102">
        <v>0</v>
      </c>
      <c r="CN9" s="102">
        <v>0</v>
      </c>
      <c r="CO9" s="102">
        <v>0</v>
      </c>
      <c r="CP9" s="102">
        <v>0</v>
      </c>
      <c r="CQ9" s="102">
        <v>0</v>
      </c>
      <c r="CR9" s="102">
        <v>0</v>
      </c>
      <c r="CS9" s="102">
        <v>0</v>
      </c>
      <c r="CT9" s="102">
        <v>0</v>
      </c>
      <c r="CU9" s="102">
        <v>0</v>
      </c>
      <c r="CV9" s="102">
        <v>0</v>
      </c>
      <c r="CW9" s="102">
        <v>0</v>
      </c>
      <c r="CX9" s="102">
        <v>0</v>
      </c>
      <c r="CY9" s="102">
        <v>0</v>
      </c>
      <c r="CZ9" s="102">
        <v>0</v>
      </c>
      <c r="DA9" s="102">
        <v>0</v>
      </c>
      <c r="DB9" s="102">
        <v>0</v>
      </c>
      <c r="DC9" s="102">
        <v>0</v>
      </c>
      <c r="DD9" s="102">
        <v>0</v>
      </c>
      <c r="DE9" s="102">
        <v>0</v>
      </c>
      <c r="DF9" s="102">
        <v>0</v>
      </c>
      <c r="DG9" s="102">
        <v>0</v>
      </c>
      <c r="DH9" s="102">
        <v>0</v>
      </c>
      <c r="DI9" s="102">
        <v>0</v>
      </c>
      <c r="DJ9" s="102">
        <v>0</v>
      </c>
      <c r="DK9" s="102">
        <v>0</v>
      </c>
      <c r="DL9" s="102">
        <v>0</v>
      </c>
      <c r="DM9" s="102"/>
      <c r="DN9" s="102"/>
      <c r="DO9" s="102"/>
      <c r="DP9" s="102"/>
      <c r="DQ9" s="116"/>
    </row>
    <row r="10" spans="1:121">
      <c r="A10" s="106" t="s">
        <v>278</v>
      </c>
      <c r="B10" s="101">
        <v>163468673.66000003</v>
      </c>
      <c r="C10" s="102">
        <v>161717028.93000001</v>
      </c>
      <c r="D10" s="102">
        <v>1534870.33</v>
      </c>
      <c r="E10" s="102">
        <v>-9919829.5899999999</v>
      </c>
      <c r="F10" s="102"/>
      <c r="G10" s="102">
        <v>10125950.680000002</v>
      </c>
      <c r="H10" s="105">
        <v>10653.310000000001</v>
      </c>
      <c r="I10" s="102">
        <v>3540037.73</v>
      </c>
      <c r="J10" s="102">
        <v>0</v>
      </c>
      <c r="K10" s="102">
        <v>0</v>
      </c>
      <c r="L10" s="102">
        <v>0</v>
      </c>
      <c r="M10" s="102">
        <v>0</v>
      </c>
      <c r="N10" s="102">
        <v>0</v>
      </c>
      <c r="O10" s="102">
        <v>141600</v>
      </c>
      <c r="P10" s="102">
        <v>148398908.53999999</v>
      </c>
      <c r="Q10" s="102">
        <v>0</v>
      </c>
      <c r="R10" s="102">
        <v>9636482.6600000001</v>
      </c>
      <c r="S10" s="102">
        <v>0</v>
      </c>
      <c r="T10" s="102">
        <v>130717550.09</v>
      </c>
      <c r="U10" s="102">
        <v>0</v>
      </c>
      <c r="V10" s="102">
        <v>27987080.32</v>
      </c>
      <c r="W10" s="102">
        <v>-10305721.869999999</v>
      </c>
      <c r="X10" s="102">
        <v>0</v>
      </c>
      <c r="Y10" s="102">
        <v>0</v>
      </c>
      <c r="Z10" s="102">
        <v>0</v>
      </c>
      <c r="AA10" s="102">
        <v>0</v>
      </c>
      <c r="AB10" s="102">
        <v>0</v>
      </c>
      <c r="AC10" s="102">
        <v>0</v>
      </c>
      <c r="AD10" s="102">
        <v>957744.69</v>
      </c>
      <c r="AE10" s="102">
        <v>8678737.9700000007</v>
      </c>
      <c r="AF10" s="102">
        <v>0</v>
      </c>
      <c r="AG10" s="102">
        <v>0</v>
      </c>
      <c r="AH10" s="102">
        <v>141600</v>
      </c>
      <c r="AI10" s="102">
        <v>0</v>
      </c>
      <c r="AJ10" s="102">
        <v>0</v>
      </c>
      <c r="AK10" s="102">
        <v>0</v>
      </c>
      <c r="AL10" s="102">
        <v>0</v>
      </c>
      <c r="AM10" s="102">
        <v>0</v>
      </c>
      <c r="AN10" s="102">
        <v>0</v>
      </c>
      <c r="AO10" s="102">
        <v>0</v>
      </c>
      <c r="AP10" s="102">
        <v>0</v>
      </c>
      <c r="AQ10" s="102">
        <v>0</v>
      </c>
      <c r="AR10" s="102">
        <v>0</v>
      </c>
      <c r="AS10" s="102">
        <v>0</v>
      </c>
      <c r="AT10" s="102">
        <v>0</v>
      </c>
      <c r="AU10" s="102">
        <v>0</v>
      </c>
      <c r="AV10" s="102">
        <v>0</v>
      </c>
      <c r="AW10" s="102">
        <v>0</v>
      </c>
      <c r="AX10" s="102">
        <v>0</v>
      </c>
      <c r="AY10" s="102">
        <v>0</v>
      </c>
      <c r="AZ10" s="102">
        <v>0</v>
      </c>
      <c r="BA10" s="102">
        <v>0</v>
      </c>
      <c r="BB10" s="102">
        <v>0</v>
      </c>
      <c r="BC10" s="102">
        <v>0</v>
      </c>
      <c r="BD10" s="102">
        <v>0</v>
      </c>
      <c r="BE10" s="102">
        <v>0</v>
      </c>
      <c r="BF10" s="102">
        <v>0</v>
      </c>
      <c r="BG10" s="102">
        <v>0</v>
      </c>
      <c r="BH10" s="102">
        <v>0</v>
      </c>
      <c r="BI10" s="102">
        <v>0</v>
      </c>
      <c r="BJ10" s="102">
        <v>0</v>
      </c>
      <c r="BK10" s="102">
        <v>0</v>
      </c>
      <c r="BL10" s="102">
        <v>0</v>
      </c>
      <c r="BM10" s="102">
        <v>0</v>
      </c>
      <c r="BN10" s="102">
        <v>0</v>
      </c>
      <c r="BO10" s="102">
        <v>0</v>
      </c>
      <c r="BP10" s="102">
        <v>0</v>
      </c>
      <c r="BQ10" s="102">
        <v>0</v>
      </c>
      <c r="BR10" s="102">
        <v>0</v>
      </c>
      <c r="BS10" s="102">
        <v>0</v>
      </c>
      <c r="BT10" s="102">
        <v>0</v>
      </c>
      <c r="BU10" s="102">
        <v>0</v>
      </c>
      <c r="BV10" s="102">
        <v>0</v>
      </c>
      <c r="BW10" s="102">
        <v>0</v>
      </c>
      <c r="BX10" s="102">
        <v>0</v>
      </c>
      <c r="BY10" s="102">
        <v>0</v>
      </c>
      <c r="BZ10" s="102">
        <v>0</v>
      </c>
      <c r="CA10" s="102">
        <v>0</v>
      </c>
      <c r="CB10" s="102">
        <v>0</v>
      </c>
      <c r="CC10" s="102">
        <v>0</v>
      </c>
      <c r="CD10" s="102">
        <v>0</v>
      </c>
      <c r="CE10" s="102">
        <v>0</v>
      </c>
      <c r="CF10" s="102">
        <v>0</v>
      </c>
      <c r="CG10" s="102">
        <v>0</v>
      </c>
      <c r="CH10" s="102">
        <v>0</v>
      </c>
      <c r="CI10" s="102">
        <v>0</v>
      </c>
      <c r="CJ10" s="102">
        <v>0</v>
      </c>
      <c r="CK10" s="102">
        <v>0</v>
      </c>
      <c r="CL10" s="102">
        <v>0</v>
      </c>
      <c r="CM10" s="102">
        <v>0</v>
      </c>
      <c r="CN10" s="102">
        <v>0</v>
      </c>
      <c r="CO10" s="102">
        <v>0</v>
      </c>
      <c r="CP10" s="102">
        <v>0</v>
      </c>
      <c r="CQ10" s="102">
        <v>0</v>
      </c>
      <c r="CR10" s="102">
        <v>0</v>
      </c>
      <c r="CS10" s="102">
        <v>0</v>
      </c>
      <c r="CT10" s="102">
        <v>0</v>
      </c>
      <c r="CU10" s="102">
        <v>0</v>
      </c>
      <c r="CV10" s="102">
        <v>0</v>
      </c>
      <c r="CW10" s="102">
        <v>0</v>
      </c>
      <c r="CX10" s="102">
        <v>0</v>
      </c>
      <c r="CY10" s="102">
        <v>0</v>
      </c>
      <c r="CZ10" s="102">
        <v>0</v>
      </c>
      <c r="DA10" s="102">
        <v>0</v>
      </c>
      <c r="DB10" s="102">
        <v>0</v>
      </c>
      <c r="DC10" s="102">
        <v>0</v>
      </c>
      <c r="DD10" s="102">
        <v>0</v>
      </c>
      <c r="DE10" s="102">
        <v>0</v>
      </c>
      <c r="DF10" s="102">
        <v>0</v>
      </c>
      <c r="DG10" s="102">
        <v>0</v>
      </c>
      <c r="DH10" s="102">
        <v>0</v>
      </c>
      <c r="DI10" s="102">
        <v>0</v>
      </c>
      <c r="DJ10" s="102">
        <v>0</v>
      </c>
      <c r="DK10" s="102">
        <v>0</v>
      </c>
      <c r="DL10" s="102">
        <v>0</v>
      </c>
      <c r="DM10" s="102"/>
      <c r="DN10" s="102"/>
      <c r="DO10" s="102"/>
      <c r="DP10" s="102"/>
      <c r="DQ10" s="116"/>
    </row>
    <row r="11" spans="1:121">
      <c r="A11" s="104" t="s">
        <v>34</v>
      </c>
      <c r="B11" s="101">
        <v>13093.93</v>
      </c>
      <c r="C11" s="102">
        <v>0</v>
      </c>
      <c r="D11" s="102">
        <v>0</v>
      </c>
      <c r="E11" s="102">
        <v>13093.93</v>
      </c>
      <c r="F11" s="102"/>
      <c r="G11" s="102">
        <v>0</v>
      </c>
      <c r="H11" s="105">
        <v>0</v>
      </c>
      <c r="I11" s="102">
        <v>0</v>
      </c>
      <c r="J11" s="102">
        <v>0</v>
      </c>
      <c r="K11" s="102">
        <v>0</v>
      </c>
      <c r="L11" s="102">
        <v>0</v>
      </c>
      <c r="M11" s="102">
        <v>0</v>
      </c>
      <c r="N11" s="102">
        <v>0</v>
      </c>
      <c r="O11" s="102">
        <v>0</v>
      </c>
      <c r="P11" s="102">
        <v>0</v>
      </c>
      <c r="Q11" s="102">
        <v>0</v>
      </c>
      <c r="R11" s="102">
        <v>0</v>
      </c>
      <c r="S11" s="102">
        <v>0</v>
      </c>
      <c r="T11" s="102">
        <v>0</v>
      </c>
      <c r="U11" s="102">
        <v>0</v>
      </c>
      <c r="V11" s="102">
        <v>0</v>
      </c>
      <c r="W11" s="102">
        <v>0</v>
      </c>
      <c r="X11" s="102">
        <v>0</v>
      </c>
      <c r="Y11" s="102">
        <v>0</v>
      </c>
      <c r="Z11" s="102">
        <v>0</v>
      </c>
      <c r="AA11" s="102">
        <v>0</v>
      </c>
      <c r="AB11" s="102">
        <v>0</v>
      </c>
      <c r="AC11" s="102">
        <v>0</v>
      </c>
      <c r="AD11" s="102">
        <v>0</v>
      </c>
      <c r="AE11" s="102">
        <v>0</v>
      </c>
      <c r="AF11" s="102">
        <v>0</v>
      </c>
      <c r="AG11" s="102">
        <v>0</v>
      </c>
      <c r="AH11" s="102">
        <v>0</v>
      </c>
      <c r="AI11" s="102">
        <v>0</v>
      </c>
      <c r="AJ11" s="102">
        <v>0</v>
      </c>
      <c r="AK11" s="102">
        <v>0</v>
      </c>
      <c r="AL11" s="102">
        <v>0</v>
      </c>
      <c r="AM11" s="102">
        <v>0</v>
      </c>
      <c r="AN11" s="102">
        <v>0</v>
      </c>
      <c r="AO11" s="102">
        <v>0</v>
      </c>
      <c r="AP11" s="102">
        <v>0</v>
      </c>
      <c r="AQ11" s="102">
        <v>0</v>
      </c>
      <c r="AR11" s="102">
        <v>0</v>
      </c>
      <c r="AS11" s="102">
        <v>0</v>
      </c>
      <c r="AT11" s="102">
        <v>0</v>
      </c>
      <c r="AU11" s="102">
        <v>0</v>
      </c>
      <c r="AV11" s="102">
        <v>0</v>
      </c>
      <c r="AW11" s="102">
        <v>0</v>
      </c>
      <c r="AX11" s="102">
        <v>0</v>
      </c>
      <c r="AY11" s="102">
        <v>0</v>
      </c>
      <c r="AZ11" s="102">
        <v>0</v>
      </c>
      <c r="BA11" s="102">
        <v>0</v>
      </c>
      <c r="BB11" s="102">
        <v>0</v>
      </c>
      <c r="BC11" s="102">
        <v>0</v>
      </c>
      <c r="BD11" s="102">
        <v>0</v>
      </c>
      <c r="BE11" s="102">
        <v>0</v>
      </c>
      <c r="BF11" s="102">
        <v>0</v>
      </c>
      <c r="BG11" s="102">
        <v>0</v>
      </c>
      <c r="BH11" s="102">
        <v>0</v>
      </c>
      <c r="BI11" s="102">
        <v>0</v>
      </c>
      <c r="BJ11" s="102">
        <v>0</v>
      </c>
      <c r="BK11" s="102">
        <v>0</v>
      </c>
      <c r="BL11" s="102">
        <v>0</v>
      </c>
      <c r="BM11" s="102">
        <v>0</v>
      </c>
      <c r="BN11" s="102">
        <v>0</v>
      </c>
      <c r="BO11" s="102">
        <v>0</v>
      </c>
      <c r="BP11" s="102">
        <v>0</v>
      </c>
      <c r="BQ11" s="102">
        <v>0</v>
      </c>
      <c r="BR11" s="102">
        <v>0</v>
      </c>
      <c r="BS11" s="102">
        <v>0</v>
      </c>
      <c r="BT11" s="102">
        <v>0</v>
      </c>
      <c r="BU11" s="102">
        <v>0</v>
      </c>
      <c r="BV11" s="102">
        <v>0</v>
      </c>
      <c r="BW11" s="102">
        <v>0</v>
      </c>
      <c r="BX11" s="102">
        <v>0</v>
      </c>
      <c r="BY11" s="102">
        <v>0</v>
      </c>
      <c r="BZ11" s="102">
        <v>0</v>
      </c>
      <c r="CA11" s="102">
        <v>0</v>
      </c>
      <c r="CB11" s="102">
        <v>0</v>
      </c>
      <c r="CC11" s="102">
        <v>0</v>
      </c>
      <c r="CD11" s="102">
        <v>0</v>
      </c>
      <c r="CE11" s="102">
        <v>0</v>
      </c>
      <c r="CF11" s="102">
        <v>0</v>
      </c>
      <c r="CG11" s="102">
        <v>0</v>
      </c>
      <c r="CH11" s="102">
        <v>0</v>
      </c>
      <c r="CI11" s="102">
        <v>0</v>
      </c>
      <c r="CJ11" s="102">
        <v>0</v>
      </c>
      <c r="CK11" s="102">
        <v>0</v>
      </c>
      <c r="CL11" s="102">
        <v>0</v>
      </c>
      <c r="CM11" s="102">
        <v>0</v>
      </c>
      <c r="CN11" s="102">
        <v>0</v>
      </c>
      <c r="CO11" s="102">
        <v>0</v>
      </c>
      <c r="CP11" s="102">
        <v>0</v>
      </c>
      <c r="CQ11" s="102">
        <v>0</v>
      </c>
      <c r="CR11" s="102">
        <v>0</v>
      </c>
      <c r="CS11" s="102">
        <v>0</v>
      </c>
      <c r="CT11" s="102">
        <v>0</v>
      </c>
      <c r="CU11" s="102">
        <v>0</v>
      </c>
      <c r="CV11" s="102">
        <v>0</v>
      </c>
      <c r="CW11" s="102">
        <v>0</v>
      </c>
      <c r="CX11" s="102">
        <v>0</v>
      </c>
      <c r="CY11" s="102">
        <v>0</v>
      </c>
      <c r="CZ11" s="102">
        <v>0</v>
      </c>
      <c r="DA11" s="102">
        <v>0</v>
      </c>
      <c r="DB11" s="102">
        <v>0</v>
      </c>
      <c r="DC11" s="102">
        <v>0</v>
      </c>
      <c r="DD11" s="102">
        <v>0</v>
      </c>
      <c r="DE11" s="102">
        <v>0</v>
      </c>
      <c r="DF11" s="102">
        <v>0</v>
      </c>
      <c r="DG11" s="102">
        <v>0</v>
      </c>
      <c r="DH11" s="102">
        <v>0</v>
      </c>
      <c r="DI11" s="102">
        <v>0</v>
      </c>
      <c r="DJ11" s="102">
        <v>0</v>
      </c>
      <c r="DK11" s="102">
        <v>0</v>
      </c>
      <c r="DL11" s="102">
        <v>0</v>
      </c>
      <c r="DM11" s="102"/>
      <c r="DN11" s="102"/>
      <c r="DO11" s="102"/>
      <c r="DP11" s="102"/>
      <c r="DQ11" s="116"/>
    </row>
    <row r="12" spans="1:121" ht="24">
      <c r="A12" s="108" t="s">
        <v>279</v>
      </c>
      <c r="B12" s="101">
        <v>0</v>
      </c>
      <c r="C12" s="102">
        <v>0</v>
      </c>
      <c r="D12" s="102">
        <v>0</v>
      </c>
      <c r="E12" s="102">
        <v>0</v>
      </c>
      <c r="F12" s="102"/>
      <c r="G12" s="102">
        <v>0</v>
      </c>
      <c r="H12" s="105">
        <v>0</v>
      </c>
      <c r="I12" s="102">
        <v>0</v>
      </c>
      <c r="J12" s="102">
        <v>0</v>
      </c>
      <c r="K12" s="102">
        <v>0</v>
      </c>
      <c r="L12" s="102">
        <v>0</v>
      </c>
      <c r="M12" s="102">
        <v>0</v>
      </c>
      <c r="N12" s="102">
        <v>0</v>
      </c>
      <c r="O12" s="102">
        <v>0</v>
      </c>
      <c r="P12" s="102">
        <v>0</v>
      </c>
      <c r="Q12" s="102">
        <v>0</v>
      </c>
      <c r="R12" s="102">
        <v>0</v>
      </c>
      <c r="S12" s="102">
        <v>0</v>
      </c>
      <c r="T12" s="102">
        <v>0</v>
      </c>
      <c r="U12" s="102">
        <v>0</v>
      </c>
      <c r="V12" s="102">
        <v>0</v>
      </c>
      <c r="W12" s="102">
        <v>0</v>
      </c>
      <c r="X12" s="102">
        <v>0</v>
      </c>
      <c r="Y12" s="102">
        <v>0</v>
      </c>
      <c r="Z12" s="102">
        <v>0</v>
      </c>
      <c r="AA12" s="102">
        <v>0</v>
      </c>
      <c r="AB12" s="102">
        <v>0</v>
      </c>
      <c r="AC12" s="102">
        <v>0</v>
      </c>
      <c r="AD12" s="102">
        <v>0</v>
      </c>
      <c r="AE12" s="102">
        <v>0</v>
      </c>
      <c r="AF12" s="102">
        <v>0</v>
      </c>
      <c r="AG12" s="102">
        <v>0</v>
      </c>
      <c r="AH12" s="102">
        <v>0</v>
      </c>
      <c r="AI12" s="102">
        <v>0</v>
      </c>
      <c r="AJ12" s="102">
        <v>0</v>
      </c>
      <c r="AK12" s="102">
        <v>0</v>
      </c>
      <c r="AL12" s="102">
        <v>0</v>
      </c>
      <c r="AM12" s="102">
        <v>0</v>
      </c>
      <c r="AN12" s="102">
        <v>0</v>
      </c>
      <c r="AO12" s="102">
        <v>0</v>
      </c>
      <c r="AP12" s="102">
        <v>0</v>
      </c>
      <c r="AQ12" s="102">
        <v>0</v>
      </c>
      <c r="AR12" s="102">
        <v>0</v>
      </c>
      <c r="AS12" s="102">
        <v>0</v>
      </c>
      <c r="AT12" s="102">
        <v>0</v>
      </c>
      <c r="AU12" s="102">
        <v>0</v>
      </c>
      <c r="AV12" s="102">
        <v>0</v>
      </c>
      <c r="AW12" s="102">
        <v>0</v>
      </c>
      <c r="AX12" s="102">
        <v>0</v>
      </c>
      <c r="AY12" s="102">
        <v>0</v>
      </c>
      <c r="AZ12" s="102">
        <v>0</v>
      </c>
      <c r="BA12" s="102">
        <v>0</v>
      </c>
      <c r="BB12" s="102">
        <v>0</v>
      </c>
      <c r="BC12" s="102">
        <v>0</v>
      </c>
      <c r="BD12" s="102">
        <v>0</v>
      </c>
      <c r="BE12" s="102">
        <v>0</v>
      </c>
      <c r="BF12" s="102">
        <v>0</v>
      </c>
      <c r="BG12" s="102">
        <v>0</v>
      </c>
      <c r="BH12" s="102">
        <v>0</v>
      </c>
      <c r="BI12" s="102">
        <v>0</v>
      </c>
      <c r="BJ12" s="102">
        <v>0</v>
      </c>
      <c r="BK12" s="102">
        <v>0</v>
      </c>
      <c r="BL12" s="102">
        <v>0</v>
      </c>
      <c r="BM12" s="102">
        <v>0</v>
      </c>
      <c r="BN12" s="102">
        <v>0</v>
      </c>
      <c r="BO12" s="102">
        <v>0</v>
      </c>
      <c r="BP12" s="102">
        <v>0</v>
      </c>
      <c r="BQ12" s="102">
        <v>0</v>
      </c>
      <c r="BR12" s="102">
        <v>0</v>
      </c>
      <c r="BS12" s="102">
        <v>0</v>
      </c>
      <c r="BT12" s="102">
        <v>0</v>
      </c>
      <c r="BU12" s="102">
        <v>0</v>
      </c>
      <c r="BV12" s="102">
        <v>0</v>
      </c>
      <c r="BW12" s="102">
        <v>0</v>
      </c>
      <c r="BX12" s="102">
        <v>0</v>
      </c>
      <c r="BY12" s="102">
        <v>0</v>
      </c>
      <c r="BZ12" s="102">
        <v>0</v>
      </c>
      <c r="CA12" s="102">
        <v>0</v>
      </c>
      <c r="CB12" s="102">
        <v>0</v>
      </c>
      <c r="CC12" s="102">
        <v>0</v>
      </c>
      <c r="CD12" s="102">
        <v>0</v>
      </c>
      <c r="CE12" s="102">
        <v>0</v>
      </c>
      <c r="CF12" s="102">
        <v>0</v>
      </c>
      <c r="CG12" s="102">
        <v>0</v>
      </c>
      <c r="CH12" s="102">
        <v>0</v>
      </c>
      <c r="CI12" s="102">
        <v>0</v>
      </c>
      <c r="CJ12" s="102">
        <v>0</v>
      </c>
      <c r="CK12" s="102">
        <v>0</v>
      </c>
      <c r="CL12" s="102">
        <v>0</v>
      </c>
      <c r="CM12" s="102">
        <v>0</v>
      </c>
      <c r="CN12" s="102">
        <v>0</v>
      </c>
      <c r="CO12" s="102">
        <v>0</v>
      </c>
      <c r="CP12" s="102">
        <v>0</v>
      </c>
      <c r="CQ12" s="102">
        <v>0</v>
      </c>
      <c r="CR12" s="102">
        <v>0</v>
      </c>
      <c r="CS12" s="102">
        <v>0</v>
      </c>
      <c r="CT12" s="102">
        <v>0</v>
      </c>
      <c r="CU12" s="102">
        <v>0</v>
      </c>
      <c r="CV12" s="102">
        <v>0</v>
      </c>
      <c r="CW12" s="102">
        <v>0</v>
      </c>
      <c r="CX12" s="102">
        <v>0</v>
      </c>
      <c r="CY12" s="102">
        <v>0</v>
      </c>
      <c r="CZ12" s="102">
        <v>0</v>
      </c>
      <c r="DA12" s="102">
        <v>0</v>
      </c>
      <c r="DB12" s="102">
        <v>0</v>
      </c>
      <c r="DC12" s="102">
        <v>0</v>
      </c>
      <c r="DD12" s="102">
        <v>0</v>
      </c>
      <c r="DE12" s="102">
        <v>0</v>
      </c>
      <c r="DF12" s="102">
        <v>0</v>
      </c>
      <c r="DG12" s="102">
        <v>0</v>
      </c>
      <c r="DH12" s="102">
        <v>0</v>
      </c>
      <c r="DI12" s="102">
        <v>0</v>
      </c>
      <c r="DJ12" s="102">
        <v>0</v>
      </c>
      <c r="DK12" s="102">
        <v>0</v>
      </c>
      <c r="DL12" s="102">
        <v>0</v>
      </c>
      <c r="DM12" s="102"/>
      <c r="DN12" s="102"/>
      <c r="DO12" s="102"/>
      <c r="DP12" s="102"/>
      <c r="DQ12" s="116"/>
    </row>
    <row r="13" spans="1:121" ht="24">
      <c r="A13" s="106" t="s">
        <v>280</v>
      </c>
      <c r="B13" s="101">
        <v>0</v>
      </c>
      <c r="C13" s="102">
        <v>0</v>
      </c>
      <c r="D13" s="102">
        <v>0</v>
      </c>
      <c r="E13" s="102">
        <v>0</v>
      </c>
      <c r="F13" s="102"/>
      <c r="G13" s="102">
        <v>0</v>
      </c>
      <c r="H13" s="105">
        <v>0</v>
      </c>
      <c r="I13" s="102">
        <v>0</v>
      </c>
      <c r="J13" s="102">
        <v>0</v>
      </c>
      <c r="K13" s="102">
        <v>0</v>
      </c>
      <c r="L13" s="102">
        <v>0</v>
      </c>
      <c r="M13" s="102">
        <v>0</v>
      </c>
      <c r="N13" s="102">
        <v>0</v>
      </c>
      <c r="O13" s="102">
        <v>0</v>
      </c>
      <c r="P13" s="102">
        <v>0</v>
      </c>
      <c r="Q13" s="102">
        <v>0</v>
      </c>
      <c r="R13" s="102">
        <v>0</v>
      </c>
      <c r="S13" s="102">
        <v>0</v>
      </c>
      <c r="T13" s="102">
        <v>0</v>
      </c>
      <c r="U13" s="102">
        <v>0</v>
      </c>
      <c r="V13" s="102">
        <v>0</v>
      </c>
      <c r="W13" s="102">
        <v>0</v>
      </c>
      <c r="X13" s="102">
        <v>0</v>
      </c>
      <c r="Y13" s="102">
        <v>0</v>
      </c>
      <c r="Z13" s="102">
        <v>0</v>
      </c>
      <c r="AA13" s="102">
        <v>0</v>
      </c>
      <c r="AB13" s="102">
        <v>0</v>
      </c>
      <c r="AC13" s="102">
        <v>0</v>
      </c>
      <c r="AD13" s="102">
        <v>0</v>
      </c>
      <c r="AE13" s="102">
        <v>0</v>
      </c>
      <c r="AF13" s="102">
        <v>0</v>
      </c>
      <c r="AG13" s="102">
        <v>0</v>
      </c>
      <c r="AH13" s="102">
        <v>0</v>
      </c>
      <c r="AI13" s="102">
        <v>0</v>
      </c>
      <c r="AJ13" s="102">
        <v>0</v>
      </c>
      <c r="AK13" s="102">
        <v>0</v>
      </c>
      <c r="AL13" s="102">
        <v>0</v>
      </c>
      <c r="AM13" s="102">
        <v>0</v>
      </c>
      <c r="AN13" s="102">
        <v>0</v>
      </c>
      <c r="AO13" s="102">
        <v>0</v>
      </c>
      <c r="AP13" s="102">
        <v>0</v>
      </c>
      <c r="AQ13" s="102">
        <v>0</v>
      </c>
      <c r="AR13" s="102">
        <v>0</v>
      </c>
      <c r="AS13" s="102">
        <v>0</v>
      </c>
      <c r="AT13" s="102">
        <v>0</v>
      </c>
      <c r="AU13" s="102">
        <v>0</v>
      </c>
      <c r="AV13" s="102">
        <v>0</v>
      </c>
      <c r="AW13" s="102">
        <v>0</v>
      </c>
      <c r="AX13" s="102">
        <v>0</v>
      </c>
      <c r="AY13" s="102">
        <v>0</v>
      </c>
      <c r="AZ13" s="102">
        <v>0</v>
      </c>
      <c r="BA13" s="102">
        <v>0</v>
      </c>
      <c r="BB13" s="102">
        <v>0</v>
      </c>
      <c r="BC13" s="102">
        <v>0</v>
      </c>
      <c r="BD13" s="102">
        <v>0</v>
      </c>
      <c r="BE13" s="102">
        <v>0</v>
      </c>
      <c r="BF13" s="102">
        <v>0</v>
      </c>
      <c r="BG13" s="102">
        <v>0</v>
      </c>
      <c r="BH13" s="102">
        <v>0</v>
      </c>
      <c r="BI13" s="102">
        <v>0</v>
      </c>
      <c r="BJ13" s="102">
        <v>0</v>
      </c>
      <c r="BK13" s="102">
        <v>0</v>
      </c>
      <c r="BL13" s="102">
        <v>0</v>
      </c>
      <c r="BM13" s="102">
        <v>0</v>
      </c>
      <c r="BN13" s="102">
        <v>0</v>
      </c>
      <c r="BO13" s="102">
        <v>0</v>
      </c>
      <c r="BP13" s="102">
        <v>0</v>
      </c>
      <c r="BQ13" s="102">
        <v>0</v>
      </c>
      <c r="BR13" s="102">
        <v>0</v>
      </c>
      <c r="BS13" s="102">
        <v>0</v>
      </c>
      <c r="BT13" s="102">
        <v>0</v>
      </c>
      <c r="BU13" s="102">
        <v>0</v>
      </c>
      <c r="BV13" s="102">
        <v>0</v>
      </c>
      <c r="BW13" s="102">
        <v>0</v>
      </c>
      <c r="BX13" s="102">
        <v>0</v>
      </c>
      <c r="BY13" s="102">
        <v>0</v>
      </c>
      <c r="BZ13" s="102">
        <v>0</v>
      </c>
      <c r="CA13" s="102">
        <v>0</v>
      </c>
      <c r="CB13" s="102">
        <v>0</v>
      </c>
      <c r="CC13" s="102">
        <v>0</v>
      </c>
      <c r="CD13" s="102">
        <v>0</v>
      </c>
      <c r="CE13" s="102">
        <v>0</v>
      </c>
      <c r="CF13" s="102">
        <v>0</v>
      </c>
      <c r="CG13" s="102">
        <v>0</v>
      </c>
      <c r="CH13" s="102">
        <v>0</v>
      </c>
      <c r="CI13" s="102">
        <v>0</v>
      </c>
      <c r="CJ13" s="102">
        <v>0</v>
      </c>
      <c r="CK13" s="102">
        <v>0</v>
      </c>
      <c r="CL13" s="102">
        <v>0</v>
      </c>
      <c r="CM13" s="102">
        <v>0</v>
      </c>
      <c r="CN13" s="102">
        <v>0</v>
      </c>
      <c r="CO13" s="102">
        <v>0</v>
      </c>
      <c r="CP13" s="102">
        <v>0</v>
      </c>
      <c r="CQ13" s="102">
        <v>0</v>
      </c>
      <c r="CR13" s="102">
        <v>0</v>
      </c>
      <c r="CS13" s="102">
        <v>0</v>
      </c>
      <c r="CT13" s="102">
        <v>0</v>
      </c>
      <c r="CU13" s="102">
        <v>0</v>
      </c>
      <c r="CV13" s="102">
        <v>0</v>
      </c>
      <c r="CW13" s="102">
        <v>0</v>
      </c>
      <c r="CX13" s="102">
        <v>0</v>
      </c>
      <c r="CY13" s="102">
        <v>0</v>
      </c>
      <c r="CZ13" s="102">
        <v>0</v>
      </c>
      <c r="DA13" s="102">
        <v>0</v>
      </c>
      <c r="DB13" s="102">
        <v>0</v>
      </c>
      <c r="DC13" s="102">
        <v>0</v>
      </c>
      <c r="DD13" s="102">
        <v>0</v>
      </c>
      <c r="DE13" s="102">
        <v>0</v>
      </c>
      <c r="DF13" s="102">
        <v>0</v>
      </c>
      <c r="DG13" s="102">
        <v>0</v>
      </c>
      <c r="DH13" s="102">
        <v>0</v>
      </c>
      <c r="DI13" s="102">
        <v>0</v>
      </c>
      <c r="DJ13" s="102">
        <v>0</v>
      </c>
      <c r="DK13" s="102">
        <v>0</v>
      </c>
      <c r="DL13" s="102">
        <v>0</v>
      </c>
      <c r="DM13" s="102"/>
      <c r="DN13" s="102"/>
      <c r="DO13" s="102"/>
      <c r="DP13" s="102"/>
      <c r="DQ13" s="116"/>
    </row>
    <row r="14" spans="1:121" ht="12.75">
      <c r="A14" s="100" t="s">
        <v>281</v>
      </c>
      <c r="B14" s="101">
        <v>29811</v>
      </c>
      <c r="C14" s="102">
        <v>1629</v>
      </c>
      <c r="D14" s="102">
        <v>28182</v>
      </c>
      <c r="E14" s="102">
        <v>0</v>
      </c>
      <c r="F14" s="102"/>
      <c r="G14" s="102">
        <v>0</v>
      </c>
      <c r="H14" s="105">
        <v>0</v>
      </c>
      <c r="I14" s="102">
        <v>0</v>
      </c>
      <c r="J14" s="102">
        <v>0</v>
      </c>
      <c r="K14" s="102">
        <v>0</v>
      </c>
      <c r="L14" s="102">
        <v>0</v>
      </c>
      <c r="M14" s="102">
        <v>0</v>
      </c>
      <c r="N14" s="102">
        <v>0</v>
      </c>
      <c r="O14" s="102">
        <v>1629</v>
      </c>
      <c r="P14" s="102">
        <v>0</v>
      </c>
      <c r="Q14" s="102">
        <v>0</v>
      </c>
      <c r="R14" s="102">
        <v>0</v>
      </c>
      <c r="S14" s="102">
        <v>0</v>
      </c>
      <c r="T14" s="102">
        <v>0</v>
      </c>
      <c r="U14" s="102">
        <v>0</v>
      </c>
      <c r="V14" s="102">
        <v>0</v>
      </c>
      <c r="W14" s="102">
        <v>0</v>
      </c>
      <c r="X14" s="102">
        <v>0</v>
      </c>
      <c r="Y14" s="102">
        <v>0</v>
      </c>
      <c r="Z14" s="102">
        <v>0</v>
      </c>
      <c r="AA14" s="102">
        <v>0</v>
      </c>
      <c r="AB14" s="102">
        <v>0</v>
      </c>
      <c r="AC14" s="102">
        <v>0</v>
      </c>
      <c r="AD14" s="102">
        <v>0</v>
      </c>
      <c r="AE14" s="102">
        <v>0</v>
      </c>
      <c r="AF14" s="102">
        <v>0</v>
      </c>
      <c r="AG14" s="102">
        <v>0</v>
      </c>
      <c r="AH14" s="102">
        <v>0</v>
      </c>
      <c r="AI14" s="102">
        <v>0</v>
      </c>
      <c r="AJ14" s="102">
        <v>0</v>
      </c>
      <c r="AK14" s="102">
        <v>0</v>
      </c>
      <c r="AL14" s="102">
        <v>0</v>
      </c>
      <c r="AM14" s="102">
        <v>0</v>
      </c>
      <c r="AN14" s="102">
        <v>0</v>
      </c>
      <c r="AO14" s="102">
        <v>1629</v>
      </c>
      <c r="AP14" s="102">
        <v>0</v>
      </c>
      <c r="AQ14" s="102">
        <v>0</v>
      </c>
      <c r="AR14" s="102">
        <v>0</v>
      </c>
      <c r="AS14" s="102">
        <v>0</v>
      </c>
      <c r="AT14" s="102">
        <v>0</v>
      </c>
      <c r="AU14" s="102">
        <v>0</v>
      </c>
      <c r="AV14" s="102">
        <v>0</v>
      </c>
      <c r="AW14" s="102">
        <v>0</v>
      </c>
      <c r="AX14" s="102">
        <v>0</v>
      </c>
      <c r="AY14" s="102">
        <v>0</v>
      </c>
      <c r="AZ14" s="102">
        <v>0</v>
      </c>
      <c r="BA14" s="102">
        <v>0</v>
      </c>
      <c r="BB14" s="102">
        <v>0</v>
      </c>
      <c r="BC14" s="102">
        <v>0</v>
      </c>
      <c r="BD14" s="102">
        <v>0</v>
      </c>
      <c r="BE14" s="102">
        <v>0</v>
      </c>
      <c r="BF14" s="102">
        <v>0</v>
      </c>
      <c r="BG14" s="102">
        <v>0</v>
      </c>
      <c r="BH14" s="102">
        <v>0</v>
      </c>
      <c r="BI14" s="102">
        <v>0</v>
      </c>
      <c r="BJ14" s="102">
        <v>0</v>
      </c>
      <c r="BK14" s="102">
        <v>0</v>
      </c>
      <c r="BL14" s="102">
        <v>0</v>
      </c>
      <c r="BM14" s="102">
        <v>0</v>
      </c>
      <c r="BN14" s="102">
        <v>0</v>
      </c>
      <c r="BO14" s="102">
        <v>0</v>
      </c>
      <c r="BP14" s="102">
        <v>1629</v>
      </c>
      <c r="BQ14" s="102">
        <v>0</v>
      </c>
      <c r="BR14" s="102">
        <v>0</v>
      </c>
      <c r="BS14" s="102">
        <v>0</v>
      </c>
      <c r="BT14" s="102">
        <v>0</v>
      </c>
      <c r="BU14" s="102">
        <v>0</v>
      </c>
      <c r="BV14" s="102">
        <v>0</v>
      </c>
      <c r="BW14" s="102">
        <v>0</v>
      </c>
      <c r="BX14" s="102">
        <v>0</v>
      </c>
      <c r="BY14" s="102">
        <v>0</v>
      </c>
      <c r="BZ14" s="102">
        <v>0</v>
      </c>
      <c r="CA14" s="102">
        <v>0</v>
      </c>
      <c r="CB14" s="102">
        <v>0</v>
      </c>
      <c r="CC14" s="102">
        <v>0</v>
      </c>
      <c r="CD14" s="102">
        <v>0</v>
      </c>
      <c r="CE14" s="102">
        <v>0</v>
      </c>
      <c r="CF14" s="102">
        <v>0</v>
      </c>
      <c r="CG14" s="102">
        <v>0</v>
      </c>
      <c r="CH14" s="102">
        <v>0</v>
      </c>
      <c r="CI14" s="102">
        <v>0</v>
      </c>
      <c r="CJ14" s="102">
        <v>0</v>
      </c>
      <c r="CK14" s="102">
        <v>0</v>
      </c>
      <c r="CL14" s="102">
        <v>0</v>
      </c>
      <c r="CM14" s="102">
        <v>0</v>
      </c>
      <c r="CN14" s="102">
        <v>0</v>
      </c>
      <c r="CO14" s="102">
        <v>0</v>
      </c>
      <c r="CP14" s="102">
        <v>0</v>
      </c>
      <c r="CQ14" s="102">
        <v>0</v>
      </c>
      <c r="CR14" s="102">
        <v>0</v>
      </c>
      <c r="CS14" s="102">
        <v>0</v>
      </c>
      <c r="CT14" s="102">
        <v>0</v>
      </c>
      <c r="CU14" s="102">
        <v>0</v>
      </c>
      <c r="CV14" s="102">
        <v>0</v>
      </c>
      <c r="CW14" s="102">
        <v>0</v>
      </c>
      <c r="CX14" s="102">
        <v>0</v>
      </c>
      <c r="CY14" s="102">
        <v>0</v>
      </c>
      <c r="CZ14" s="102">
        <v>0</v>
      </c>
      <c r="DA14" s="102">
        <v>0</v>
      </c>
      <c r="DB14" s="102">
        <v>0</v>
      </c>
      <c r="DC14" s="102">
        <v>0</v>
      </c>
      <c r="DD14" s="102">
        <v>0</v>
      </c>
      <c r="DE14" s="102">
        <v>0</v>
      </c>
      <c r="DF14" s="102">
        <v>0</v>
      </c>
      <c r="DG14" s="102">
        <v>0</v>
      </c>
      <c r="DH14" s="102">
        <v>0</v>
      </c>
      <c r="DI14" s="102">
        <v>0</v>
      </c>
      <c r="DJ14" s="102">
        <v>0</v>
      </c>
      <c r="DK14" s="102">
        <v>0</v>
      </c>
      <c r="DL14" s="102">
        <v>0</v>
      </c>
      <c r="DM14" s="102"/>
      <c r="DN14" s="102"/>
      <c r="DO14" s="102"/>
      <c r="DP14" s="102"/>
      <c r="DQ14" s="116"/>
    </row>
    <row r="15" spans="1:121" ht="24">
      <c r="A15" s="106" t="s">
        <v>282</v>
      </c>
      <c r="B15" s="101">
        <v>86839166.590000004</v>
      </c>
      <c r="C15" s="102">
        <v>50106469.189999998</v>
      </c>
      <c r="D15" s="102">
        <v>7194890.5199999996</v>
      </c>
      <c r="E15" s="102">
        <v>25570419.079999998</v>
      </c>
      <c r="F15" s="102"/>
      <c r="G15" s="102">
        <v>68904656.430000007</v>
      </c>
      <c r="H15" s="105">
        <v>-64937268.629999995</v>
      </c>
      <c r="I15" s="102">
        <v>0</v>
      </c>
      <c r="J15" s="102">
        <v>0</v>
      </c>
      <c r="K15" s="102">
        <v>0</v>
      </c>
      <c r="L15" s="102">
        <v>0</v>
      </c>
      <c r="M15" s="102">
        <v>0</v>
      </c>
      <c r="N15" s="102">
        <v>0</v>
      </c>
      <c r="O15" s="102">
        <v>2008800</v>
      </c>
      <c r="P15" s="102">
        <v>35336211.600000001</v>
      </c>
      <c r="Q15" s="102">
        <v>0</v>
      </c>
      <c r="R15" s="102">
        <v>12761457.59</v>
      </c>
      <c r="S15" s="102">
        <v>0</v>
      </c>
      <c r="T15" s="102">
        <v>-5851204.1200000001</v>
      </c>
      <c r="U15" s="102">
        <v>0</v>
      </c>
      <c r="V15" s="102">
        <v>25988531.329999998</v>
      </c>
      <c r="W15" s="102">
        <v>15198884.390000001</v>
      </c>
      <c r="X15" s="102">
        <v>0</v>
      </c>
      <c r="Y15" s="102">
        <v>0</v>
      </c>
      <c r="Z15" s="102">
        <v>0</v>
      </c>
      <c r="AA15" s="102">
        <v>0</v>
      </c>
      <c r="AB15" s="102">
        <v>0</v>
      </c>
      <c r="AC15" s="102">
        <v>0</v>
      </c>
      <c r="AD15" s="102">
        <v>-49615.09</v>
      </c>
      <c r="AE15" s="102">
        <v>12811072.68</v>
      </c>
      <c r="AF15" s="102">
        <v>0</v>
      </c>
      <c r="AG15" s="102">
        <v>0</v>
      </c>
      <c r="AH15" s="102">
        <v>2008800</v>
      </c>
      <c r="AI15" s="102">
        <v>0</v>
      </c>
      <c r="AJ15" s="102">
        <v>0</v>
      </c>
      <c r="AK15" s="102">
        <v>0</v>
      </c>
      <c r="AL15" s="102">
        <v>0</v>
      </c>
      <c r="AM15" s="102">
        <v>0</v>
      </c>
      <c r="AN15" s="102">
        <v>0</v>
      </c>
      <c r="AO15" s="102">
        <v>0</v>
      </c>
      <c r="AP15" s="102">
        <v>0</v>
      </c>
      <c r="AQ15" s="102">
        <v>0</v>
      </c>
      <c r="AR15" s="102">
        <v>0</v>
      </c>
      <c r="AS15" s="102">
        <v>0</v>
      </c>
      <c r="AT15" s="102">
        <v>0</v>
      </c>
      <c r="AU15" s="102">
        <v>0</v>
      </c>
      <c r="AV15" s="102">
        <v>0</v>
      </c>
      <c r="AW15" s="102">
        <v>0</v>
      </c>
      <c r="AX15" s="102">
        <v>0</v>
      </c>
      <c r="AY15" s="102">
        <v>0</v>
      </c>
      <c r="AZ15" s="102">
        <v>0</v>
      </c>
      <c r="BA15" s="102">
        <v>0</v>
      </c>
      <c r="BB15" s="102">
        <v>0</v>
      </c>
      <c r="BC15" s="102">
        <v>0</v>
      </c>
      <c r="BD15" s="102">
        <v>0</v>
      </c>
      <c r="BE15" s="102">
        <v>0</v>
      </c>
      <c r="BF15" s="102">
        <v>0</v>
      </c>
      <c r="BG15" s="102">
        <v>0</v>
      </c>
      <c r="BH15" s="102">
        <v>0</v>
      </c>
      <c r="BI15" s="102">
        <v>0</v>
      </c>
      <c r="BJ15" s="102">
        <v>0</v>
      </c>
      <c r="BK15" s="102">
        <v>0</v>
      </c>
      <c r="BL15" s="102">
        <v>0</v>
      </c>
      <c r="BM15" s="102">
        <v>0</v>
      </c>
      <c r="BN15" s="102">
        <v>0</v>
      </c>
      <c r="BO15" s="102">
        <v>0</v>
      </c>
      <c r="BP15" s="102">
        <v>0</v>
      </c>
      <c r="BQ15" s="102">
        <v>0</v>
      </c>
      <c r="BR15" s="102">
        <v>0</v>
      </c>
      <c r="BS15" s="102">
        <v>0</v>
      </c>
      <c r="BT15" s="102">
        <v>0</v>
      </c>
      <c r="BU15" s="102">
        <v>0</v>
      </c>
      <c r="BV15" s="102">
        <v>0</v>
      </c>
      <c r="BW15" s="102">
        <v>0</v>
      </c>
      <c r="BX15" s="102">
        <v>0</v>
      </c>
      <c r="BY15" s="102">
        <v>0</v>
      </c>
      <c r="BZ15" s="102">
        <v>0</v>
      </c>
      <c r="CA15" s="102">
        <v>0</v>
      </c>
      <c r="CB15" s="102">
        <v>0</v>
      </c>
      <c r="CC15" s="102">
        <v>0</v>
      </c>
      <c r="CD15" s="102">
        <v>0</v>
      </c>
      <c r="CE15" s="102">
        <v>0</v>
      </c>
      <c r="CF15" s="102">
        <v>0</v>
      </c>
      <c r="CG15" s="102">
        <v>0</v>
      </c>
      <c r="CH15" s="102">
        <v>0</v>
      </c>
      <c r="CI15" s="102">
        <v>0</v>
      </c>
      <c r="CJ15" s="102">
        <v>0</v>
      </c>
      <c r="CK15" s="102">
        <v>0</v>
      </c>
      <c r="CL15" s="102">
        <v>0</v>
      </c>
      <c r="CM15" s="102">
        <v>0</v>
      </c>
      <c r="CN15" s="102">
        <v>0</v>
      </c>
      <c r="CO15" s="102">
        <v>0</v>
      </c>
      <c r="CP15" s="102">
        <v>0</v>
      </c>
      <c r="CQ15" s="102">
        <v>0</v>
      </c>
      <c r="CR15" s="102">
        <v>0</v>
      </c>
      <c r="CS15" s="102">
        <v>0</v>
      </c>
      <c r="CT15" s="102">
        <v>0</v>
      </c>
      <c r="CU15" s="102">
        <v>0</v>
      </c>
      <c r="CV15" s="102">
        <v>0</v>
      </c>
      <c r="CW15" s="102">
        <v>0</v>
      </c>
      <c r="CX15" s="102">
        <v>0</v>
      </c>
      <c r="CY15" s="102">
        <v>0</v>
      </c>
      <c r="CZ15" s="102">
        <v>0</v>
      </c>
      <c r="DA15" s="102">
        <v>0</v>
      </c>
      <c r="DB15" s="102">
        <v>0</v>
      </c>
      <c r="DC15" s="102">
        <v>0</v>
      </c>
      <c r="DD15" s="102">
        <v>0</v>
      </c>
      <c r="DE15" s="102">
        <v>0</v>
      </c>
      <c r="DF15" s="102">
        <v>0</v>
      </c>
      <c r="DG15" s="102">
        <v>0</v>
      </c>
      <c r="DH15" s="102">
        <v>0</v>
      </c>
      <c r="DI15" s="102">
        <v>0</v>
      </c>
      <c r="DJ15" s="102">
        <v>0</v>
      </c>
      <c r="DK15" s="102">
        <v>0</v>
      </c>
      <c r="DL15" s="102">
        <v>0</v>
      </c>
      <c r="DM15" s="102"/>
      <c r="DN15" s="102"/>
      <c r="DO15" s="102"/>
      <c r="DP15" s="102"/>
      <c r="DQ15" s="116"/>
    </row>
    <row r="16" spans="1:121">
      <c r="A16" s="106" t="s">
        <v>283</v>
      </c>
      <c r="B16" s="101">
        <v>53539.26</v>
      </c>
      <c r="C16" s="102">
        <v>53539.26</v>
      </c>
      <c r="D16" s="102">
        <v>0</v>
      </c>
      <c r="E16" s="102">
        <v>0</v>
      </c>
      <c r="F16" s="102"/>
      <c r="G16" s="102">
        <v>0</v>
      </c>
      <c r="H16" s="105">
        <v>0</v>
      </c>
      <c r="I16" s="102">
        <v>-5975.87</v>
      </c>
      <c r="J16" s="102">
        <v>0</v>
      </c>
      <c r="K16" s="102">
        <v>0</v>
      </c>
      <c r="L16" s="102">
        <v>0</v>
      </c>
      <c r="M16" s="102">
        <v>0</v>
      </c>
      <c r="N16" s="102">
        <v>0</v>
      </c>
      <c r="O16" s="102">
        <v>59515.13</v>
      </c>
      <c r="P16" s="102">
        <v>0</v>
      </c>
      <c r="Q16" s="102">
        <v>0</v>
      </c>
      <c r="R16" s="102">
        <v>0</v>
      </c>
      <c r="S16" s="102">
        <v>0</v>
      </c>
      <c r="T16" s="102">
        <v>0</v>
      </c>
      <c r="U16" s="102">
        <v>0</v>
      </c>
      <c r="V16" s="102">
        <v>0</v>
      </c>
      <c r="W16" s="102">
        <v>0</v>
      </c>
      <c r="X16" s="102">
        <v>0</v>
      </c>
      <c r="Y16" s="102">
        <v>0</v>
      </c>
      <c r="Z16" s="102">
        <v>0</v>
      </c>
      <c r="AA16" s="102">
        <v>0</v>
      </c>
      <c r="AB16" s="102">
        <v>0</v>
      </c>
      <c r="AC16" s="102">
        <v>0</v>
      </c>
      <c r="AD16" s="102">
        <v>0</v>
      </c>
      <c r="AE16" s="102">
        <v>0</v>
      </c>
      <c r="AF16" s="102">
        <v>0</v>
      </c>
      <c r="AG16" s="102">
        <v>0</v>
      </c>
      <c r="AH16" s="102">
        <v>0</v>
      </c>
      <c r="AI16" s="102">
        <v>0</v>
      </c>
      <c r="AJ16" s="102">
        <v>0</v>
      </c>
      <c r="AK16" s="102">
        <v>0</v>
      </c>
      <c r="AL16" s="102">
        <v>0</v>
      </c>
      <c r="AM16" s="102">
        <v>0</v>
      </c>
      <c r="AN16" s="102">
        <v>2770.32</v>
      </c>
      <c r="AO16" s="102">
        <v>56744.81</v>
      </c>
      <c r="AP16" s="102">
        <v>3823.02</v>
      </c>
      <c r="AQ16" s="102">
        <v>1799.02</v>
      </c>
      <c r="AR16" s="102">
        <v>1860.07</v>
      </c>
      <c r="AS16" s="102">
        <v>3754.7</v>
      </c>
      <c r="AT16" s="102">
        <v>7168.51</v>
      </c>
      <c r="AU16" s="102">
        <v>3698.73</v>
      </c>
      <c r="AV16" s="102">
        <v>6.3</v>
      </c>
      <c r="AW16" s="102">
        <v>2505.0500000000002</v>
      </c>
      <c r="AX16" s="102">
        <v>1947.88</v>
      </c>
      <c r="AY16" s="102">
        <v>1073.3399999999999</v>
      </c>
      <c r="AZ16" s="102">
        <v>4523.93</v>
      </c>
      <c r="BA16" s="102">
        <v>17183.009999999998</v>
      </c>
      <c r="BB16" s="102">
        <v>6664.73</v>
      </c>
      <c r="BC16" s="102">
        <v>-2.63</v>
      </c>
      <c r="BD16" s="102">
        <v>-230.5</v>
      </c>
      <c r="BE16" s="102">
        <v>100.84</v>
      </c>
      <c r="BF16" s="102">
        <v>154.53</v>
      </c>
      <c r="BG16" s="102">
        <v>74.22</v>
      </c>
      <c r="BH16" s="102">
        <v>14.36</v>
      </c>
      <c r="BI16" s="102">
        <v>7.51</v>
      </c>
      <c r="BJ16" s="102">
        <v>517.1</v>
      </c>
      <c r="BK16" s="102">
        <v>0</v>
      </c>
      <c r="BL16" s="102">
        <v>0.09</v>
      </c>
      <c r="BM16" s="102">
        <v>0</v>
      </c>
      <c r="BN16" s="102">
        <v>0</v>
      </c>
      <c r="BO16" s="102">
        <v>5.37</v>
      </c>
      <c r="BP16" s="102">
        <v>0</v>
      </c>
      <c r="BQ16" s="102">
        <v>0</v>
      </c>
      <c r="BR16" s="102">
        <v>-0.32</v>
      </c>
      <c r="BS16" s="102">
        <v>0</v>
      </c>
      <c r="BT16" s="102">
        <v>0</v>
      </c>
      <c r="BU16" s="102">
        <v>0</v>
      </c>
      <c r="BV16" s="102">
        <v>0</v>
      </c>
      <c r="BW16" s="102">
        <v>12.02</v>
      </c>
      <c r="BX16" s="102">
        <v>14.7</v>
      </c>
      <c r="BY16" s="102">
        <v>4.26</v>
      </c>
      <c r="BZ16" s="102">
        <v>0</v>
      </c>
      <c r="CA16" s="102">
        <v>0</v>
      </c>
      <c r="CB16" s="102">
        <v>0</v>
      </c>
      <c r="CC16" s="102">
        <v>0</v>
      </c>
      <c r="CD16" s="102">
        <v>0</v>
      </c>
      <c r="CE16" s="102">
        <v>0</v>
      </c>
      <c r="CF16" s="102">
        <v>0</v>
      </c>
      <c r="CG16" s="102">
        <v>0</v>
      </c>
      <c r="CH16" s="102">
        <v>0</v>
      </c>
      <c r="CI16" s="102">
        <v>0</v>
      </c>
      <c r="CJ16" s="102">
        <v>0</v>
      </c>
      <c r="CK16" s="102">
        <v>0</v>
      </c>
      <c r="CL16" s="102">
        <v>0</v>
      </c>
      <c r="CM16" s="102">
        <v>0</v>
      </c>
      <c r="CN16" s="102">
        <v>0</v>
      </c>
      <c r="CO16" s="102">
        <v>0</v>
      </c>
      <c r="CP16" s="102">
        <v>0</v>
      </c>
      <c r="CQ16" s="102">
        <v>0</v>
      </c>
      <c r="CR16" s="102">
        <v>0</v>
      </c>
      <c r="CS16" s="102">
        <v>0</v>
      </c>
      <c r="CT16" s="102">
        <v>0</v>
      </c>
      <c r="CU16" s="102">
        <v>0</v>
      </c>
      <c r="CV16" s="102">
        <v>0</v>
      </c>
      <c r="CW16" s="102">
        <v>64.06</v>
      </c>
      <c r="CX16" s="102">
        <v>-1.91</v>
      </c>
      <c r="CY16" s="102">
        <v>0</v>
      </c>
      <c r="CZ16" s="102">
        <v>0</v>
      </c>
      <c r="DA16" s="102">
        <v>0</v>
      </c>
      <c r="DB16" s="102">
        <v>0</v>
      </c>
      <c r="DC16" s="102">
        <v>0</v>
      </c>
      <c r="DD16" s="102">
        <v>0</v>
      </c>
      <c r="DE16" s="102">
        <v>2.82</v>
      </c>
      <c r="DF16" s="102">
        <v>0</v>
      </c>
      <c r="DG16" s="102">
        <v>0</v>
      </c>
      <c r="DH16" s="102">
        <v>0</v>
      </c>
      <c r="DI16" s="102">
        <v>0</v>
      </c>
      <c r="DJ16" s="102">
        <v>0</v>
      </c>
      <c r="DK16" s="102">
        <v>0</v>
      </c>
      <c r="DL16" s="102">
        <v>0</v>
      </c>
      <c r="DM16" s="102"/>
      <c r="DN16" s="102"/>
      <c r="DO16" s="102"/>
      <c r="DP16" s="102"/>
      <c r="DQ16" s="116"/>
    </row>
    <row r="17" spans="1:125">
      <c r="A17" s="104" t="s">
        <v>40</v>
      </c>
      <c r="B17" s="101">
        <v>10235650.040000001</v>
      </c>
      <c r="C17" s="102">
        <v>10173385.890000001</v>
      </c>
      <c r="D17" s="102">
        <v>62264.15</v>
      </c>
      <c r="E17" s="102">
        <v>0</v>
      </c>
      <c r="F17" s="102"/>
      <c r="G17" s="102">
        <v>0</v>
      </c>
      <c r="H17" s="105">
        <v>0</v>
      </c>
      <c r="I17" s="102">
        <v>0</v>
      </c>
      <c r="J17" s="102">
        <v>0</v>
      </c>
      <c r="K17" s="102">
        <v>0</v>
      </c>
      <c r="L17" s="102">
        <v>0</v>
      </c>
      <c r="M17" s="102">
        <v>0</v>
      </c>
      <c r="N17" s="102">
        <v>0</v>
      </c>
      <c r="O17" s="102">
        <v>9263806.5199999996</v>
      </c>
      <c r="P17" s="102">
        <v>0</v>
      </c>
      <c r="Q17" s="102">
        <v>909579.37</v>
      </c>
      <c r="R17" s="102">
        <v>0</v>
      </c>
      <c r="S17" s="102">
        <v>0</v>
      </c>
      <c r="T17" s="102">
        <v>0</v>
      </c>
      <c r="U17" s="102">
        <v>0</v>
      </c>
      <c r="V17" s="102">
        <v>0</v>
      </c>
      <c r="W17" s="102">
        <v>0</v>
      </c>
      <c r="X17" s="102">
        <v>108713.65</v>
      </c>
      <c r="Y17" s="102">
        <v>0</v>
      </c>
      <c r="Z17" s="102">
        <v>168056</v>
      </c>
      <c r="AA17" s="102">
        <v>71032.19</v>
      </c>
      <c r="AB17" s="102">
        <v>4716.9799999999996</v>
      </c>
      <c r="AC17" s="102">
        <v>557060.55000000005</v>
      </c>
      <c r="AD17" s="102">
        <v>0</v>
      </c>
      <c r="AE17" s="102">
        <v>0</v>
      </c>
      <c r="AF17" s="102">
        <v>0</v>
      </c>
      <c r="AG17" s="102">
        <v>846121.76</v>
      </c>
      <c r="AH17" s="102">
        <v>85865.33</v>
      </c>
      <c r="AI17" s="102">
        <v>0</v>
      </c>
      <c r="AJ17" s="102">
        <v>0</v>
      </c>
      <c r="AK17" s="102">
        <v>0</v>
      </c>
      <c r="AL17" s="102">
        <v>0</v>
      </c>
      <c r="AM17" s="102">
        <v>0</v>
      </c>
      <c r="AN17" s="102">
        <v>743381.84</v>
      </c>
      <c r="AO17" s="102">
        <v>7588437.5899999999</v>
      </c>
      <c r="AP17" s="102">
        <v>283141.5</v>
      </c>
      <c r="AQ17" s="102">
        <v>28.3</v>
      </c>
      <c r="AR17" s="102">
        <v>132.08000000000001</v>
      </c>
      <c r="AS17" s="102">
        <v>84.91</v>
      </c>
      <c r="AT17" s="102">
        <v>36605.910000000003</v>
      </c>
      <c r="AU17" s="102">
        <v>47.17</v>
      </c>
      <c r="AV17" s="102">
        <v>0</v>
      </c>
      <c r="AW17" s="102">
        <v>157.87</v>
      </c>
      <c r="AX17" s="102">
        <v>56.6</v>
      </c>
      <c r="AY17" s="102">
        <v>28.29</v>
      </c>
      <c r="AZ17" s="102">
        <v>596898.11</v>
      </c>
      <c r="BA17" s="102">
        <v>113.2</v>
      </c>
      <c r="BB17" s="102">
        <v>98440.25</v>
      </c>
      <c r="BC17" s="102">
        <v>9.43</v>
      </c>
      <c r="BD17" s="102">
        <v>9.43</v>
      </c>
      <c r="BE17" s="102">
        <v>18.86</v>
      </c>
      <c r="BF17" s="102">
        <v>18.86</v>
      </c>
      <c r="BG17" s="102">
        <v>28.3</v>
      </c>
      <c r="BH17" s="102">
        <v>18.86</v>
      </c>
      <c r="BI17" s="102">
        <v>18.86</v>
      </c>
      <c r="BJ17" s="102">
        <v>170.83</v>
      </c>
      <c r="BK17" s="102">
        <v>9.43</v>
      </c>
      <c r="BL17" s="102">
        <v>9.43</v>
      </c>
      <c r="BM17" s="102">
        <v>0</v>
      </c>
      <c r="BN17" s="102">
        <v>9.43</v>
      </c>
      <c r="BO17" s="102">
        <v>0</v>
      </c>
      <c r="BP17" s="102">
        <v>0</v>
      </c>
      <c r="BQ17" s="102">
        <v>0</v>
      </c>
      <c r="BR17" s="102">
        <v>47.16</v>
      </c>
      <c r="BS17" s="102">
        <v>0</v>
      </c>
      <c r="BT17" s="102">
        <v>0</v>
      </c>
      <c r="BU17" s="102">
        <v>0</v>
      </c>
      <c r="BV17" s="102">
        <v>0</v>
      </c>
      <c r="BW17" s="102">
        <v>18.87</v>
      </c>
      <c r="BX17" s="102">
        <v>2084393.07</v>
      </c>
      <c r="BY17" s="102">
        <v>212915.69</v>
      </c>
      <c r="BZ17" s="102">
        <v>9.7100000000000009</v>
      </c>
      <c r="CA17" s="102">
        <v>0</v>
      </c>
      <c r="CB17" s="102">
        <v>0</v>
      </c>
      <c r="CC17" s="102">
        <v>121368.93</v>
      </c>
      <c r="CD17" s="102">
        <v>117924.53</v>
      </c>
      <c r="CE17" s="102">
        <v>0</v>
      </c>
      <c r="CF17" s="102">
        <v>293689.34000000003</v>
      </c>
      <c r="CG17" s="102">
        <v>0</v>
      </c>
      <c r="CH17" s="102">
        <v>14779.94</v>
      </c>
      <c r="CI17" s="102">
        <v>121418.93</v>
      </c>
      <c r="CJ17" s="102">
        <v>19.420000000000002</v>
      </c>
      <c r="CK17" s="102">
        <v>285598.7</v>
      </c>
      <c r="CL17" s="102">
        <v>0</v>
      </c>
      <c r="CM17" s="102">
        <v>20</v>
      </c>
      <c r="CN17" s="102">
        <v>0</v>
      </c>
      <c r="CO17" s="102">
        <v>0</v>
      </c>
      <c r="CP17" s="102">
        <v>9.7100000000000009</v>
      </c>
      <c r="CQ17" s="102">
        <v>0</v>
      </c>
      <c r="CR17" s="102">
        <v>0</v>
      </c>
      <c r="CS17" s="102">
        <v>0</v>
      </c>
      <c r="CT17" s="102">
        <v>10</v>
      </c>
      <c r="CU17" s="102">
        <v>10</v>
      </c>
      <c r="CV17" s="102">
        <v>171545.8</v>
      </c>
      <c r="CW17" s="102">
        <v>176886.79</v>
      </c>
      <c r="CX17" s="102">
        <v>9.43</v>
      </c>
      <c r="CY17" s="102">
        <v>9.43</v>
      </c>
      <c r="CZ17" s="102">
        <v>0</v>
      </c>
      <c r="DA17" s="102">
        <v>2741428</v>
      </c>
      <c r="DB17" s="102">
        <v>230258.23</v>
      </c>
      <c r="DC17" s="102">
        <v>0</v>
      </c>
      <c r="DD17" s="102">
        <v>0</v>
      </c>
      <c r="DE17" s="102">
        <v>0</v>
      </c>
      <c r="DF17" s="102">
        <v>0</v>
      </c>
      <c r="DG17" s="102">
        <v>0</v>
      </c>
      <c r="DH17" s="102">
        <v>0</v>
      </c>
      <c r="DI17" s="102">
        <v>10</v>
      </c>
      <c r="DJ17" s="102">
        <v>0</v>
      </c>
      <c r="DK17" s="102">
        <v>0</v>
      </c>
      <c r="DL17" s="102">
        <v>0</v>
      </c>
      <c r="DM17" s="102"/>
      <c r="DN17" s="102"/>
      <c r="DO17" s="102"/>
      <c r="DP17" s="102"/>
      <c r="DQ17" s="116"/>
    </row>
    <row r="18" spans="1:125">
      <c r="A18" s="106" t="s">
        <v>284</v>
      </c>
      <c r="B18" s="101">
        <v>435633.52</v>
      </c>
      <c r="C18" s="102">
        <v>168324.49</v>
      </c>
      <c r="D18" s="102">
        <v>267309.03000000003</v>
      </c>
      <c r="E18" s="102">
        <v>0</v>
      </c>
      <c r="F18" s="102"/>
      <c r="G18" s="102">
        <v>0</v>
      </c>
      <c r="H18" s="105">
        <v>0</v>
      </c>
      <c r="I18" s="102">
        <v>12744.64</v>
      </c>
      <c r="J18" s="102">
        <v>0</v>
      </c>
      <c r="K18" s="102">
        <v>0</v>
      </c>
      <c r="L18" s="102">
        <v>0</v>
      </c>
      <c r="M18" s="102">
        <v>0</v>
      </c>
      <c r="N18" s="102">
        <v>0</v>
      </c>
      <c r="O18" s="102">
        <v>155339.12</v>
      </c>
      <c r="P18" s="102">
        <v>240.73</v>
      </c>
      <c r="Q18" s="102">
        <v>0</v>
      </c>
      <c r="R18" s="102">
        <v>0</v>
      </c>
      <c r="S18" s="102">
        <v>240.73</v>
      </c>
      <c r="T18" s="102">
        <v>0</v>
      </c>
      <c r="U18" s="102">
        <v>0</v>
      </c>
      <c r="V18" s="102">
        <v>0</v>
      </c>
      <c r="W18" s="102">
        <v>0</v>
      </c>
      <c r="X18" s="102">
        <v>0</v>
      </c>
      <c r="Y18" s="102">
        <v>0</v>
      </c>
      <c r="Z18" s="102">
        <v>0</v>
      </c>
      <c r="AA18" s="102">
        <v>0</v>
      </c>
      <c r="AB18" s="102">
        <v>0</v>
      </c>
      <c r="AC18" s="102">
        <v>0</v>
      </c>
      <c r="AD18" s="102">
        <v>0</v>
      </c>
      <c r="AE18" s="102">
        <v>0</v>
      </c>
      <c r="AF18" s="102">
        <v>0</v>
      </c>
      <c r="AG18" s="102">
        <v>0</v>
      </c>
      <c r="AH18" s="102">
        <v>0</v>
      </c>
      <c r="AI18" s="102">
        <v>0</v>
      </c>
      <c r="AJ18" s="102">
        <v>0</v>
      </c>
      <c r="AK18" s="102">
        <v>647.95000000000005</v>
      </c>
      <c r="AL18" s="102">
        <v>0</v>
      </c>
      <c r="AM18" s="102">
        <v>17.75</v>
      </c>
      <c r="AN18" s="102">
        <v>20715.82</v>
      </c>
      <c r="AO18" s="102">
        <v>133957.6</v>
      </c>
      <c r="AP18" s="102">
        <v>16350.77</v>
      </c>
      <c r="AQ18" s="102">
        <v>0</v>
      </c>
      <c r="AR18" s="102">
        <v>203.77</v>
      </c>
      <c r="AS18" s="102">
        <v>0</v>
      </c>
      <c r="AT18" s="102">
        <v>0</v>
      </c>
      <c r="AU18" s="102">
        <v>24038.97</v>
      </c>
      <c r="AV18" s="102">
        <v>14975.77</v>
      </c>
      <c r="AW18" s="102">
        <v>32899.519999999997</v>
      </c>
      <c r="AX18" s="102">
        <v>0</v>
      </c>
      <c r="AY18" s="102">
        <v>0</v>
      </c>
      <c r="AZ18" s="102">
        <v>0</v>
      </c>
      <c r="BA18" s="102">
        <v>0</v>
      </c>
      <c r="BB18" s="102">
        <v>0</v>
      </c>
      <c r="BC18" s="102">
        <v>6724.67</v>
      </c>
      <c r="BD18" s="102">
        <v>8096.87</v>
      </c>
      <c r="BE18" s="102">
        <v>0</v>
      </c>
      <c r="BF18" s="102">
        <v>0</v>
      </c>
      <c r="BG18" s="102">
        <v>10430.969999999999</v>
      </c>
      <c r="BH18" s="102">
        <v>20032.52</v>
      </c>
      <c r="BI18" s="102">
        <v>203.77</v>
      </c>
      <c r="BJ18" s="102">
        <v>0</v>
      </c>
      <c r="BK18" s="102">
        <v>0</v>
      </c>
      <c r="BL18" s="102">
        <v>0</v>
      </c>
      <c r="BM18" s="102">
        <v>0</v>
      </c>
      <c r="BN18" s="102">
        <v>0</v>
      </c>
      <c r="BO18" s="102">
        <v>0</v>
      </c>
      <c r="BP18" s="102">
        <v>0</v>
      </c>
      <c r="BQ18" s="102">
        <v>0</v>
      </c>
      <c r="BR18" s="102">
        <v>0</v>
      </c>
      <c r="BS18" s="102">
        <v>0</v>
      </c>
      <c r="BT18" s="102">
        <v>0</v>
      </c>
      <c r="BU18" s="102">
        <v>0</v>
      </c>
      <c r="BV18" s="102">
        <v>0</v>
      </c>
      <c r="BW18" s="102">
        <v>0</v>
      </c>
      <c r="BX18" s="102">
        <v>0</v>
      </c>
      <c r="BY18" s="102">
        <v>0</v>
      </c>
      <c r="BZ18" s="102">
        <v>0</v>
      </c>
      <c r="CA18" s="102">
        <v>0</v>
      </c>
      <c r="CB18" s="102">
        <v>0</v>
      </c>
      <c r="CC18" s="102">
        <v>0</v>
      </c>
      <c r="CD18" s="102">
        <v>0</v>
      </c>
      <c r="CE18" s="102">
        <v>0</v>
      </c>
      <c r="CF18" s="102">
        <v>0</v>
      </c>
      <c r="CG18" s="102">
        <v>0</v>
      </c>
      <c r="CH18" s="102">
        <v>0</v>
      </c>
      <c r="CI18" s="102">
        <v>0</v>
      </c>
      <c r="CJ18" s="102">
        <v>0</v>
      </c>
      <c r="CK18" s="102">
        <v>0</v>
      </c>
      <c r="CL18" s="102">
        <v>0</v>
      </c>
      <c r="CM18" s="102">
        <v>0</v>
      </c>
      <c r="CN18" s="102">
        <v>0</v>
      </c>
      <c r="CO18" s="102">
        <v>0</v>
      </c>
      <c r="CP18" s="102">
        <v>0</v>
      </c>
      <c r="CQ18" s="102">
        <v>0</v>
      </c>
      <c r="CR18" s="102">
        <v>0</v>
      </c>
      <c r="CS18" s="102">
        <v>0</v>
      </c>
      <c r="CT18" s="102">
        <v>0</v>
      </c>
      <c r="CU18" s="102">
        <v>0</v>
      </c>
      <c r="CV18" s="102">
        <v>0</v>
      </c>
      <c r="CW18" s="102">
        <v>0</v>
      </c>
      <c r="CX18" s="102">
        <v>0</v>
      </c>
      <c r="CY18" s="102">
        <v>0</v>
      </c>
      <c r="CZ18" s="102">
        <v>0</v>
      </c>
      <c r="DA18" s="102">
        <v>0</v>
      </c>
      <c r="DB18" s="102">
        <v>0</v>
      </c>
      <c r="DC18" s="102">
        <v>0</v>
      </c>
      <c r="DD18" s="102">
        <v>0</v>
      </c>
      <c r="DE18" s="102">
        <v>0</v>
      </c>
      <c r="DF18" s="102">
        <v>0</v>
      </c>
      <c r="DG18" s="102">
        <v>0</v>
      </c>
      <c r="DH18" s="102">
        <v>0</v>
      </c>
      <c r="DI18" s="102">
        <v>0</v>
      </c>
      <c r="DJ18" s="102">
        <v>0</v>
      </c>
      <c r="DK18" s="102">
        <v>0</v>
      </c>
      <c r="DL18" s="102">
        <v>0</v>
      </c>
      <c r="DM18" s="102"/>
      <c r="DN18" s="102"/>
      <c r="DO18" s="102"/>
      <c r="DP18" s="102"/>
      <c r="DQ18" s="116"/>
    </row>
    <row r="19" spans="1:125" s="92" customFormat="1">
      <c r="A19" s="98" t="s">
        <v>42</v>
      </c>
      <c r="B19" s="99">
        <v>528261537.89999998</v>
      </c>
      <c r="C19" s="99">
        <v>492836247.92000002</v>
      </c>
      <c r="D19" s="99">
        <v>34339804.780000001</v>
      </c>
      <c r="E19" s="99">
        <v>-579631.16</v>
      </c>
      <c r="F19" s="99">
        <v>1445497.58</v>
      </c>
      <c r="G19" s="99">
        <v>11266457.069999998</v>
      </c>
      <c r="H19" s="99">
        <v>-11046838.289999999</v>
      </c>
      <c r="I19" s="99">
        <v>142275545.38</v>
      </c>
      <c r="J19" s="99">
        <v>0</v>
      </c>
      <c r="K19" s="99">
        <v>23406.880000000001</v>
      </c>
      <c r="L19" s="99">
        <v>0</v>
      </c>
      <c r="M19" s="99">
        <v>2246467.5299999998</v>
      </c>
      <c r="N19" s="99">
        <v>1783315.06</v>
      </c>
      <c r="O19" s="99">
        <v>251560454.71000001</v>
      </c>
      <c r="P19" s="99">
        <v>28589265.68</v>
      </c>
      <c r="Q19" s="99">
        <v>55886292.780000001</v>
      </c>
      <c r="R19" s="99">
        <v>10471499.9</v>
      </c>
      <c r="S19" s="99">
        <v>8794175.9199999999</v>
      </c>
      <c r="T19" s="99">
        <v>7986738.0199999996</v>
      </c>
      <c r="U19" s="99">
        <v>1765002.92</v>
      </c>
      <c r="V19" s="99">
        <v>7654919.25</v>
      </c>
      <c r="W19" s="99">
        <v>2388429.5699999998</v>
      </c>
      <c r="X19" s="99">
        <v>3904622.92</v>
      </c>
      <c r="Y19" s="99">
        <v>1293195.67</v>
      </c>
      <c r="Z19" s="99">
        <v>29777769.600000001</v>
      </c>
      <c r="AA19" s="99">
        <v>11896799.75</v>
      </c>
      <c r="AB19" s="99">
        <v>3551048.44</v>
      </c>
      <c r="AC19" s="99">
        <v>5462856.4000000004</v>
      </c>
      <c r="AD19" s="99">
        <v>3324429.3</v>
      </c>
      <c r="AE19" s="99">
        <v>3951524.38</v>
      </c>
      <c r="AF19" s="99">
        <v>3195546.22</v>
      </c>
      <c r="AG19" s="99">
        <v>22570259.210000001</v>
      </c>
      <c r="AH19" s="99">
        <v>36358256.520000003</v>
      </c>
      <c r="AI19" s="99">
        <v>3268680.49</v>
      </c>
      <c r="AJ19" s="99">
        <v>3997697.11</v>
      </c>
      <c r="AK19" s="99">
        <v>41921673.93</v>
      </c>
      <c r="AL19" s="99">
        <v>2930595.04</v>
      </c>
      <c r="AM19" s="99">
        <v>2171936.2400000002</v>
      </c>
      <c r="AN19" s="99">
        <v>6422980.6900000004</v>
      </c>
      <c r="AO19" s="99">
        <v>131918375.48</v>
      </c>
      <c r="AP19" s="99">
        <v>5385506.8300000001</v>
      </c>
      <c r="AQ19" s="99">
        <v>5454924.5700000003</v>
      </c>
      <c r="AR19" s="99">
        <v>5466135.3799999999</v>
      </c>
      <c r="AS19" s="99">
        <v>4538247.93</v>
      </c>
      <c r="AT19" s="99">
        <v>5356849.1500000004</v>
      </c>
      <c r="AU19" s="99">
        <v>5395566.7000000002</v>
      </c>
      <c r="AV19" s="99">
        <v>2035664.3</v>
      </c>
      <c r="AW19" s="99">
        <v>6197187.2000000002</v>
      </c>
      <c r="AX19" s="99">
        <v>3027421.76</v>
      </c>
      <c r="AY19" s="99">
        <v>2964282.15</v>
      </c>
      <c r="AZ19" s="99">
        <v>3827621.59</v>
      </c>
      <c r="BA19" s="99">
        <v>4508176.47</v>
      </c>
      <c r="BB19" s="99">
        <v>3186536.89</v>
      </c>
      <c r="BC19" s="99">
        <v>2771482.33</v>
      </c>
      <c r="BD19" s="99">
        <v>2251617.67</v>
      </c>
      <c r="BE19" s="99">
        <v>2307283.33</v>
      </c>
      <c r="BF19" s="99">
        <v>3125244.62</v>
      </c>
      <c r="BG19" s="99">
        <v>1726272.99</v>
      </c>
      <c r="BH19" s="99">
        <v>1755305.99</v>
      </c>
      <c r="BI19" s="99">
        <v>2168343.08</v>
      </c>
      <c r="BJ19" s="99">
        <v>2888614.35</v>
      </c>
      <c r="BK19" s="99">
        <v>1293442.5600000001</v>
      </c>
      <c r="BL19" s="99">
        <v>1127896.3700000001</v>
      </c>
      <c r="BM19" s="99">
        <v>1078733.6000000001</v>
      </c>
      <c r="BN19" s="99">
        <v>1422430.33</v>
      </c>
      <c r="BO19" s="99">
        <v>1215786.03</v>
      </c>
      <c r="BP19" s="99">
        <v>1700202.21</v>
      </c>
      <c r="BQ19" s="99">
        <v>1029746.82</v>
      </c>
      <c r="BR19" s="99">
        <v>1989332.84</v>
      </c>
      <c r="BS19" s="99">
        <v>664634.37</v>
      </c>
      <c r="BT19" s="99">
        <v>1164956.3700000001</v>
      </c>
      <c r="BU19" s="99">
        <v>450487.03999999998</v>
      </c>
      <c r="BV19" s="99">
        <v>820573.77</v>
      </c>
      <c r="BW19" s="99">
        <v>859754.14</v>
      </c>
      <c r="BX19" s="99">
        <v>2209480</v>
      </c>
      <c r="BY19" s="99">
        <v>5218876.74</v>
      </c>
      <c r="BZ19" s="99">
        <v>687928.31999999995</v>
      </c>
      <c r="CA19" s="99">
        <v>706951.45</v>
      </c>
      <c r="CB19" s="99">
        <v>635695.37</v>
      </c>
      <c r="CC19" s="99">
        <v>729229.27</v>
      </c>
      <c r="CD19" s="99">
        <v>446270.01</v>
      </c>
      <c r="CE19" s="99">
        <v>1025762.42</v>
      </c>
      <c r="CF19" s="99">
        <v>1068012.01</v>
      </c>
      <c r="CG19" s="99">
        <v>804694.93</v>
      </c>
      <c r="CH19" s="99">
        <v>982349.79</v>
      </c>
      <c r="CI19" s="99">
        <v>860847.99</v>
      </c>
      <c r="CJ19" s="99">
        <v>1041099.85</v>
      </c>
      <c r="CK19" s="99">
        <v>586888.42000000004</v>
      </c>
      <c r="CL19" s="99">
        <v>685159.52</v>
      </c>
      <c r="CM19" s="99">
        <v>985859.96</v>
      </c>
      <c r="CN19" s="99">
        <v>553671.43999999994</v>
      </c>
      <c r="CO19" s="99">
        <v>689683.12</v>
      </c>
      <c r="CP19" s="99">
        <v>585441.72</v>
      </c>
      <c r="CQ19" s="99">
        <v>898872.75</v>
      </c>
      <c r="CR19" s="99">
        <v>551304.21</v>
      </c>
      <c r="CS19" s="99">
        <v>956038.41</v>
      </c>
      <c r="CT19" s="99">
        <v>678305.2</v>
      </c>
      <c r="CU19" s="99">
        <v>870461.43999999994</v>
      </c>
      <c r="CV19" s="99">
        <v>863862.06</v>
      </c>
      <c r="CW19" s="99">
        <v>1825871.69</v>
      </c>
      <c r="CX19" s="99">
        <v>1084052.23</v>
      </c>
      <c r="CY19" s="99">
        <v>1595998.89</v>
      </c>
      <c r="CZ19" s="99">
        <v>608197.5</v>
      </c>
      <c r="DA19" s="99">
        <v>2037732.81</v>
      </c>
      <c r="DB19" s="99">
        <v>873287</v>
      </c>
      <c r="DC19" s="99">
        <v>867272.36</v>
      </c>
      <c r="DD19" s="99">
        <v>747914.32</v>
      </c>
      <c r="DE19" s="99">
        <v>667784.78</v>
      </c>
      <c r="DF19" s="99">
        <v>1208006.9099999999</v>
      </c>
      <c r="DG19" s="99">
        <v>744955.57</v>
      </c>
      <c r="DH19" s="99">
        <v>227574.04</v>
      </c>
      <c r="DI19" s="99">
        <v>797246.41</v>
      </c>
      <c r="DJ19" s="99">
        <v>766189.73</v>
      </c>
      <c r="DK19" s="99">
        <v>1032131.06</v>
      </c>
      <c r="DL19" s="99">
        <v>355152.05</v>
      </c>
      <c r="DM19" s="99"/>
      <c r="DN19" s="99"/>
      <c r="DO19" s="99"/>
      <c r="DP19" s="99"/>
      <c r="DQ19" s="99"/>
      <c r="DR19" s="94"/>
      <c r="DS19" s="94"/>
      <c r="DT19" s="94"/>
      <c r="DU19" s="94"/>
    </row>
    <row r="20" spans="1:125">
      <c r="A20" s="104" t="s">
        <v>43</v>
      </c>
      <c r="B20" s="101">
        <v>6151941.0899999999</v>
      </c>
      <c r="C20" s="101">
        <v>5771621.4100000001</v>
      </c>
      <c r="D20" s="101">
        <v>247106.42</v>
      </c>
      <c r="E20" s="101">
        <v>28597.18</v>
      </c>
      <c r="F20" s="101">
        <v>10152.25</v>
      </c>
      <c r="G20" s="102">
        <v>94463.830000000016</v>
      </c>
      <c r="H20" s="105">
        <v>0</v>
      </c>
      <c r="I20" s="101">
        <v>-799067.23</v>
      </c>
      <c r="J20" s="102">
        <v>0</v>
      </c>
      <c r="K20" s="102">
        <v>0</v>
      </c>
      <c r="L20" s="102">
        <v>0</v>
      </c>
      <c r="M20" s="102">
        <v>-51.94</v>
      </c>
      <c r="N20" s="102">
        <v>-160.88999999999999</v>
      </c>
      <c r="O20" s="102">
        <v>4204383.93</v>
      </c>
      <c r="P20" s="102">
        <v>1272445.3700000001</v>
      </c>
      <c r="Q20" s="102">
        <v>682679.47</v>
      </c>
      <c r="R20" s="102">
        <v>411392.7</v>
      </c>
      <c r="S20" s="102">
        <v>-44132.04</v>
      </c>
      <c r="T20" s="102">
        <v>1218070.2</v>
      </c>
      <c r="U20" s="102">
        <v>18457.37</v>
      </c>
      <c r="V20" s="102">
        <v>179566.4</v>
      </c>
      <c r="W20" s="102">
        <v>-99516.56</v>
      </c>
      <c r="X20" s="102">
        <v>-11374.74</v>
      </c>
      <c r="Y20" s="102">
        <v>1537.4</v>
      </c>
      <c r="Z20" s="102">
        <v>582633.14</v>
      </c>
      <c r="AA20" s="102">
        <v>64778.12</v>
      </c>
      <c r="AB20" s="102">
        <v>32025.71</v>
      </c>
      <c r="AC20" s="102">
        <v>13079.84</v>
      </c>
      <c r="AD20" s="102">
        <v>41387.040000000001</v>
      </c>
      <c r="AE20" s="102">
        <v>73037.09</v>
      </c>
      <c r="AF20" s="102">
        <v>296968.57</v>
      </c>
      <c r="AG20" s="102">
        <v>-17.36</v>
      </c>
      <c r="AH20" s="102">
        <v>1564421.92</v>
      </c>
      <c r="AI20" s="102">
        <v>-1481.53</v>
      </c>
      <c r="AJ20" s="102">
        <v>0</v>
      </c>
      <c r="AK20" s="102">
        <v>-171891.21</v>
      </c>
      <c r="AL20" s="102">
        <v>5998.52</v>
      </c>
      <c r="AM20" s="102">
        <v>0</v>
      </c>
      <c r="AN20" s="102">
        <v>52091.7</v>
      </c>
      <c r="AO20" s="102">
        <v>2755261.89</v>
      </c>
      <c r="AP20" s="102">
        <v>96490.97</v>
      </c>
      <c r="AQ20" s="102">
        <v>98428.31</v>
      </c>
      <c r="AR20" s="102">
        <v>106133.19</v>
      </c>
      <c r="AS20" s="102">
        <v>66587.289999999994</v>
      </c>
      <c r="AT20" s="102">
        <v>141585.10999999999</v>
      </c>
      <c r="AU20" s="102">
        <v>137626.03</v>
      </c>
      <c r="AV20" s="102">
        <v>47621.74</v>
      </c>
      <c r="AW20" s="102">
        <v>135356.71</v>
      </c>
      <c r="AX20" s="102">
        <v>31422.62</v>
      </c>
      <c r="AY20" s="102">
        <v>21836.32</v>
      </c>
      <c r="AZ20" s="102">
        <v>376977.18</v>
      </c>
      <c r="BA20" s="102">
        <v>45689.08</v>
      </c>
      <c r="BB20" s="102">
        <v>43108.13</v>
      </c>
      <c r="BC20" s="102">
        <v>33129.65</v>
      </c>
      <c r="BD20" s="102">
        <v>40528.31</v>
      </c>
      <c r="BE20" s="102">
        <v>42677.86</v>
      </c>
      <c r="BF20" s="102">
        <v>33238.01</v>
      </c>
      <c r="BG20" s="102">
        <v>45692.65</v>
      </c>
      <c r="BH20" s="102">
        <v>24232.67</v>
      </c>
      <c r="BI20" s="102">
        <v>32304.02</v>
      </c>
      <c r="BJ20" s="102">
        <v>48339.5</v>
      </c>
      <c r="BK20" s="102">
        <v>8184.12</v>
      </c>
      <c r="BL20" s="102">
        <v>22382.55</v>
      </c>
      <c r="BM20" s="102">
        <v>14742.68</v>
      </c>
      <c r="BN20" s="102">
        <v>17766.03</v>
      </c>
      <c r="BO20" s="102">
        <v>10506.9</v>
      </c>
      <c r="BP20" s="102">
        <v>20512.02</v>
      </c>
      <c r="BQ20" s="102">
        <v>15090.53</v>
      </c>
      <c r="BR20" s="102">
        <v>15136.43</v>
      </c>
      <c r="BS20" s="102">
        <v>9773.2900000000009</v>
      </c>
      <c r="BT20" s="102">
        <v>9194.0400000000009</v>
      </c>
      <c r="BU20" s="102">
        <v>1562.16</v>
      </c>
      <c r="BV20" s="102">
        <v>8852.35</v>
      </c>
      <c r="BW20" s="102">
        <v>14801.55</v>
      </c>
      <c r="BX20" s="102">
        <v>37831.03</v>
      </c>
      <c r="BY20" s="102">
        <v>780874.73</v>
      </c>
      <c r="BZ20" s="102">
        <v>869.53</v>
      </c>
      <c r="CA20" s="102">
        <v>197.4</v>
      </c>
      <c r="CB20" s="102">
        <v>0</v>
      </c>
      <c r="CC20" s="102">
        <v>1716.88</v>
      </c>
      <c r="CD20" s="102">
        <v>2080.2600000000002</v>
      </c>
      <c r="CE20" s="102">
        <v>5379.15</v>
      </c>
      <c r="CF20" s="102">
        <v>2695.91</v>
      </c>
      <c r="CG20" s="102">
        <v>0</v>
      </c>
      <c r="CH20" s="102">
        <v>1025.45</v>
      </c>
      <c r="CI20" s="102">
        <v>752.58</v>
      </c>
      <c r="CJ20" s="102">
        <v>1361.13</v>
      </c>
      <c r="CK20" s="102">
        <v>1432.05</v>
      </c>
      <c r="CL20" s="102">
        <v>1279.68</v>
      </c>
      <c r="CM20" s="102">
        <v>85</v>
      </c>
      <c r="CN20" s="102">
        <v>-54.84</v>
      </c>
      <c r="CO20" s="102">
        <v>637.33000000000004</v>
      </c>
      <c r="CP20" s="102">
        <v>1499.6</v>
      </c>
      <c r="CQ20" s="102">
        <v>134.4</v>
      </c>
      <c r="CR20" s="102">
        <v>202.2</v>
      </c>
      <c r="CS20" s="102">
        <v>76.8</v>
      </c>
      <c r="CT20" s="102">
        <v>0</v>
      </c>
      <c r="CU20" s="102">
        <v>105</v>
      </c>
      <c r="CV20" s="102">
        <v>10661.58</v>
      </c>
      <c r="CW20" s="102">
        <v>30209.33</v>
      </c>
      <c r="CX20" s="102">
        <v>9394.02</v>
      </c>
      <c r="CY20" s="102">
        <v>5211.24</v>
      </c>
      <c r="CZ20" s="102">
        <v>1041.58</v>
      </c>
      <c r="DA20" s="102">
        <v>38436.06</v>
      </c>
      <c r="DB20" s="102">
        <v>671.61</v>
      </c>
      <c r="DC20" s="102">
        <v>41.04</v>
      </c>
      <c r="DD20" s="102">
        <v>696.15</v>
      </c>
      <c r="DE20" s="102">
        <v>431.7</v>
      </c>
      <c r="DF20" s="102">
        <v>0</v>
      </c>
      <c r="DG20" s="102">
        <v>0</v>
      </c>
      <c r="DH20" s="102">
        <v>0</v>
      </c>
      <c r="DI20" s="102">
        <v>0</v>
      </c>
      <c r="DJ20" s="102">
        <v>703.52</v>
      </c>
      <c r="DK20" s="102">
        <v>0</v>
      </c>
      <c r="DL20" s="102">
        <v>72.790000000000006</v>
      </c>
      <c r="DM20" s="102"/>
      <c r="DN20" s="102"/>
      <c r="DO20" s="102"/>
      <c r="DP20" s="102"/>
      <c r="DQ20" s="116"/>
    </row>
    <row r="21" spans="1:125" ht="13.5">
      <c r="A21" s="104" t="s">
        <v>44</v>
      </c>
      <c r="B21" s="101">
        <v>497581031.52000004</v>
      </c>
      <c r="C21" s="101">
        <v>459536061.22000003</v>
      </c>
      <c r="D21" s="101">
        <v>34092698.359999999</v>
      </c>
      <c r="E21" s="101">
        <v>2391771.66</v>
      </c>
      <c r="F21" s="103">
        <v>1435345.33</v>
      </c>
      <c r="G21" s="102">
        <v>11171993.239999998</v>
      </c>
      <c r="H21" s="105">
        <v>-11046838.289999999</v>
      </c>
      <c r="I21" s="101">
        <v>143074612.61000001</v>
      </c>
      <c r="J21" s="102">
        <v>0</v>
      </c>
      <c r="K21" s="102">
        <v>23406.880000000001</v>
      </c>
      <c r="L21" s="102">
        <v>0</v>
      </c>
      <c r="M21" s="102">
        <v>2246519.4700000002</v>
      </c>
      <c r="N21" s="102">
        <v>1783475.95</v>
      </c>
      <c r="O21" s="102">
        <v>220600303.81999999</v>
      </c>
      <c r="P21" s="102">
        <v>26544021.98</v>
      </c>
      <c r="Q21" s="102">
        <v>55203613.310000002</v>
      </c>
      <c r="R21" s="102">
        <v>10060107.199999999</v>
      </c>
      <c r="S21" s="102">
        <v>8838307.9600000009</v>
      </c>
      <c r="T21" s="102">
        <v>5995869.4900000002</v>
      </c>
      <c r="U21" s="102">
        <v>1746545.55</v>
      </c>
      <c r="V21" s="102">
        <v>7475352.8499999996</v>
      </c>
      <c r="W21" s="102">
        <v>2487946.13</v>
      </c>
      <c r="X21" s="102">
        <v>3915997.66</v>
      </c>
      <c r="Y21" s="102">
        <v>1291658.27</v>
      </c>
      <c r="Z21" s="102">
        <v>29195136.460000001</v>
      </c>
      <c r="AA21" s="102">
        <v>11832021.630000001</v>
      </c>
      <c r="AB21" s="102">
        <v>3519022.73</v>
      </c>
      <c r="AC21" s="102">
        <v>5449776.5599999996</v>
      </c>
      <c r="AD21" s="102">
        <v>3283042.26</v>
      </c>
      <c r="AE21" s="102">
        <v>3878487.29</v>
      </c>
      <c r="AF21" s="102">
        <v>2898577.65</v>
      </c>
      <c r="AG21" s="102">
        <v>22570276.57</v>
      </c>
      <c r="AH21" s="102">
        <v>10329668.48</v>
      </c>
      <c r="AI21" s="102">
        <v>3270162.02</v>
      </c>
      <c r="AJ21" s="102">
        <v>3997697.11</v>
      </c>
      <c r="AK21" s="102">
        <v>42093565.140000001</v>
      </c>
      <c r="AL21" s="102">
        <v>2924596.52</v>
      </c>
      <c r="AM21" s="102">
        <v>2171936.2400000002</v>
      </c>
      <c r="AN21" s="102">
        <v>6338323.2400000002</v>
      </c>
      <c r="AO21" s="102">
        <v>126904078.5</v>
      </c>
      <c r="AP21" s="102">
        <v>5274522.55</v>
      </c>
      <c r="AQ21" s="102">
        <v>5320702.0199999996</v>
      </c>
      <c r="AR21" s="102">
        <v>5327364.2699999996</v>
      </c>
      <c r="AS21" s="102">
        <v>4450811.8499999996</v>
      </c>
      <c r="AT21" s="102">
        <v>5180424.03</v>
      </c>
      <c r="AU21" s="102">
        <v>5202110.01</v>
      </c>
      <c r="AV21" s="102">
        <v>1957535.02</v>
      </c>
      <c r="AW21" s="102">
        <v>6026193.1799999997</v>
      </c>
      <c r="AX21" s="102">
        <v>2988257.83</v>
      </c>
      <c r="AY21" s="102">
        <v>2936253.47</v>
      </c>
      <c r="AZ21" s="102">
        <v>3436894.13</v>
      </c>
      <c r="BA21" s="102">
        <v>4455589.66</v>
      </c>
      <c r="BB21" s="102">
        <v>3139865.18</v>
      </c>
      <c r="BC21" s="102">
        <v>2709738.25</v>
      </c>
      <c r="BD21" s="102">
        <v>2173759.8199999998</v>
      </c>
      <c r="BE21" s="102">
        <v>2214808.67</v>
      </c>
      <c r="BF21" s="102">
        <v>3077732.46</v>
      </c>
      <c r="BG21" s="102">
        <v>1665342.71</v>
      </c>
      <c r="BH21" s="102">
        <v>1692508.6</v>
      </c>
      <c r="BI21" s="102">
        <v>2104300.77</v>
      </c>
      <c r="BJ21" s="102">
        <v>2805278.09</v>
      </c>
      <c r="BK21" s="102">
        <v>1278917.5900000001</v>
      </c>
      <c r="BL21" s="102">
        <v>1088152.22</v>
      </c>
      <c r="BM21" s="102">
        <v>1035730.55</v>
      </c>
      <c r="BN21" s="102">
        <v>1395412.14</v>
      </c>
      <c r="BO21" s="102">
        <v>1174516.8700000001</v>
      </c>
      <c r="BP21" s="102">
        <v>1633135.47</v>
      </c>
      <c r="BQ21" s="102">
        <v>1003909.13</v>
      </c>
      <c r="BR21" s="102">
        <v>1949412.92</v>
      </c>
      <c r="BS21" s="102">
        <v>649123.34</v>
      </c>
      <c r="BT21" s="102">
        <v>1147962.33</v>
      </c>
      <c r="BU21" s="102">
        <v>437413.56</v>
      </c>
      <c r="BV21" s="102">
        <v>802783.69</v>
      </c>
      <c r="BW21" s="102">
        <v>829663.34</v>
      </c>
      <c r="BX21" s="102">
        <v>2169803.11</v>
      </c>
      <c r="BY21" s="102">
        <v>3228097.49</v>
      </c>
      <c r="BZ21" s="102">
        <v>684247.79</v>
      </c>
      <c r="CA21" s="102">
        <v>701652.05</v>
      </c>
      <c r="CB21" s="102">
        <v>615935.37</v>
      </c>
      <c r="CC21" s="102">
        <v>726713.39</v>
      </c>
      <c r="CD21" s="102">
        <v>440527.49</v>
      </c>
      <c r="CE21" s="102">
        <v>1009668.17</v>
      </c>
      <c r="CF21" s="102">
        <v>1060028.1000000001</v>
      </c>
      <c r="CG21" s="102">
        <v>802800.93</v>
      </c>
      <c r="CH21" s="102">
        <v>979369.15</v>
      </c>
      <c r="CI21" s="102">
        <v>852399.41</v>
      </c>
      <c r="CJ21" s="102">
        <v>1036178.72</v>
      </c>
      <c r="CK21" s="102">
        <v>582544.37</v>
      </c>
      <c r="CL21" s="102">
        <v>675385.84</v>
      </c>
      <c r="CM21" s="102">
        <v>969064.95999999996</v>
      </c>
      <c r="CN21" s="102">
        <v>553162.12</v>
      </c>
      <c r="CO21" s="102">
        <v>678957.79</v>
      </c>
      <c r="CP21" s="102">
        <v>564285.12</v>
      </c>
      <c r="CQ21" s="102">
        <v>889270.35</v>
      </c>
      <c r="CR21" s="102">
        <v>547944.01</v>
      </c>
      <c r="CS21" s="102">
        <v>950643.61</v>
      </c>
      <c r="CT21" s="102">
        <v>674986.2</v>
      </c>
      <c r="CU21" s="102">
        <v>867859.44</v>
      </c>
      <c r="CV21" s="102">
        <v>845845.86</v>
      </c>
      <c r="CW21" s="102">
        <v>1785747.27</v>
      </c>
      <c r="CX21" s="102">
        <v>1066257.4099999999</v>
      </c>
      <c r="CY21" s="102">
        <v>1587322.28</v>
      </c>
      <c r="CZ21" s="102">
        <v>597293.92000000004</v>
      </c>
      <c r="DA21" s="102">
        <v>1997339.78</v>
      </c>
      <c r="DB21" s="102">
        <v>867705.39</v>
      </c>
      <c r="DC21" s="102">
        <v>838163.32</v>
      </c>
      <c r="DD21" s="102">
        <v>726144.17</v>
      </c>
      <c r="DE21" s="102">
        <v>665213.07999999996</v>
      </c>
      <c r="DF21" s="102">
        <v>1203154.9099999999</v>
      </c>
      <c r="DG21" s="102">
        <v>735557.57</v>
      </c>
      <c r="DH21" s="102">
        <v>226664.04</v>
      </c>
      <c r="DI21" s="102">
        <v>794419.41</v>
      </c>
      <c r="DJ21" s="102">
        <v>762466.21</v>
      </c>
      <c r="DK21" s="102">
        <v>1025977.06</v>
      </c>
      <c r="DL21" s="102">
        <v>351156.12</v>
      </c>
      <c r="DM21" s="102"/>
      <c r="DN21" s="102"/>
      <c r="DO21" s="102"/>
      <c r="DP21" s="102"/>
      <c r="DQ21" s="116"/>
    </row>
    <row r="22" spans="1:125">
      <c r="A22" s="104" t="s">
        <v>45</v>
      </c>
      <c r="B22" s="101">
        <v>22236964.449999999</v>
      </c>
      <c r="C22" s="101">
        <v>25236964.449999999</v>
      </c>
      <c r="D22" s="101">
        <v>0</v>
      </c>
      <c r="E22" s="101">
        <v>-3000000</v>
      </c>
      <c r="F22" s="101"/>
      <c r="G22" s="102">
        <v>0</v>
      </c>
      <c r="H22" s="105">
        <v>0</v>
      </c>
      <c r="I22" s="101">
        <v>0</v>
      </c>
      <c r="J22" s="102">
        <v>0</v>
      </c>
      <c r="K22" s="102">
        <v>0</v>
      </c>
      <c r="L22" s="102">
        <v>0</v>
      </c>
      <c r="M22" s="102">
        <v>0</v>
      </c>
      <c r="N22" s="102">
        <v>0</v>
      </c>
      <c r="O22" s="102">
        <v>24464166.120000001</v>
      </c>
      <c r="P22" s="102">
        <v>772798.33</v>
      </c>
      <c r="Q22" s="102">
        <v>0</v>
      </c>
      <c r="R22" s="102">
        <v>0</v>
      </c>
      <c r="S22" s="102">
        <v>0</v>
      </c>
      <c r="T22" s="102">
        <v>772798.33</v>
      </c>
      <c r="U22" s="102">
        <v>0</v>
      </c>
      <c r="V22" s="102">
        <v>0</v>
      </c>
      <c r="W22" s="102">
        <v>0</v>
      </c>
      <c r="X22" s="102">
        <v>0</v>
      </c>
      <c r="Y22" s="102">
        <v>0</v>
      </c>
      <c r="Z22" s="102">
        <v>0</v>
      </c>
      <c r="AA22" s="102">
        <v>0</v>
      </c>
      <c r="AB22" s="102">
        <v>0</v>
      </c>
      <c r="AC22" s="102">
        <v>0</v>
      </c>
      <c r="AD22" s="102">
        <v>0</v>
      </c>
      <c r="AE22" s="102">
        <v>0</v>
      </c>
      <c r="AF22" s="102">
        <v>0</v>
      </c>
      <c r="AG22" s="102">
        <v>0</v>
      </c>
      <c r="AH22" s="102">
        <v>24464166.120000001</v>
      </c>
      <c r="AI22" s="102">
        <v>0</v>
      </c>
      <c r="AJ22" s="102">
        <v>0</v>
      </c>
      <c r="AK22" s="102">
        <v>0</v>
      </c>
      <c r="AL22" s="102">
        <v>0</v>
      </c>
      <c r="AM22" s="102">
        <v>0</v>
      </c>
      <c r="AN22" s="102">
        <v>0</v>
      </c>
      <c r="AO22" s="102">
        <v>0</v>
      </c>
      <c r="AP22" s="102">
        <v>0</v>
      </c>
      <c r="AQ22" s="102">
        <v>0</v>
      </c>
      <c r="AR22" s="102">
        <v>0</v>
      </c>
      <c r="AS22" s="102">
        <v>0</v>
      </c>
      <c r="AT22" s="102">
        <v>0</v>
      </c>
      <c r="AU22" s="102">
        <v>0</v>
      </c>
      <c r="AV22" s="102">
        <v>0</v>
      </c>
      <c r="AW22" s="102">
        <v>0</v>
      </c>
      <c r="AX22" s="102">
        <v>0</v>
      </c>
      <c r="AY22" s="102">
        <v>0</v>
      </c>
      <c r="AZ22" s="102">
        <v>0</v>
      </c>
      <c r="BA22" s="102">
        <v>0</v>
      </c>
      <c r="BB22" s="102">
        <v>0</v>
      </c>
      <c r="BC22" s="102">
        <v>0</v>
      </c>
      <c r="BD22" s="102">
        <v>0</v>
      </c>
      <c r="BE22" s="102">
        <v>0</v>
      </c>
      <c r="BF22" s="102">
        <v>0</v>
      </c>
      <c r="BG22" s="102">
        <v>0</v>
      </c>
      <c r="BH22" s="102">
        <v>0</v>
      </c>
      <c r="BI22" s="102">
        <v>0</v>
      </c>
      <c r="BJ22" s="102">
        <v>0</v>
      </c>
      <c r="BK22" s="102">
        <v>0</v>
      </c>
      <c r="BL22" s="102">
        <v>0</v>
      </c>
      <c r="BM22" s="102">
        <v>0</v>
      </c>
      <c r="BN22" s="102">
        <v>0</v>
      </c>
      <c r="BO22" s="102">
        <v>0</v>
      </c>
      <c r="BP22" s="102">
        <v>0</v>
      </c>
      <c r="BQ22" s="102">
        <v>0</v>
      </c>
      <c r="BR22" s="102">
        <v>0</v>
      </c>
      <c r="BS22" s="102">
        <v>0</v>
      </c>
      <c r="BT22" s="102">
        <v>0</v>
      </c>
      <c r="BU22" s="102">
        <v>0</v>
      </c>
      <c r="BV22" s="102">
        <v>0</v>
      </c>
      <c r="BW22" s="102">
        <v>0</v>
      </c>
      <c r="BX22" s="102">
        <v>0</v>
      </c>
      <c r="BY22" s="102">
        <v>0</v>
      </c>
      <c r="BZ22" s="102">
        <v>0</v>
      </c>
      <c r="CA22" s="102">
        <v>0</v>
      </c>
      <c r="CB22" s="102">
        <v>0</v>
      </c>
      <c r="CC22" s="102">
        <v>0</v>
      </c>
      <c r="CD22" s="102">
        <v>0</v>
      </c>
      <c r="CE22" s="102">
        <v>0</v>
      </c>
      <c r="CF22" s="102">
        <v>0</v>
      </c>
      <c r="CG22" s="102">
        <v>0</v>
      </c>
      <c r="CH22" s="102">
        <v>0</v>
      </c>
      <c r="CI22" s="102">
        <v>0</v>
      </c>
      <c r="CJ22" s="102">
        <v>0</v>
      </c>
      <c r="CK22" s="102">
        <v>0</v>
      </c>
      <c r="CL22" s="102">
        <v>0</v>
      </c>
      <c r="CM22" s="102">
        <v>0</v>
      </c>
      <c r="CN22" s="102">
        <v>0</v>
      </c>
      <c r="CO22" s="102">
        <v>0</v>
      </c>
      <c r="CP22" s="102">
        <v>0</v>
      </c>
      <c r="CQ22" s="102">
        <v>0</v>
      </c>
      <c r="CR22" s="102">
        <v>0</v>
      </c>
      <c r="CS22" s="102">
        <v>0</v>
      </c>
      <c r="CT22" s="102">
        <v>0</v>
      </c>
      <c r="CU22" s="102">
        <v>0</v>
      </c>
      <c r="CV22" s="102">
        <v>0</v>
      </c>
      <c r="CW22" s="102">
        <v>0</v>
      </c>
      <c r="CX22" s="102">
        <v>0</v>
      </c>
      <c r="CY22" s="102">
        <v>0</v>
      </c>
      <c r="CZ22" s="102">
        <v>0</v>
      </c>
      <c r="DA22" s="102">
        <v>0</v>
      </c>
      <c r="DB22" s="102">
        <v>0</v>
      </c>
      <c r="DC22" s="102">
        <v>0</v>
      </c>
      <c r="DD22" s="102">
        <v>0</v>
      </c>
      <c r="DE22" s="102">
        <v>0</v>
      </c>
      <c r="DF22" s="102">
        <v>0</v>
      </c>
      <c r="DG22" s="102">
        <v>0</v>
      </c>
      <c r="DH22" s="102">
        <v>0</v>
      </c>
      <c r="DI22" s="102">
        <v>0</v>
      </c>
      <c r="DJ22" s="102">
        <v>0</v>
      </c>
      <c r="DK22" s="102">
        <v>0</v>
      </c>
      <c r="DL22" s="102">
        <v>0</v>
      </c>
      <c r="DM22" s="102"/>
      <c r="DN22" s="102"/>
      <c r="DO22" s="102"/>
      <c r="DP22" s="102"/>
      <c r="DQ22" s="116"/>
    </row>
    <row r="23" spans="1:125">
      <c r="A23" s="104" t="s">
        <v>46</v>
      </c>
      <c r="B23" s="101">
        <v>0</v>
      </c>
      <c r="C23" s="101">
        <v>0</v>
      </c>
      <c r="D23" s="101">
        <v>0</v>
      </c>
      <c r="E23" s="101">
        <v>0</v>
      </c>
      <c r="F23" s="101"/>
      <c r="G23" s="102">
        <v>0</v>
      </c>
      <c r="H23" s="105">
        <v>0</v>
      </c>
      <c r="I23" s="101">
        <v>0</v>
      </c>
      <c r="J23" s="102">
        <v>0</v>
      </c>
      <c r="K23" s="102">
        <v>0</v>
      </c>
      <c r="L23" s="102">
        <v>0</v>
      </c>
      <c r="M23" s="102">
        <v>0</v>
      </c>
      <c r="N23" s="102">
        <v>0</v>
      </c>
      <c r="O23" s="102">
        <v>0</v>
      </c>
      <c r="P23" s="102">
        <v>0</v>
      </c>
      <c r="Q23" s="102">
        <v>0</v>
      </c>
      <c r="R23" s="102">
        <v>0</v>
      </c>
      <c r="S23" s="102">
        <v>0</v>
      </c>
      <c r="T23" s="102">
        <v>0</v>
      </c>
      <c r="U23" s="102">
        <v>0</v>
      </c>
      <c r="V23" s="102">
        <v>0</v>
      </c>
      <c r="W23" s="102">
        <v>0</v>
      </c>
      <c r="X23" s="102">
        <v>0</v>
      </c>
      <c r="Y23" s="102">
        <v>0</v>
      </c>
      <c r="Z23" s="102">
        <v>0</v>
      </c>
      <c r="AA23" s="102">
        <v>0</v>
      </c>
      <c r="AB23" s="102">
        <v>0</v>
      </c>
      <c r="AC23" s="102">
        <v>0</v>
      </c>
      <c r="AD23" s="102">
        <v>0</v>
      </c>
      <c r="AE23" s="102">
        <v>0</v>
      </c>
      <c r="AF23" s="102">
        <v>0</v>
      </c>
      <c r="AG23" s="102">
        <v>0</v>
      </c>
      <c r="AH23" s="102">
        <v>0</v>
      </c>
      <c r="AI23" s="102">
        <v>0</v>
      </c>
      <c r="AJ23" s="102">
        <v>0</v>
      </c>
      <c r="AK23" s="102">
        <v>0</v>
      </c>
      <c r="AL23" s="102">
        <v>0</v>
      </c>
      <c r="AM23" s="102">
        <v>0</v>
      </c>
      <c r="AN23" s="102">
        <v>0</v>
      </c>
      <c r="AO23" s="102">
        <v>0</v>
      </c>
      <c r="AP23" s="102">
        <v>0</v>
      </c>
      <c r="AQ23" s="102">
        <v>0</v>
      </c>
      <c r="AR23" s="102">
        <v>0</v>
      </c>
      <c r="AS23" s="102">
        <v>0</v>
      </c>
      <c r="AT23" s="102">
        <v>0</v>
      </c>
      <c r="AU23" s="102">
        <v>0</v>
      </c>
      <c r="AV23" s="102">
        <v>0</v>
      </c>
      <c r="AW23" s="102">
        <v>0</v>
      </c>
      <c r="AX23" s="102">
        <v>0</v>
      </c>
      <c r="AY23" s="102">
        <v>0</v>
      </c>
      <c r="AZ23" s="102">
        <v>0</v>
      </c>
      <c r="BA23" s="102">
        <v>0</v>
      </c>
      <c r="BB23" s="102">
        <v>0</v>
      </c>
      <c r="BC23" s="102">
        <v>0</v>
      </c>
      <c r="BD23" s="102">
        <v>0</v>
      </c>
      <c r="BE23" s="102">
        <v>0</v>
      </c>
      <c r="BF23" s="102">
        <v>0</v>
      </c>
      <c r="BG23" s="102">
        <v>0</v>
      </c>
      <c r="BH23" s="102">
        <v>0</v>
      </c>
      <c r="BI23" s="102">
        <v>0</v>
      </c>
      <c r="BJ23" s="102">
        <v>0</v>
      </c>
      <c r="BK23" s="102">
        <v>0</v>
      </c>
      <c r="BL23" s="102">
        <v>0</v>
      </c>
      <c r="BM23" s="102">
        <v>0</v>
      </c>
      <c r="BN23" s="102">
        <v>0</v>
      </c>
      <c r="BO23" s="102">
        <v>0</v>
      </c>
      <c r="BP23" s="102">
        <v>0</v>
      </c>
      <c r="BQ23" s="102">
        <v>0</v>
      </c>
      <c r="BR23" s="102">
        <v>0</v>
      </c>
      <c r="BS23" s="102">
        <v>0</v>
      </c>
      <c r="BT23" s="102">
        <v>0</v>
      </c>
      <c r="BU23" s="102">
        <v>0</v>
      </c>
      <c r="BV23" s="102">
        <v>0</v>
      </c>
      <c r="BW23" s="102">
        <v>0</v>
      </c>
      <c r="BX23" s="102">
        <v>0</v>
      </c>
      <c r="BY23" s="102">
        <v>0</v>
      </c>
      <c r="BZ23" s="102">
        <v>0</v>
      </c>
      <c r="CA23" s="102">
        <v>0</v>
      </c>
      <c r="CB23" s="102">
        <v>0</v>
      </c>
      <c r="CC23" s="102">
        <v>0</v>
      </c>
      <c r="CD23" s="102">
        <v>0</v>
      </c>
      <c r="CE23" s="102">
        <v>0</v>
      </c>
      <c r="CF23" s="102">
        <v>0</v>
      </c>
      <c r="CG23" s="102">
        <v>0</v>
      </c>
      <c r="CH23" s="102">
        <v>0</v>
      </c>
      <c r="CI23" s="102">
        <v>0</v>
      </c>
      <c r="CJ23" s="102">
        <v>0</v>
      </c>
      <c r="CK23" s="102">
        <v>0</v>
      </c>
      <c r="CL23" s="102">
        <v>0</v>
      </c>
      <c r="CM23" s="102">
        <v>0</v>
      </c>
      <c r="CN23" s="102">
        <v>0</v>
      </c>
      <c r="CO23" s="102">
        <v>0</v>
      </c>
      <c r="CP23" s="102">
        <v>0</v>
      </c>
      <c r="CQ23" s="102">
        <v>0</v>
      </c>
      <c r="CR23" s="102">
        <v>0</v>
      </c>
      <c r="CS23" s="102">
        <v>0</v>
      </c>
      <c r="CT23" s="102">
        <v>0</v>
      </c>
      <c r="CU23" s="102">
        <v>0</v>
      </c>
      <c r="CV23" s="102">
        <v>0</v>
      </c>
      <c r="CW23" s="102">
        <v>0</v>
      </c>
      <c r="CX23" s="102">
        <v>0</v>
      </c>
      <c r="CY23" s="102">
        <v>0</v>
      </c>
      <c r="CZ23" s="102">
        <v>0</v>
      </c>
      <c r="DA23" s="102">
        <v>0</v>
      </c>
      <c r="DB23" s="102">
        <v>0</v>
      </c>
      <c r="DC23" s="102">
        <v>0</v>
      </c>
      <c r="DD23" s="102">
        <v>0</v>
      </c>
      <c r="DE23" s="102">
        <v>0</v>
      </c>
      <c r="DF23" s="102">
        <v>0</v>
      </c>
      <c r="DG23" s="102">
        <v>0</v>
      </c>
      <c r="DH23" s="102">
        <v>0</v>
      </c>
      <c r="DI23" s="102">
        <v>0</v>
      </c>
      <c r="DJ23" s="102">
        <v>0</v>
      </c>
      <c r="DK23" s="102">
        <v>0</v>
      </c>
      <c r="DL23" s="102">
        <v>0</v>
      </c>
      <c r="DM23" s="102"/>
      <c r="DN23" s="102"/>
      <c r="DO23" s="102"/>
      <c r="DP23" s="102"/>
      <c r="DQ23" s="116"/>
    </row>
    <row r="24" spans="1:125">
      <c r="A24" s="104" t="s">
        <v>47</v>
      </c>
      <c r="B24" s="101">
        <v>2291600.84</v>
      </c>
      <c r="C24" s="101">
        <v>2291600.84</v>
      </c>
      <c r="D24" s="101">
        <v>0</v>
      </c>
      <c r="E24" s="101">
        <v>0</v>
      </c>
      <c r="F24" s="101"/>
      <c r="G24" s="102">
        <v>0</v>
      </c>
      <c r="H24" s="105">
        <v>0</v>
      </c>
      <c r="I24" s="101">
        <v>0</v>
      </c>
      <c r="J24" s="102">
        <v>0</v>
      </c>
      <c r="K24" s="102">
        <v>0</v>
      </c>
      <c r="L24" s="102">
        <v>0</v>
      </c>
      <c r="M24" s="102">
        <v>0</v>
      </c>
      <c r="N24" s="102">
        <v>0</v>
      </c>
      <c r="O24" s="102">
        <v>2291600.84</v>
      </c>
      <c r="P24" s="102">
        <v>0</v>
      </c>
      <c r="Q24" s="102">
        <v>0</v>
      </c>
      <c r="R24" s="102">
        <v>0</v>
      </c>
      <c r="S24" s="102">
        <v>0</v>
      </c>
      <c r="T24" s="102">
        <v>0</v>
      </c>
      <c r="U24" s="102">
        <v>0</v>
      </c>
      <c r="V24" s="102">
        <v>0</v>
      </c>
      <c r="W24" s="102">
        <v>0</v>
      </c>
      <c r="X24" s="102">
        <v>0</v>
      </c>
      <c r="Y24" s="102">
        <v>0</v>
      </c>
      <c r="Z24" s="102">
        <v>0</v>
      </c>
      <c r="AA24" s="102">
        <v>0</v>
      </c>
      <c r="AB24" s="102">
        <v>0</v>
      </c>
      <c r="AC24" s="102">
        <v>0</v>
      </c>
      <c r="AD24" s="102">
        <v>0</v>
      </c>
      <c r="AE24" s="102">
        <v>0</v>
      </c>
      <c r="AF24" s="102">
        <v>0</v>
      </c>
      <c r="AG24" s="102">
        <v>0</v>
      </c>
      <c r="AH24" s="102">
        <v>0</v>
      </c>
      <c r="AI24" s="102">
        <v>0</v>
      </c>
      <c r="AJ24" s="102">
        <v>0</v>
      </c>
      <c r="AK24" s="102">
        <v>0</v>
      </c>
      <c r="AL24" s="102">
        <v>0</v>
      </c>
      <c r="AM24" s="102">
        <v>0</v>
      </c>
      <c r="AN24" s="102">
        <v>32565.75</v>
      </c>
      <c r="AO24" s="102">
        <v>2259035.09</v>
      </c>
      <c r="AP24" s="102">
        <v>14493.31</v>
      </c>
      <c r="AQ24" s="102">
        <v>35794.239999999998</v>
      </c>
      <c r="AR24" s="102">
        <v>32637.919999999998</v>
      </c>
      <c r="AS24" s="102">
        <v>20848.79</v>
      </c>
      <c r="AT24" s="102">
        <v>34840.01</v>
      </c>
      <c r="AU24" s="102">
        <v>55830.66</v>
      </c>
      <c r="AV24" s="102">
        <v>30507.54</v>
      </c>
      <c r="AW24" s="102">
        <v>35637.31</v>
      </c>
      <c r="AX24" s="102">
        <v>7741.31</v>
      </c>
      <c r="AY24" s="102">
        <v>6192.36</v>
      </c>
      <c r="AZ24" s="102">
        <v>13750.28</v>
      </c>
      <c r="BA24" s="102">
        <v>6897.73</v>
      </c>
      <c r="BB24" s="102">
        <v>3563.58</v>
      </c>
      <c r="BC24" s="102">
        <v>28614.43</v>
      </c>
      <c r="BD24" s="102">
        <v>37329.54</v>
      </c>
      <c r="BE24" s="102">
        <v>49796.800000000003</v>
      </c>
      <c r="BF24" s="102">
        <v>14274.15</v>
      </c>
      <c r="BG24" s="102">
        <v>15237.63</v>
      </c>
      <c r="BH24" s="102">
        <v>38564.720000000001</v>
      </c>
      <c r="BI24" s="102">
        <v>31738.29</v>
      </c>
      <c r="BJ24" s="102">
        <v>34996.76</v>
      </c>
      <c r="BK24" s="102">
        <v>6340.85</v>
      </c>
      <c r="BL24" s="102">
        <v>17361.599999999999</v>
      </c>
      <c r="BM24" s="102">
        <v>28260.37</v>
      </c>
      <c r="BN24" s="102">
        <v>9252.16</v>
      </c>
      <c r="BO24" s="102">
        <v>30762.26</v>
      </c>
      <c r="BP24" s="102">
        <v>46554.720000000001</v>
      </c>
      <c r="BQ24" s="102">
        <v>10747.16</v>
      </c>
      <c r="BR24" s="102">
        <v>24783.49</v>
      </c>
      <c r="BS24" s="102">
        <v>5737.74</v>
      </c>
      <c r="BT24" s="102">
        <v>7800</v>
      </c>
      <c r="BU24" s="102">
        <v>11511.32</v>
      </c>
      <c r="BV24" s="102">
        <v>8937.73</v>
      </c>
      <c r="BW24" s="102">
        <v>15289.25</v>
      </c>
      <c r="BX24" s="102">
        <v>1845.86</v>
      </c>
      <c r="BY24" s="102">
        <v>1209904.52</v>
      </c>
      <c r="BZ24" s="102">
        <v>2811</v>
      </c>
      <c r="CA24" s="102">
        <v>5102</v>
      </c>
      <c r="CB24" s="102">
        <v>19760</v>
      </c>
      <c r="CC24" s="102">
        <v>799</v>
      </c>
      <c r="CD24" s="102">
        <v>3662.26</v>
      </c>
      <c r="CE24" s="102">
        <v>10715.1</v>
      </c>
      <c r="CF24" s="102">
        <v>5288</v>
      </c>
      <c r="CG24" s="102">
        <v>1894</v>
      </c>
      <c r="CH24" s="102">
        <v>1955.19</v>
      </c>
      <c r="CI24" s="102">
        <v>7696</v>
      </c>
      <c r="CJ24" s="102">
        <v>3560</v>
      </c>
      <c r="CK24" s="102">
        <v>2912</v>
      </c>
      <c r="CL24" s="102">
        <v>8494</v>
      </c>
      <c r="CM24" s="102">
        <v>16710</v>
      </c>
      <c r="CN24" s="102">
        <v>564.16</v>
      </c>
      <c r="CO24" s="102">
        <v>10088</v>
      </c>
      <c r="CP24" s="102">
        <v>19657</v>
      </c>
      <c r="CQ24" s="102">
        <v>9468</v>
      </c>
      <c r="CR24" s="102">
        <v>3158</v>
      </c>
      <c r="CS24" s="102">
        <v>5318</v>
      </c>
      <c r="CT24" s="102">
        <v>3319</v>
      </c>
      <c r="CU24" s="102">
        <v>2497</v>
      </c>
      <c r="CV24" s="102">
        <v>7354.62</v>
      </c>
      <c r="CW24" s="102">
        <v>9915.09</v>
      </c>
      <c r="CX24" s="102">
        <v>8400.7999999999993</v>
      </c>
      <c r="CY24" s="102">
        <v>3465.37</v>
      </c>
      <c r="CZ24" s="102">
        <v>9862</v>
      </c>
      <c r="DA24" s="102">
        <v>1956.97</v>
      </c>
      <c r="DB24" s="102">
        <v>4910</v>
      </c>
      <c r="DC24" s="102">
        <v>29068</v>
      </c>
      <c r="DD24" s="102">
        <v>21074</v>
      </c>
      <c r="DE24" s="102">
        <v>2140</v>
      </c>
      <c r="DF24" s="102">
        <v>4852</v>
      </c>
      <c r="DG24" s="102">
        <v>9398</v>
      </c>
      <c r="DH24" s="102">
        <v>910</v>
      </c>
      <c r="DI24" s="102">
        <v>2827</v>
      </c>
      <c r="DJ24" s="102">
        <v>3020</v>
      </c>
      <c r="DK24" s="102">
        <v>6154</v>
      </c>
      <c r="DL24" s="102">
        <v>3923.14</v>
      </c>
      <c r="DM24" s="102"/>
      <c r="DN24" s="102"/>
      <c r="DO24" s="102"/>
      <c r="DP24" s="102"/>
      <c r="DQ24" s="116"/>
    </row>
    <row r="25" spans="1:125" s="92" customFormat="1">
      <c r="A25" s="109" t="s">
        <v>285</v>
      </c>
      <c r="B25" s="99">
        <v>340611609.93000007</v>
      </c>
      <c r="C25" s="99">
        <v>307216045.41000003</v>
      </c>
      <c r="D25" s="99">
        <v>7228572.5200000033</v>
      </c>
      <c r="E25" s="99">
        <v>18270707.940000001</v>
      </c>
      <c r="F25" s="99">
        <v>615078.03</v>
      </c>
      <c r="G25" s="99">
        <v>67971544.26000002</v>
      </c>
      <c r="H25" s="99">
        <v>-60690338.229999967</v>
      </c>
      <c r="I25" s="99">
        <v>-285978870.5</v>
      </c>
      <c r="J25" s="99">
        <v>0</v>
      </c>
      <c r="K25" s="99">
        <v>1630681.95</v>
      </c>
      <c r="L25" s="99">
        <v>0</v>
      </c>
      <c r="M25" s="99">
        <v>-2246467.5299999998</v>
      </c>
      <c r="N25" s="99">
        <v>-1781475.44</v>
      </c>
      <c r="O25" s="99">
        <v>335137323.00999999</v>
      </c>
      <c r="P25" s="99">
        <v>155339272.03</v>
      </c>
      <c r="Q25" s="99">
        <v>42600036.479999997</v>
      </c>
      <c r="R25" s="99">
        <v>62515545.409999996</v>
      </c>
      <c r="S25" s="99">
        <v>-8790372.5999999996</v>
      </c>
      <c r="T25" s="99">
        <v>105386906.05</v>
      </c>
      <c r="U25" s="99">
        <v>831935.65</v>
      </c>
      <c r="V25" s="99">
        <v>55406069.979999997</v>
      </c>
      <c r="W25" s="99">
        <v>2504732.9500000002</v>
      </c>
      <c r="X25" s="99">
        <v>-3728808.48</v>
      </c>
      <c r="Y25" s="99">
        <v>-1293195.67</v>
      </c>
      <c r="Z25" s="99">
        <v>52103929.109999999</v>
      </c>
      <c r="AA25" s="99">
        <v>-2590138.5</v>
      </c>
      <c r="AB25" s="99">
        <v>1127253.42</v>
      </c>
      <c r="AC25" s="99">
        <v>-3019003.4</v>
      </c>
      <c r="AD25" s="99">
        <v>3589195.68</v>
      </c>
      <c r="AE25" s="99">
        <v>27751404.100000001</v>
      </c>
      <c r="AF25" s="99">
        <v>31174945.629999999</v>
      </c>
      <c r="AG25" s="99">
        <v>-20842886.859999999</v>
      </c>
      <c r="AH25" s="99">
        <v>180503629.96000001</v>
      </c>
      <c r="AI25" s="99">
        <v>-3268680.49</v>
      </c>
      <c r="AJ25" s="99">
        <v>-3997697.11</v>
      </c>
      <c r="AK25" s="99">
        <v>-41921025.979999997</v>
      </c>
      <c r="AL25" s="99">
        <v>-1945582.27</v>
      </c>
      <c r="AM25" s="99">
        <v>-2171580.9700000002</v>
      </c>
      <c r="AN25" s="99">
        <v>4079448.23</v>
      </c>
      <c r="AO25" s="99">
        <v>224701698.5</v>
      </c>
      <c r="AP25" s="99">
        <v>8429066.3499999996</v>
      </c>
      <c r="AQ25" s="99">
        <v>7790733.4699999997</v>
      </c>
      <c r="AR25" s="99">
        <v>8006738.25</v>
      </c>
      <c r="AS25" s="99">
        <v>5129177.32</v>
      </c>
      <c r="AT25" s="99">
        <v>11049649.98</v>
      </c>
      <c r="AU25" s="99">
        <v>10679374.949999999</v>
      </c>
      <c r="AV25" s="99">
        <v>3310100.75</v>
      </c>
      <c r="AW25" s="99">
        <v>10685695.029999999</v>
      </c>
      <c r="AX25" s="99">
        <v>2148718.2400000002</v>
      </c>
      <c r="AY25" s="99">
        <v>1242616.47</v>
      </c>
      <c r="AZ25" s="99">
        <v>45120356.450000003</v>
      </c>
      <c r="BA25" s="99">
        <v>2521301.2599999998</v>
      </c>
      <c r="BB25" s="99">
        <v>1887025.17</v>
      </c>
      <c r="BC25" s="99">
        <v>1921607.65</v>
      </c>
      <c r="BD25" s="99">
        <v>2647630.44</v>
      </c>
      <c r="BE25" s="99">
        <v>2258481.39</v>
      </c>
      <c r="BF25" s="99">
        <v>1669748.91</v>
      </c>
      <c r="BG25" s="99">
        <v>2175206.38</v>
      </c>
      <c r="BH25" s="99">
        <v>1167455.8700000001</v>
      </c>
      <c r="BI25" s="99">
        <v>1613756.04</v>
      </c>
      <c r="BJ25" s="99">
        <v>2466032.2200000002</v>
      </c>
      <c r="BK25" s="99">
        <v>-166905.67000000001</v>
      </c>
      <c r="BL25" s="99">
        <v>891122.07</v>
      </c>
      <c r="BM25" s="99">
        <v>-58764.33</v>
      </c>
      <c r="BN25" s="99">
        <v>495858.42</v>
      </c>
      <c r="BO25" s="99">
        <v>77322.600000000006</v>
      </c>
      <c r="BP25" s="99">
        <v>897112.63</v>
      </c>
      <c r="BQ25" s="99">
        <v>574003.71</v>
      </c>
      <c r="BR25" s="99">
        <v>-1198870.1499999999</v>
      </c>
      <c r="BS25" s="99">
        <v>157947.98000000001</v>
      </c>
      <c r="BT25" s="99">
        <v>-66903.42</v>
      </c>
      <c r="BU25" s="99">
        <v>-36590.04</v>
      </c>
      <c r="BV25" s="99">
        <v>178343.15</v>
      </c>
      <c r="BW25" s="99">
        <v>766569.04</v>
      </c>
      <c r="BX25" s="99">
        <v>1197269.04</v>
      </c>
      <c r="BY25" s="99">
        <v>94559247.879999995</v>
      </c>
      <c r="BZ25" s="99">
        <v>-138442.5</v>
      </c>
      <c r="CA25" s="99">
        <v>-554455.34</v>
      </c>
      <c r="CB25" s="99">
        <v>-450827.57</v>
      </c>
      <c r="CC25" s="99">
        <v>5709.09</v>
      </c>
      <c r="CD25" s="99">
        <v>-198799.67</v>
      </c>
      <c r="CE25" s="99">
        <v>-218626.86</v>
      </c>
      <c r="CF25" s="99">
        <v>425934.62</v>
      </c>
      <c r="CG25" s="99">
        <v>-377824.7</v>
      </c>
      <c r="CH25" s="113">
        <v>-761189.78</v>
      </c>
      <c r="CI25" s="113">
        <v>-234945.91</v>
      </c>
      <c r="CJ25" s="113">
        <v>-258256.09</v>
      </c>
      <c r="CK25" s="113">
        <v>91819.520000000004</v>
      </c>
      <c r="CL25" s="113">
        <v>-53741.41</v>
      </c>
      <c r="CM25" s="113">
        <v>-617150.62</v>
      </c>
      <c r="CN25" s="113">
        <v>-332716.25</v>
      </c>
      <c r="CO25" s="113">
        <v>-339262.55</v>
      </c>
      <c r="CP25" s="113">
        <v>-107980.53</v>
      </c>
      <c r="CQ25" s="113">
        <v>-746120.59</v>
      </c>
      <c r="CR25" s="113">
        <v>-439320.49</v>
      </c>
      <c r="CS25" s="113">
        <v>-704400.78</v>
      </c>
      <c r="CT25" s="113">
        <v>-458277.61</v>
      </c>
      <c r="CU25" s="113">
        <v>-403654.46</v>
      </c>
      <c r="CV25" s="113">
        <v>211349.38</v>
      </c>
      <c r="CW25" s="113">
        <v>1201055.3899999999</v>
      </c>
      <c r="CX25" s="113">
        <v>77862.64</v>
      </c>
      <c r="CY25" s="113">
        <v>-1118874.5900000001</v>
      </c>
      <c r="CZ25" s="113">
        <v>-96576.48</v>
      </c>
      <c r="DA25" s="113">
        <v>3293177.85</v>
      </c>
      <c r="DB25" s="113">
        <v>-186302.05</v>
      </c>
      <c r="DC25" s="113">
        <v>-554361.21</v>
      </c>
      <c r="DD25" s="113">
        <v>11783.39</v>
      </c>
      <c r="DE25" s="113">
        <v>-482730.34</v>
      </c>
      <c r="DF25" s="113">
        <v>19654.89</v>
      </c>
      <c r="DG25" s="113">
        <v>-483599.19</v>
      </c>
      <c r="DH25" s="113">
        <v>-222374.57</v>
      </c>
      <c r="DI25" s="113">
        <v>-551407.77</v>
      </c>
      <c r="DJ25" s="113">
        <v>-447638.36</v>
      </c>
      <c r="DK25" s="113">
        <v>-956717.22</v>
      </c>
      <c r="DL25" s="113">
        <v>-327308.28000000003</v>
      </c>
      <c r="DM25" s="113"/>
      <c r="DN25" s="113"/>
      <c r="DO25" s="113"/>
      <c r="DP25" s="113"/>
      <c r="DQ25" s="115"/>
      <c r="DR25" s="94"/>
      <c r="DS25" s="94"/>
      <c r="DT25" s="94"/>
      <c r="DU25" s="94"/>
    </row>
    <row r="26" spans="1:125">
      <c r="A26" s="104" t="s">
        <v>49</v>
      </c>
      <c r="B26" s="101">
        <v>514400.06999999995</v>
      </c>
      <c r="C26" s="101">
        <v>507672.22</v>
      </c>
      <c r="D26" s="101">
        <v>6727.85</v>
      </c>
      <c r="E26" s="101">
        <v>0</v>
      </c>
      <c r="F26" s="101"/>
      <c r="G26" s="102">
        <v>0</v>
      </c>
      <c r="H26" s="101"/>
      <c r="I26" s="101">
        <v>408877.73</v>
      </c>
      <c r="J26" s="102">
        <v>0</v>
      </c>
      <c r="K26" s="102">
        <v>0</v>
      </c>
      <c r="L26" s="102">
        <v>0</v>
      </c>
      <c r="M26" s="102">
        <v>0</v>
      </c>
      <c r="N26" s="102">
        <v>0</v>
      </c>
      <c r="O26" s="102">
        <v>24344.6</v>
      </c>
      <c r="P26" s="102">
        <v>74449.89</v>
      </c>
      <c r="Q26" s="102">
        <v>0</v>
      </c>
      <c r="R26" s="102">
        <v>0</v>
      </c>
      <c r="S26" s="102">
        <v>0</v>
      </c>
      <c r="T26" s="102">
        <v>0</v>
      </c>
      <c r="U26" s="102">
        <v>0</v>
      </c>
      <c r="V26" s="102">
        <v>0</v>
      </c>
      <c r="W26" s="102">
        <v>74449.89</v>
      </c>
      <c r="X26" s="102">
        <v>0</v>
      </c>
      <c r="Y26" s="102">
        <v>0</v>
      </c>
      <c r="Z26" s="102">
        <v>0</v>
      </c>
      <c r="AA26" s="102">
        <v>0</v>
      </c>
      <c r="AB26" s="102">
        <v>0</v>
      </c>
      <c r="AC26" s="102">
        <v>0</v>
      </c>
      <c r="AD26" s="102">
        <v>0</v>
      </c>
      <c r="AE26" s="102">
        <v>0</v>
      </c>
      <c r="AF26" s="102">
        <v>0</v>
      </c>
      <c r="AG26" s="102">
        <v>0</v>
      </c>
      <c r="AH26" s="102">
        <v>0</v>
      </c>
      <c r="AI26" s="102">
        <v>0</v>
      </c>
      <c r="AJ26" s="102">
        <v>0</v>
      </c>
      <c r="AK26" s="102">
        <v>0</v>
      </c>
      <c r="AL26" s="102">
        <v>0</v>
      </c>
      <c r="AM26" s="102">
        <v>800</v>
      </c>
      <c r="AN26" s="102">
        <v>50</v>
      </c>
      <c r="AO26" s="102">
        <v>23494.6</v>
      </c>
      <c r="AP26" s="102">
        <v>0</v>
      </c>
      <c r="AQ26" s="102">
        <v>0</v>
      </c>
      <c r="AR26" s="102">
        <v>18549.150000000001</v>
      </c>
      <c r="AS26" s="102">
        <v>0</v>
      </c>
      <c r="AT26" s="102">
        <v>0</v>
      </c>
      <c r="AU26" s="102">
        <v>0</v>
      </c>
      <c r="AV26" s="102">
        <v>0</v>
      </c>
      <c r="AW26" s="102">
        <v>0</v>
      </c>
      <c r="AX26" s="102">
        <v>0</v>
      </c>
      <c r="AY26" s="102">
        <v>0</v>
      </c>
      <c r="AZ26" s="102">
        <v>0</v>
      </c>
      <c r="BA26" s="102">
        <v>0</v>
      </c>
      <c r="BB26" s="102">
        <v>1000</v>
      </c>
      <c r="BC26" s="102">
        <v>0</v>
      </c>
      <c r="BD26" s="102">
        <v>0</v>
      </c>
      <c r="BE26" s="102">
        <v>1.23</v>
      </c>
      <c r="BF26" s="102">
        <v>0</v>
      </c>
      <c r="BG26" s="102">
        <v>0</v>
      </c>
      <c r="BH26" s="102">
        <v>0</v>
      </c>
      <c r="BI26" s="102">
        <v>0</v>
      </c>
      <c r="BJ26" s="102">
        <v>0</v>
      </c>
      <c r="BK26" s="102">
        <v>0</v>
      </c>
      <c r="BL26" s="102">
        <v>997.6</v>
      </c>
      <c r="BM26" s="102">
        <v>0.96</v>
      </c>
      <c r="BN26" s="102">
        <v>0.64</v>
      </c>
      <c r="BO26" s="102">
        <v>300</v>
      </c>
      <c r="BP26" s="102">
        <v>287.5</v>
      </c>
      <c r="BQ26" s="102">
        <v>0.4</v>
      </c>
      <c r="BR26" s="102">
        <v>0</v>
      </c>
      <c r="BS26" s="102">
        <v>0.63</v>
      </c>
      <c r="BT26" s="102">
        <v>500</v>
      </c>
      <c r="BU26" s="102">
        <v>0</v>
      </c>
      <c r="BV26" s="102">
        <v>0.6</v>
      </c>
      <c r="BW26" s="102">
        <v>0</v>
      </c>
      <c r="BX26" s="102">
        <v>1</v>
      </c>
      <c r="BY26" s="102">
        <v>0</v>
      </c>
      <c r="BZ26" s="102">
        <v>0</v>
      </c>
      <c r="CA26" s="102">
        <v>0</v>
      </c>
      <c r="CB26" s="102">
        <v>0</v>
      </c>
      <c r="CC26" s="102">
        <v>0</v>
      </c>
      <c r="CD26" s="102">
        <v>0.8</v>
      </c>
      <c r="CE26" s="102">
        <v>0</v>
      </c>
      <c r="CF26" s="102">
        <v>1144.3499999999999</v>
      </c>
      <c r="CG26" s="102">
        <v>0.6</v>
      </c>
      <c r="CH26" s="102">
        <v>0</v>
      </c>
      <c r="CI26" s="102">
        <v>0.6</v>
      </c>
      <c r="CJ26" s="102">
        <v>0</v>
      </c>
      <c r="CK26" s="102">
        <v>1.2</v>
      </c>
      <c r="CL26" s="102">
        <v>2.48</v>
      </c>
      <c r="CM26" s="102">
        <v>0.6</v>
      </c>
      <c r="CN26" s="102">
        <v>0</v>
      </c>
      <c r="CO26" s="102">
        <v>0</v>
      </c>
      <c r="CP26" s="102">
        <v>0.4</v>
      </c>
      <c r="CQ26" s="102">
        <v>0.8</v>
      </c>
      <c r="CR26" s="102">
        <v>0</v>
      </c>
      <c r="CS26" s="102">
        <v>0.8</v>
      </c>
      <c r="CT26" s="102">
        <v>0</v>
      </c>
      <c r="CU26" s="102">
        <v>0</v>
      </c>
      <c r="CV26" s="102">
        <v>0.8</v>
      </c>
      <c r="CW26" s="102">
        <v>200</v>
      </c>
      <c r="CX26" s="102">
        <v>0.86</v>
      </c>
      <c r="CY26" s="102">
        <v>0</v>
      </c>
      <c r="CZ26" s="102">
        <v>0</v>
      </c>
      <c r="DA26" s="102">
        <v>0.6</v>
      </c>
      <c r="DB26" s="102">
        <v>0</v>
      </c>
      <c r="DC26" s="102">
        <v>0</v>
      </c>
      <c r="DD26" s="102">
        <v>0</v>
      </c>
      <c r="DE26" s="102">
        <v>0</v>
      </c>
      <c r="DF26" s="102">
        <v>0</v>
      </c>
      <c r="DG26" s="102">
        <v>0</v>
      </c>
      <c r="DH26" s="102">
        <v>0</v>
      </c>
      <c r="DI26" s="102">
        <v>500</v>
      </c>
      <c r="DJ26" s="102">
        <v>0</v>
      </c>
      <c r="DK26" s="102">
        <v>0</v>
      </c>
      <c r="DL26" s="102">
        <v>0</v>
      </c>
      <c r="DM26" s="102"/>
      <c r="DN26" s="102"/>
      <c r="DO26" s="102"/>
      <c r="DP26" s="102"/>
      <c r="DQ26" s="116"/>
    </row>
    <row r="27" spans="1:125">
      <c r="A27" s="104" t="s">
        <v>50</v>
      </c>
      <c r="B27" s="101">
        <v>165022.60000000003</v>
      </c>
      <c r="C27" s="101">
        <v>94321.99</v>
      </c>
      <c r="D27" s="101">
        <v>58552.72</v>
      </c>
      <c r="E27" s="101">
        <v>12147.89</v>
      </c>
      <c r="F27" s="101"/>
      <c r="G27" s="102">
        <v>0</v>
      </c>
      <c r="H27" s="101"/>
      <c r="I27" s="101">
        <v>20000</v>
      </c>
      <c r="J27" s="102">
        <v>0</v>
      </c>
      <c r="K27" s="102">
        <v>0</v>
      </c>
      <c r="L27" s="102">
        <v>0</v>
      </c>
      <c r="M27" s="102">
        <v>0</v>
      </c>
      <c r="N27" s="102">
        <v>0</v>
      </c>
      <c r="O27" s="102">
        <v>74321.990000000005</v>
      </c>
      <c r="P27" s="102">
        <v>0</v>
      </c>
      <c r="Q27" s="102">
        <v>0</v>
      </c>
      <c r="R27" s="102">
        <v>0</v>
      </c>
      <c r="S27" s="102">
        <v>0</v>
      </c>
      <c r="T27" s="102">
        <v>0</v>
      </c>
      <c r="U27" s="102">
        <v>0</v>
      </c>
      <c r="V27" s="102">
        <v>0</v>
      </c>
      <c r="W27" s="102">
        <v>0</v>
      </c>
      <c r="X27" s="102">
        <v>0</v>
      </c>
      <c r="Y27" s="102">
        <v>0</v>
      </c>
      <c r="Z27" s="102">
        <v>0</v>
      </c>
      <c r="AA27" s="102">
        <v>0</v>
      </c>
      <c r="AB27" s="102">
        <v>0</v>
      </c>
      <c r="AC27" s="102">
        <v>0</v>
      </c>
      <c r="AD27" s="102">
        <v>0</v>
      </c>
      <c r="AE27" s="102">
        <v>0</v>
      </c>
      <c r="AF27" s="102">
        <v>0</v>
      </c>
      <c r="AG27" s="102">
        <v>0</v>
      </c>
      <c r="AH27" s="102">
        <v>0</v>
      </c>
      <c r="AI27" s="102">
        <v>0</v>
      </c>
      <c r="AJ27" s="102">
        <v>0</v>
      </c>
      <c r="AK27" s="102">
        <v>0</v>
      </c>
      <c r="AL27" s="102">
        <v>0</v>
      </c>
      <c r="AM27" s="102">
        <v>0</v>
      </c>
      <c r="AN27" s="102">
        <v>0</v>
      </c>
      <c r="AO27" s="102">
        <v>74321.990000000005</v>
      </c>
      <c r="AP27" s="102">
        <v>0</v>
      </c>
      <c r="AQ27" s="102">
        <v>0</v>
      </c>
      <c r="AR27" s="102">
        <v>0</v>
      </c>
      <c r="AS27" s="102">
        <v>0</v>
      </c>
      <c r="AT27" s="102">
        <v>0</v>
      </c>
      <c r="AU27" s="102">
        <v>0</v>
      </c>
      <c r="AV27" s="102">
        <v>3209</v>
      </c>
      <c r="AW27" s="102">
        <v>0</v>
      </c>
      <c r="AX27" s="102">
        <v>0</v>
      </c>
      <c r="AY27" s="102">
        <v>0</v>
      </c>
      <c r="AZ27" s="102">
        <v>0</v>
      </c>
      <c r="BA27" s="102">
        <v>0</v>
      </c>
      <c r="BB27" s="102">
        <v>0</v>
      </c>
      <c r="BC27" s="102">
        <v>16176.7</v>
      </c>
      <c r="BD27" s="102">
        <v>0</v>
      </c>
      <c r="BE27" s="102">
        <v>0</v>
      </c>
      <c r="BF27" s="102">
        <v>0</v>
      </c>
      <c r="BG27" s="102">
        <v>139</v>
      </c>
      <c r="BH27" s="102">
        <v>0</v>
      </c>
      <c r="BI27" s="102">
        <v>0</v>
      </c>
      <c r="BJ27" s="102">
        <v>0</v>
      </c>
      <c r="BK27" s="102">
        <v>0</v>
      </c>
      <c r="BL27" s="102">
        <v>0</v>
      </c>
      <c r="BM27" s="102">
        <v>331</v>
      </c>
      <c r="BN27" s="102">
        <v>0</v>
      </c>
      <c r="BO27" s="102">
        <v>0</v>
      </c>
      <c r="BP27" s="102">
        <v>4811.95</v>
      </c>
      <c r="BQ27" s="102">
        <v>0</v>
      </c>
      <c r="BR27" s="102">
        <v>0</v>
      </c>
      <c r="BS27" s="102">
        <v>0</v>
      </c>
      <c r="BT27" s="102">
        <v>0</v>
      </c>
      <c r="BU27" s="102">
        <v>0</v>
      </c>
      <c r="BV27" s="102">
        <v>0</v>
      </c>
      <c r="BW27" s="102">
        <v>0</v>
      </c>
      <c r="BX27" s="102">
        <v>0</v>
      </c>
      <c r="BY27" s="102">
        <v>0</v>
      </c>
      <c r="BZ27" s="102">
        <v>0</v>
      </c>
      <c r="CA27" s="102">
        <v>0</v>
      </c>
      <c r="CB27" s="102">
        <v>0</v>
      </c>
      <c r="CC27" s="102">
        <v>0</v>
      </c>
      <c r="CD27" s="102">
        <v>0</v>
      </c>
      <c r="CE27" s="102">
        <v>0</v>
      </c>
      <c r="CF27" s="102">
        <v>0</v>
      </c>
      <c r="CG27" s="102">
        <v>0</v>
      </c>
      <c r="CH27" s="102">
        <v>0</v>
      </c>
      <c r="CI27" s="102">
        <v>0</v>
      </c>
      <c r="CJ27" s="102">
        <v>0</v>
      </c>
      <c r="CK27" s="102">
        <v>0</v>
      </c>
      <c r="CL27" s="102">
        <v>0</v>
      </c>
      <c r="CM27" s="102">
        <v>2000</v>
      </c>
      <c r="CN27" s="102">
        <v>0</v>
      </c>
      <c r="CO27" s="102">
        <v>0</v>
      </c>
      <c r="CP27" s="102">
        <v>0</v>
      </c>
      <c r="CQ27" s="102">
        <v>0</v>
      </c>
      <c r="CR27" s="102">
        <v>0</v>
      </c>
      <c r="CS27" s="102">
        <v>0</v>
      </c>
      <c r="CT27" s="102">
        <v>0</v>
      </c>
      <c r="CU27" s="102">
        <v>0</v>
      </c>
      <c r="CV27" s="102">
        <v>0</v>
      </c>
      <c r="CW27" s="102">
        <v>15991.88</v>
      </c>
      <c r="CX27" s="102">
        <v>0</v>
      </c>
      <c r="CY27" s="102">
        <v>31662.46</v>
      </c>
      <c r="CZ27" s="102">
        <v>0</v>
      </c>
      <c r="DA27" s="102">
        <v>0</v>
      </c>
      <c r="DB27" s="102">
        <v>0</v>
      </c>
      <c r="DC27" s="102">
        <v>0</v>
      </c>
      <c r="DD27" s="102">
        <v>0</v>
      </c>
      <c r="DE27" s="102">
        <v>0</v>
      </c>
      <c r="DF27" s="102">
        <v>0</v>
      </c>
      <c r="DG27" s="102">
        <v>0</v>
      </c>
      <c r="DH27" s="102">
        <v>0</v>
      </c>
      <c r="DI27" s="102">
        <v>0</v>
      </c>
      <c r="DJ27" s="102">
        <v>0</v>
      </c>
      <c r="DK27" s="102">
        <v>0</v>
      </c>
      <c r="DL27" s="102">
        <v>0</v>
      </c>
      <c r="DM27" s="102"/>
      <c r="DN27" s="102"/>
      <c r="DO27" s="102"/>
      <c r="DP27" s="102"/>
      <c r="DQ27" s="116"/>
    </row>
    <row r="28" spans="1:125" s="92" customFormat="1">
      <c r="A28" s="109" t="s">
        <v>286</v>
      </c>
      <c r="B28" s="99">
        <v>340960987.40000004</v>
      </c>
      <c r="C28" s="99">
        <v>307629395.63999999</v>
      </c>
      <c r="D28" s="99">
        <v>7176747.6500000032</v>
      </c>
      <c r="E28" s="99">
        <v>18258560.050000001</v>
      </c>
      <c r="F28" s="99">
        <v>615078.03</v>
      </c>
      <c r="G28" s="99">
        <v>67971544.26000002</v>
      </c>
      <c r="H28" s="99">
        <v>-60690338.229999967</v>
      </c>
      <c r="I28" s="99">
        <v>-285589992.76999998</v>
      </c>
      <c r="J28" s="99">
        <v>0</v>
      </c>
      <c r="K28" s="99">
        <v>1630681.95</v>
      </c>
      <c r="L28" s="99">
        <v>0</v>
      </c>
      <c r="M28" s="99">
        <v>-2246467.5299999998</v>
      </c>
      <c r="N28" s="99">
        <v>-1781475.44</v>
      </c>
      <c r="O28" s="99">
        <v>335087345.62</v>
      </c>
      <c r="P28" s="99">
        <v>155413721.91999999</v>
      </c>
      <c r="Q28" s="99">
        <v>42600036.479999997</v>
      </c>
      <c r="R28" s="99">
        <v>62515545.409999996</v>
      </c>
      <c r="S28" s="99">
        <v>-8790372.5999999996</v>
      </c>
      <c r="T28" s="99">
        <v>105386906.05</v>
      </c>
      <c r="U28" s="99">
        <v>831935.65</v>
      </c>
      <c r="V28" s="99">
        <v>55406069.979999997</v>
      </c>
      <c r="W28" s="99">
        <v>2579182.84</v>
      </c>
      <c r="X28" s="99">
        <v>-3728808.48</v>
      </c>
      <c r="Y28" s="99">
        <v>-1293195.67</v>
      </c>
      <c r="Z28" s="99">
        <v>52103929.109999999</v>
      </c>
      <c r="AA28" s="99">
        <v>-2590138.5</v>
      </c>
      <c r="AB28" s="99">
        <v>1127253.42</v>
      </c>
      <c r="AC28" s="99">
        <v>-3019003.4</v>
      </c>
      <c r="AD28" s="99">
        <v>3589195.68</v>
      </c>
      <c r="AE28" s="99">
        <v>27751404.100000001</v>
      </c>
      <c r="AF28" s="99">
        <v>31174945.629999999</v>
      </c>
      <c r="AG28" s="99">
        <v>-20842886.859999999</v>
      </c>
      <c r="AH28" s="99">
        <v>180503629.96000001</v>
      </c>
      <c r="AI28" s="99">
        <v>-3268680.49</v>
      </c>
      <c r="AJ28" s="99">
        <v>-3997697.11</v>
      </c>
      <c r="AK28" s="99">
        <v>-41921025.979999997</v>
      </c>
      <c r="AL28" s="99">
        <v>-1945582.27</v>
      </c>
      <c r="AM28" s="99">
        <v>-2170780.9700000002</v>
      </c>
      <c r="AN28" s="99">
        <v>4079498.23</v>
      </c>
      <c r="AO28" s="99">
        <v>224650871.11000001</v>
      </c>
      <c r="AP28" s="99">
        <v>8429066.3499999996</v>
      </c>
      <c r="AQ28" s="99">
        <v>7790733.4699999997</v>
      </c>
      <c r="AR28" s="99">
        <v>8025287.4000000004</v>
      </c>
      <c r="AS28" s="99">
        <v>5129177.32</v>
      </c>
      <c r="AT28" s="99">
        <v>11049649.98</v>
      </c>
      <c r="AU28" s="99">
        <v>10679374.949999999</v>
      </c>
      <c r="AV28" s="99">
        <v>3306891.75</v>
      </c>
      <c r="AW28" s="99">
        <v>10685695.029999999</v>
      </c>
      <c r="AX28" s="99">
        <v>2148718.2400000002</v>
      </c>
      <c r="AY28" s="99">
        <v>1242616.47</v>
      </c>
      <c r="AZ28" s="99">
        <v>45120356.450000003</v>
      </c>
      <c r="BA28" s="99">
        <v>2521301.2599999998</v>
      </c>
      <c r="BB28" s="99">
        <v>1888025.17</v>
      </c>
      <c r="BC28" s="99">
        <v>1905430.95</v>
      </c>
      <c r="BD28" s="99">
        <v>2647630.44</v>
      </c>
      <c r="BE28" s="99">
        <v>2258482.62</v>
      </c>
      <c r="BF28" s="99">
        <v>1669748.91</v>
      </c>
      <c r="BG28" s="99">
        <v>2175067.38</v>
      </c>
      <c r="BH28" s="99">
        <v>1167455.8700000001</v>
      </c>
      <c r="BI28" s="99">
        <v>1613756.04</v>
      </c>
      <c r="BJ28" s="99">
        <v>2466032.2200000002</v>
      </c>
      <c r="BK28" s="99">
        <v>-166905.67000000001</v>
      </c>
      <c r="BL28" s="99">
        <v>892119.67</v>
      </c>
      <c r="BM28" s="99">
        <v>-59094.37</v>
      </c>
      <c r="BN28" s="99">
        <v>495859.06</v>
      </c>
      <c r="BO28" s="99">
        <v>77622.600000000006</v>
      </c>
      <c r="BP28" s="99">
        <v>892588.18</v>
      </c>
      <c r="BQ28" s="99">
        <v>574004.11</v>
      </c>
      <c r="BR28" s="99">
        <v>-1198870.1499999999</v>
      </c>
      <c r="BS28" s="99">
        <v>157948.60999999999</v>
      </c>
      <c r="BT28" s="99">
        <v>-66403.42</v>
      </c>
      <c r="BU28" s="99">
        <v>-36590.04</v>
      </c>
      <c r="BV28" s="99">
        <v>178343.75</v>
      </c>
      <c r="BW28" s="99">
        <v>766569.04</v>
      </c>
      <c r="BX28" s="99">
        <v>1197270.04</v>
      </c>
      <c r="BY28" s="99">
        <v>94559247.879999995</v>
      </c>
      <c r="BZ28" s="99">
        <v>-138442.5</v>
      </c>
      <c r="CA28" s="99">
        <v>-554455.34</v>
      </c>
      <c r="CB28" s="99">
        <v>-450827.57</v>
      </c>
      <c r="CC28" s="99">
        <v>5709.09</v>
      </c>
      <c r="CD28" s="99">
        <v>-198798.87</v>
      </c>
      <c r="CE28" s="99">
        <v>-218626.86</v>
      </c>
      <c r="CF28" s="99">
        <v>427078.97</v>
      </c>
      <c r="CG28" s="99">
        <v>-377824.1</v>
      </c>
      <c r="CH28" s="99">
        <v>-761189.78</v>
      </c>
      <c r="CI28" s="99">
        <v>-234945.31</v>
      </c>
      <c r="CJ28" s="99">
        <v>-258256.09</v>
      </c>
      <c r="CK28" s="99">
        <v>91820.72</v>
      </c>
      <c r="CL28" s="99">
        <v>-53738.93</v>
      </c>
      <c r="CM28" s="99">
        <v>-619150.02</v>
      </c>
      <c r="CN28" s="99">
        <v>-332716.25</v>
      </c>
      <c r="CO28" s="99">
        <v>-339262.55</v>
      </c>
      <c r="CP28" s="99">
        <v>-107980.13</v>
      </c>
      <c r="CQ28" s="99">
        <v>-746119.79</v>
      </c>
      <c r="CR28" s="99">
        <v>-439320.49</v>
      </c>
      <c r="CS28" s="99">
        <v>-704399.98</v>
      </c>
      <c r="CT28" s="99">
        <v>-458277.61</v>
      </c>
      <c r="CU28" s="99">
        <v>-403654.46</v>
      </c>
      <c r="CV28" s="99">
        <v>211350.18</v>
      </c>
      <c r="CW28" s="99">
        <v>1185263.51</v>
      </c>
      <c r="CX28" s="99">
        <v>77863.5</v>
      </c>
      <c r="CY28" s="99">
        <v>-1150537.05</v>
      </c>
      <c r="CZ28" s="99">
        <v>-96576.48</v>
      </c>
      <c r="DA28" s="99">
        <v>3293178.45</v>
      </c>
      <c r="DB28" s="99">
        <v>-186302.05</v>
      </c>
      <c r="DC28" s="99">
        <v>-554361.21</v>
      </c>
      <c r="DD28" s="99">
        <v>11783.39</v>
      </c>
      <c r="DE28" s="99">
        <v>-482730.34</v>
      </c>
      <c r="DF28" s="99">
        <v>19654.89</v>
      </c>
      <c r="DG28" s="99">
        <v>-483599.19</v>
      </c>
      <c r="DH28" s="99">
        <v>-222374.57</v>
      </c>
      <c r="DI28" s="99">
        <v>-550907.77</v>
      </c>
      <c r="DJ28" s="99">
        <v>-447638.36</v>
      </c>
      <c r="DK28" s="99">
        <v>-956717.22</v>
      </c>
      <c r="DL28" s="99">
        <v>-327308.28000000003</v>
      </c>
      <c r="DM28" s="99"/>
      <c r="DN28" s="99"/>
      <c r="DO28" s="99"/>
      <c r="DP28" s="99"/>
      <c r="DQ28" s="99"/>
      <c r="DR28" s="94"/>
      <c r="DS28" s="94"/>
      <c r="DT28" s="94"/>
      <c r="DU28" s="94"/>
    </row>
    <row r="29" spans="1:125">
      <c r="A29" s="104" t="s">
        <v>52</v>
      </c>
      <c r="B29" s="101">
        <v>83771298.580000013</v>
      </c>
      <c r="C29" s="101">
        <v>75474872.719999999</v>
      </c>
      <c r="D29" s="101">
        <v>1794186.92</v>
      </c>
      <c r="E29" s="101">
        <v>6392604.7599999998</v>
      </c>
      <c r="F29" s="101">
        <v>129634.18</v>
      </c>
      <c r="G29" s="102">
        <v>0</v>
      </c>
      <c r="H29" s="105">
        <v>-20000</v>
      </c>
      <c r="I29" s="101">
        <v>75474872.719999999</v>
      </c>
      <c r="J29" s="102">
        <v>0</v>
      </c>
      <c r="K29" s="102">
        <v>0</v>
      </c>
      <c r="L29" s="102">
        <v>0</v>
      </c>
      <c r="M29" s="102">
        <v>0</v>
      </c>
      <c r="N29" s="102">
        <v>0</v>
      </c>
      <c r="O29" s="102">
        <v>0</v>
      </c>
      <c r="P29" s="102">
        <v>0</v>
      </c>
      <c r="Q29" s="102">
        <v>0</v>
      </c>
      <c r="R29" s="102">
        <v>0</v>
      </c>
      <c r="S29" s="102">
        <v>0</v>
      </c>
      <c r="T29" s="102">
        <v>0</v>
      </c>
      <c r="U29" s="102">
        <v>0</v>
      </c>
      <c r="V29" s="102">
        <v>0</v>
      </c>
      <c r="W29" s="102">
        <v>0</v>
      </c>
      <c r="X29" s="102">
        <v>0</v>
      </c>
      <c r="Y29" s="102">
        <v>0</v>
      </c>
      <c r="Z29" s="102">
        <v>0</v>
      </c>
      <c r="AA29" s="102">
        <v>0</v>
      </c>
      <c r="AB29" s="102">
        <v>0</v>
      </c>
      <c r="AC29" s="102">
        <v>0</v>
      </c>
      <c r="AD29" s="102">
        <v>0</v>
      </c>
      <c r="AE29" s="102">
        <v>0</v>
      </c>
      <c r="AF29" s="102">
        <v>0</v>
      </c>
      <c r="AG29" s="102">
        <v>0</v>
      </c>
      <c r="AH29" s="102">
        <v>0</v>
      </c>
      <c r="AI29" s="102">
        <v>0</v>
      </c>
      <c r="AJ29" s="102">
        <v>0</v>
      </c>
      <c r="AK29" s="102">
        <v>0</v>
      </c>
      <c r="AL29" s="102">
        <v>0</v>
      </c>
      <c r="AM29" s="102">
        <v>0</v>
      </c>
      <c r="AN29" s="102">
        <v>0</v>
      </c>
      <c r="AO29" s="102">
        <v>0</v>
      </c>
      <c r="AP29" s="102">
        <v>0</v>
      </c>
      <c r="AQ29" s="102">
        <v>0</v>
      </c>
      <c r="AR29" s="102">
        <v>0</v>
      </c>
      <c r="AS29" s="102">
        <v>0</v>
      </c>
      <c r="AT29" s="102">
        <v>0</v>
      </c>
      <c r="AU29" s="102">
        <v>0</v>
      </c>
      <c r="AV29" s="102">
        <v>0</v>
      </c>
      <c r="AW29" s="102">
        <v>0</v>
      </c>
      <c r="AX29" s="102">
        <v>0</v>
      </c>
      <c r="AY29" s="102">
        <v>0</v>
      </c>
      <c r="AZ29" s="102">
        <v>0</v>
      </c>
      <c r="BA29" s="102">
        <v>0</v>
      </c>
      <c r="BB29" s="102">
        <v>0</v>
      </c>
      <c r="BC29" s="102">
        <v>0</v>
      </c>
      <c r="BD29" s="102">
        <v>0</v>
      </c>
      <c r="BE29" s="102">
        <v>0</v>
      </c>
      <c r="BF29" s="102">
        <v>0</v>
      </c>
      <c r="BG29" s="102">
        <v>0</v>
      </c>
      <c r="BH29" s="102">
        <v>0</v>
      </c>
      <c r="BI29" s="102">
        <v>0</v>
      </c>
      <c r="BJ29" s="102">
        <v>0</v>
      </c>
      <c r="BK29" s="102">
        <v>0</v>
      </c>
      <c r="BL29" s="102">
        <v>0</v>
      </c>
      <c r="BM29" s="102">
        <v>0</v>
      </c>
      <c r="BN29" s="102">
        <v>0</v>
      </c>
      <c r="BO29" s="102">
        <v>0</v>
      </c>
      <c r="BP29" s="102">
        <v>0</v>
      </c>
      <c r="BQ29" s="102">
        <v>0</v>
      </c>
      <c r="BR29" s="102">
        <v>0</v>
      </c>
      <c r="BS29" s="102">
        <v>0</v>
      </c>
      <c r="BT29" s="102">
        <v>0</v>
      </c>
      <c r="BU29" s="102">
        <v>0</v>
      </c>
      <c r="BV29" s="102">
        <v>0</v>
      </c>
      <c r="BW29" s="102">
        <v>0</v>
      </c>
      <c r="BX29" s="102">
        <v>0</v>
      </c>
      <c r="BY29" s="102">
        <v>0</v>
      </c>
      <c r="BZ29" s="102">
        <v>0</v>
      </c>
      <c r="CA29" s="102">
        <v>0</v>
      </c>
      <c r="CB29" s="102">
        <v>0</v>
      </c>
      <c r="CC29" s="102">
        <v>0</v>
      </c>
      <c r="CD29" s="102">
        <v>0</v>
      </c>
      <c r="CE29" s="102">
        <v>0</v>
      </c>
      <c r="CF29" s="102">
        <v>0</v>
      </c>
      <c r="CG29" s="102">
        <v>0</v>
      </c>
      <c r="CH29" s="102">
        <v>0</v>
      </c>
      <c r="CI29" s="102">
        <v>0</v>
      </c>
      <c r="CJ29" s="102">
        <v>0</v>
      </c>
      <c r="CK29" s="102">
        <v>0</v>
      </c>
      <c r="CL29" s="102">
        <v>0</v>
      </c>
      <c r="CM29" s="102">
        <v>0</v>
      </c>
      <c r="CN29" s="102">
        <v>0</v>
      </c>
      <c r="CO29" s="102">
        <v>0</v>
      </c>
      <c r="CP29" s="102">
        <v>0</v>
      </c>
      <c r="CQ29" s="102">
        <v>0</v>
      </c>
      <c r="CR29" s="102">
        <v>0</v>
      </c>
      <c r="CS29" s="102">
        <v>0</v>
      </c>
      <c r="CT29" s="102">
        <v>0</v>
      </c>
      <c r="CU29" s="102">
        <v>0</v>
      </c>
      <c r="CV29" s="102">
        <v>0</v>
      </c>
      <c r="CW29" s="102">
        <v>0</v>
      </c>
      <c r="CX29" s="102">
        <v>0</v>
      </c>
      <c r="CY29" s="102">
        <v>0</v>
      </c>
      <c r="CZ29" s="102">
        <v>0</v>
      </c>
      <c r="DA29" s="102">
        <v>0</v>
      </c>
      <c r="DB29" s="102">
        <v>0</v>
      </c>
      <c r="DC29" s="102">
        <v>0</v>
      </c>
      <c r="DD29" s="102">
        <v>0</v>
      </c>
      <c r="DE29" s="102">
        <v>0</v>
      </c>
      <c r="DF29" s="102">
        <v>0</v>
      </c>
      <c r="DG29" s="102">
        <v>0</v>
      </c>
      <c r="DH29" s="102">
        <v>0</v>
      </c>
      <c r="DI29" s="102">
        <v>0</v>
      </c>
      <c r="DJ29" s="102">
        <v>0</v>
      </c>
      <c r="DK29" s="102">
        <v>0</v>
      </c>
      <c r="DL29" s="102">
        <v>0</v>
      </c>
      <c r="DM29" s="102"/>
      <c r="DN29" s="102"/>
      <c r="DO29" s="102"/>
      <c r="DP29" s="102"/>
      <c r="DQ29" s="116"/>
    </row>
    <row r="30" spans="1:125" s="92" customFormat="1">
      <c r="A30" s="109" t="s">
        <v>287</v>
      </c>
      <c r="B30" s="99">
        <v>257189688.82000002</v>
      </c>
      <c r="C30" s="99">
        <v>232154522.91999999</v>
      </c>
      <c r="D30" s="99">
        <v>5382560.7300000032</v>
      </c>
      <c r="E30" s="99">
        <v>11865955.289999999</v>
      </c>
      <c r="F30" s="99">
        <v>485443.85000000003</v>
      </c>
      <c r="G30" s="99">
        <v>67971544.26000002</v>
      </c>
      <c r="H30" s="99">
        <v>-60670338.229999967</v>
      </c>
      <c r="I30" s="99">
        <v>-361064865.49000001</v>
      </c>
      <c r="J30" s="99">
        <v>0</v>
      </c>
      <c r="K30" s="99">
        <v>1630681.95</v>
      </c>
      <c r="L30" s="99">
        <v>0</v>
      </c>
      <c r="M30" s="99">
        <v>-2246467.5299999998</v>
      </c>
      <c r="N30" s="99">
        <v>-1781475.44</v>
      </c>
      <c r="O30" s="99">
        <v>335087345.62</v>
      </c>
      <c r="P30" s="99">
        <v>155413721.91999999</v>
      </c>
      <c r="Q30" s="99">
        <v>42600036.479999997</v>
      </c>
      <c r="R30" s="99">
        <v>62515545.409999996</v>
      </c>
      <c r="S30" s="99">
        <v>-8790372.5999999996</v>
      </c>
      <c r="T30" s="99">
        <v>105386906.05</v>
      </c>
      <c r="U30" s="99">
        <v>831935.65</v>
      </c>
      <c r="V30" s="99">
        <v>55406069.979999997</v>
      </c>
      <c r="W30" s="99">
        <v>2579182.84</v>
      </c>
      <c r="X30" s="99">
        <v>-3728808.48</v>
      </c>
      <c r="Y30" s="99">
        <v>-1293195.67</v>
      </c>
      <c r="Z30" s="99">
        <v>52103929.109999999</v>
      </c>
      <c r="AA30" s="99">
        <v>-2590138.5</v>
      </c>
      <c r="AB30" s="99">
        <v>1127253.42</v>
      </c>
      <c r="AC30" s="99">
        <v>-3019003.4</v>
      </c>
      <c r="AD30" s="99">
        <v>3589195.68</v>
      </c>
      <c r="AE30" s="99">
        <v>27751404.100000001</v>
      </c>
      <c r="AF30" s="99">
        <v>31174945.629999999</v>
      </c>
      <c r="AG30" s="99">
        <v>-20842886.859999999</v>
      </c>
      <c r="AH30" s="99">
        <v>180503629.96000001</v>
      </c>
      <c r="AI30" s="99">
        <v>-3268680.49</v>
      </c>
      <c r="AJ30" s="99">
        <v>-3997697.11</v>
      </c>
      <c r="AK30" s="99">
        <v>-41921025.979999997</v>
      </c>
      <c r="AL30" s="99">
        <v>-1945582.27</v>
      </c>
      <c r="AM30" s="99">
        <v>-2170780.9700000002</v>
      </c>
      <c r="AN30" s="99">
        <v>4079498.23</v>
      </c>
      <c r="AO30" s="99">
        <v>224650871.11000001</v>
      </c>
      <c r="AP30" s="99">
        <v>8429066.3499999996</v>
      </c>
      <c r="AQ30" s="99">
        <v>7790733.4699999997</v>
      </c>
      <c r="AR30" s="99">
        <v>8025287.4000000004</v>
      </c>
      <c r="AS30" s="99">
        <v>5129177.32</v>
      </c>
      <c r="AT30" s="99">
        <v>11049649.98</v>
      </c>
      <c r="AU30" s="99">
        <v>10679374.949999999</v>
      </c>
      <c r="AV30" s="99">
        <v>3306891.75</v>
      </c>
      <c r="AW30" s="99">
        <v>10685695.029999999</v>
      </c>
      <c r="AX30" s="99">
        <v>2148718.2400000002</v>
      </c>
      <c r="AY30" s="99">
        <v>1242616.47</v>
      </c>
      <c r="AZ30" s="99">
        <v>45120356.450000003</v>
      </c>
      <c r="BA30" s="99">
        <v>2521301.2599999998</v>
      </c>
      <c r="BB30" s="99">
        <v>1888025.17</v>
      </c>
      <c r="BC30" s="99">
        <v>1905430.95</v>
      </c>
      <c r="BD30" s="99">
        <v>2647630.44</v>
      </c>
      <c r="BE30" s="99">
        <v>2258482.62</v>
      </c>
      <c r="BF30" s="99">
        <v>1669748.91</v>
      </c>
      <c r="BG30" s="99">
        <v>2175067.38</v>
      </c>
      <c r="BH30" s="99">
        <v>1167455.8700000001</v>
      </c>
      <c r="BI30" s="99">
        <v>1613756.04</v>
      </c>
      <c r="BJ30" s="99">
        <v>2466032.2200000002</v>
      </c>
      <c r="BK30" s="99">
        <v>-166905.67000000001</v>
      </c>
      <c r="BL30" s="99">
        <v>892119.67</v>
      </c>
      <c r="BM30" s="99">
        <v>-59094.37</v>
      </c>
      <c r="BN30" s="99">
        <v>495859.06</v>
      </c>
      <c r="BO30" s="99">
        <v>77622.600000000006</v>
      </c>
      <c r="BP30" s="99">
        <v>892588.18</v>
      </c>
      <c r="BQ30" s="99">
        <v>574004.11</v>
      </c>
      <c r="BR30" s="99">
        <v>-1198870.1499999999</v>
      </c>
      <c r="BS30" s="99">
        <v>157948.60999999999</v>
      </c>
      <c r="BT30" s="99">
        <v>-66403.42</v>
      </c>
      <c r="BU30" s="99">
        <v>-36590.04</v>
      </c>
      <c r="BV30" s="99">
        <v>178343.75</v>
      </c>
      <c r="BW30" s="99">
        <v>766569.04</v>
      </c>
      <c r="BX30" s="99">
        <v>1197270.04</v>
      </c>
      <c r="BY30" s="99">
        <v>94559247.879999995</v>
      </c>
      <c r="BZ30" s="99">
        <v>-138442.5</v>
      </c>
      <c r="CA30" s="99">
        <v>-554455.34</v>
      </c>
      <c r="CB30" s="99">
        <v>-450827.57</v>
      </c>
      <c r="CC30" s="99">
        <v>5709.09</v>
      </c>
      <c r="CD30" s="99">
        <v>-198798.87</v>
      </c>
      <c r="CE30" s="99">
        <v>-218626.86</v>
      </c>
      <c r="CF30" s="99">
        <v>427078.97</v>
      </c>
      <c r="CG30" s="99">
        <v>-377824.1</v>
      </c>
      <c r="CH30" s="99">
        <v>-761189.78</v>
      </c>
      <c r="CI30" s="99">
        <v>-234945.31</v>
      </c>
      <c r="CJ30" s="99">
        <v>-258256.09</v>
      </c>
      <c r="CK30" s="99">
        <v>91820.72</v>
      </c>
      <c r="CL30" s="99">
        <v>-53738.93</v>
      </c>
      <c r="CM30" s="99">
        <v>-619150.02</v>
      </c>
      <c r="CN30" s="99">
        <v>-332716.25</v>
      </c>
      <c r="CO30" s="99">
        <v>-339262.55</v>
      </c>
      <c r="CP30" s="99">
        <v>-107980.13</v>
      </c>
      <c r="CQ30" s="99">
        <v>-746119.79</v>
      </c>
      <c r="CR30" s="99">
        <v>-439320.49</v>
      </c>
      <c r="CS30" s="99">
        <v>-704399.98</v>
      </c>
      <c r="CT30" s="99">
        <v>-458277.61</v>
      </c>
      <c r="CU30" s="99">
        <v>-403654.46</v>
      </c>
      <c r="CV30" s="99">
        <v>211350.18</v>
      </c>
      <c r="CW30" s="99">
        <v>1185263.51</v>
      </c>
      <c r="CX30" s="99">
        <v>77863.5</v>
      </c>
      <c r="CY30" s="99">
        <v>-1150537.05</v>
      </c>
      <c r="CZ30" s="99">
        <v>-96576.48</v>
      </c>
      <c r="DA30" s="99">
        <v>3293178.45</v>
      </c>
      <c r="DB30" s="99">
        <v>-186302.05</v>
      </c>
      <c r="DC30" s="99">
        <v>-554361.21</v>
      </c>
      <c r="DD30" s="99">
        <v>11783.39</v>
      </c>
      <c r="DE30" s="99">
        <v>-482730.34</v>
      </c>
      <c r="DF30" s="99">
        <v>19654.89</v>
      </c>
      <c r="DG30" s="99">
        <v>-483599.19</v>
      </c>
      <c r="DH30" s="99">
        <v>-222374.57</v>
      </c>
      <c r="DI30" s="99">
        <v>-550907.77</v>
      </c>
      <c r="DJ30" s="99">
        <v>-447638.36</v>
      </c>
      <c r="DK30" s="99">
        <v>-956717.22</v>
      </c>
      <c r="DL30" s="99">
        <v>-327308.28000000003</v>
      </c>
      <c r="DM30" s="99"/>
      <c r="DN30" s="99"/>
      <c r="DO30" s="99"/>
      <c r="DP30" s="99"/>
      <c r="DQ30" s="99"/>
      <c r="DR30" s="94"/>
      <c r="DS30" s="94"/>
      <c r="DT30" s="94"/>
      <c r="DU30" s="94"/>
    </row>
    <row r="31" spans="1:125">
      <c r="A31" s="104" t="s">
        <v>288</v>
      </c>
      <c r="B31" s="101"/>
      <c r="C31" s="101"/>
      <c r="D31" s="101"/>
      <c r="E31" s="101"/>
      <c r="F31" s="101"/>
      <c r="G31" s="101"/>
      <c r="H31" s="101"/>
      <c r="I31" s="101"/>
      <c r="J31" s="101"/>
      <c r="K31" s="101"/>
      <c r="L31" s="101"/>
      <c r="M31" s="101"/>
      <c r="N31" s="101"/>
      <c r="O31" s="101">
        <v>0</v>
      </c>
      <c r="P31" s="101"/>
      <c r="Q31" s="101"/>
      <c r="R31" s="101"/>
      <c r="S31" s="101"/>
      <c r="T31" s="101">
        <v>0</v>
      </c>
      <c r="U31" s="101"/>
      <c r="V31" s="101">
        <v>0</v>
      </c>
      <c r="W31" s="101"/>
      <c r="X31" s="101"/>
      <c r="Y31" s="101"/>
      <c r="Z31" s="101"/>
      <c r="AA31" s="101"/>
      <c r="AB31" s="101"/>
      <c r="AC31" s="101"/>
      <c r="AD31" s="101"/>
      <c r="AE31" s="101"/>
      <c r="AF31" s="101"/>
      <c r="AG31" s="101">
        <v>0</v>
      </c>
      <c r="AH31" s="101"/>
      <c r="AI31" s="101"/>
      <c r="AJ31" s="101"/>
      <c r="AK31" s="101"/>
      <c r="AL31" s="101"/>
      <c r="AM31" s="101"/>
      <c r="AN31" s="101"/>
      <c r="AO31" s="101">
        <v>0</v>
      </c>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row>
    <row r="32" spans="1:125" ht="24">
      <c r="A32" s="104" t="s">
        <v>289</v>
      </c>
      <c r="B32" s="101">
        <v>257189688.82000002</v>
      </c>
      <c r="C32" s="101">
        <v>232154522.91999999</v>
      </c>
      <c r="D32" s="101">
        <v>5382560.7300000032</v>
      </c>
      <c r="E32" s="101">
        <v>11865955.289999999</v>
      </c>
      <c r="F32" s="101">
        <v>485443.85000000003</v>
      </c>
      <c r="G32" s="101">
        <v>67971544.26000002</v>
      </c>
      <c r="H32" s="101">
        <v>-60670338.229999967</v>
      </c>
      <c r="I32" s="101">
        <v>-361064865.49000001</v>
      </c>
      <c r="J32" s="101">
        <v>0</v>
      </c>
      <c r="K32" s="101">
        <v>1630681.95</v>
      </c>
      <c r="L32" s="101">
        <v>0</v>
      </c>
      <c r="M32" s="101">
        <v>-2246467.5299999998</v>
      </c>
      <c r="N32" s="101">
        <v>-1781475.44</v>
      </c>
      <c r="O32" s="101">
        <v>335087345.62</v>
      </c>
      <c r="P32" s="101">
        <v>155413721.91999999</v>
      </c>
      <c r="Q32" s="101">
        <v>42600036.479999997</v>
      </c>
      <c r="R32" s="101">
        <v>62515545.409999996</v>
      </c>
      <c r="S32" s="101">
        <v>-8790372.5999999996</v>
      </c>
      <c r="T32" s="101">
        <v>105386906.05</v>
      </c>
      <c r="U32" s="101">
        <v>831935.65</v>
      </c>
      <c r="V32" s="101">
        <v>55406069.979999997</v>
      </c>
      <c r="W32" s="101">
        <v>2579182.84</v>
      </c>
      <c r="X32" s="101">
        <v>-3728808.48</v>
      </c>
      <c r="Y32" s="101">
        <v>-1293195.67</v>
      </c>
      <c r="Z32" s="101">
        <v>52103929.109999999</v>
      </c>
      <c r="AA32" s="101">
        <v>-2590138.5</v>
      </c>
      <c r="AB32" s="101">
        <v>1127253.42</v>
      </c>
      <c r="AC32" s="101">
        <v>-3019003.4</v>
      </c>
      <c r="AD32" s="101">
        <v>3589195.68</v>
      </c>
      <c r="AE32" s="101">
        <v>27751404.100000001</v>
      </c>
      <c r="AF32" s="101">
        <v>31174945.629999999</v>
      </c>
      <c r="AG32" s="101">
        <v>-20842886.859999999</v>
      </c>
      <c r="AH32" s="101">
        <v>180503629.96000001</v>
      </c>
      <c r="AI32" s="101">
        <v>-3268680.49</v>
      </c>
      <c r="AJ32" s="101">
        <v>-3997697.11</v>
      </c>
      <c r="AK32" s="101">
        <v>-41921025.979999997</v>
      </c>
      <c r="AL32" s="101">
        <v>-1945582.27</v>
      </c>
      <c r="AM32" s="101">
        <v>-2170780.9700000002</v>
      </c>
      <c r="AN32" s="101">
        <v>4079498.23</v>
      </c>
      <c r="AO32" s="101">
        <v>224650871.11000001</v>
      </c>
      <c r="AP32" s="101">
        <v>8429066.3499999996</v>
      </c>
      <c r="AQ32" s="101">
        <v>7790733.4699999997</v>
      </c>
      <c r="AR32" s="101">
        <v>8025287.4000000004</v>
      </c>
      <c r="AS32" s="101">
        <v>5129177.32</v>
      </c>
      <c r="AT32" s="101">
        <v>11049649.98</v>
      </c>
      <c r="AU32" s="101">
        <v>10679374.949999999</v>
      </c>
      <c r="AV32" s="101">
        <v>3306891.75</v>
      </c>
      <c r="AW32" s="101">
        <v>10685695.029999999</v>
      </c>
      <c r="AX32" s="101">
        <v>2148718.2400000002</v>
      </c>
      <c r="AY32" s="101">
        <v>1242616.47</v>
      </c>
      <c r="AZ32" s="101">
        <v>45120356.450000003</v>
      </c>
      <c r="BA32" s="101">
        <v>2521301.2599999998</v>
      </c>
      <c r="BB32" s="101">
        <v>1888025.17</v>
      </c>
      <c r="BC32" s="101">
        <v>1905430.95</v>
      </c>
      <c r="BD32" s="101">
        <v>2647630.44</v>
      </c>
      <c r="BE32" s="101">
        <v>2258482.62</v>
      </c>
      <c r="BF32" s="101">
        <v>1669748.91</v>
      </c>
      <c r="BG32" s="101">
        <v>2175067.38</v>
      </c>
      <c r="BH32" s="101">
        <v>1167455.8700000001</v>
      </c>
      <c r="BI32" s="101">
        <v>1613756.04</v>
      </c>
      <c r="BJ32" s="101">
        <v>2466032.2200000002</v>
      </c>
      <c r="BK32" s="101">
        <v>-166905.67000000001</v>
      </c>
      <c r="BL32" s="101">
        <v>892119.67</v>
      </c>
      <c r="BM32" s="101">
        <v>-59094.37</v>
      </c>
      <c r="BN32" s="101">
        <v>495859.06</v>
      </c>
      <c r="BO32" s="101">
        <v>77622.600000000006</v>
      </c>
      <c r="BP32" s="101">
        <v>892588.18</v>
      </c>
      <c r="BQ32" s="101">
        <v>574004.11</v>
      </c>
      <c r="BR32" s="101">
        <v>-1198870.1499999999</v>
      </c>
      <c r="BS32" s="101">
        <v>157948.60999999999</v>
      </c>
      <c r="BT32" s="101">
        <v>-66403.42</v>
      </c>
      <c r="BU32" s="101">
        <v>-36590.04</v>
      </c>
      <c r="BV32" s="101">
        <v>178343.75</v>
      </c>
      <c r="BW32" s="101">
        <v>766569.04</v>
      </c>
      <c r="BX32" s="101">
        <v>1197270.04</v>
      </c>
      <c r="BY32" s="101">
        <v>94559247.879999995</v>
      </c>
      <c r="BZ32" s="101">
        <v>-138442.5</v>
      </c>
      <c r="CA32" s="101">
        <v>-554455.34</v>
      </c>
      <c r="CB32" s="101">
        <v>-450827.57</v>
      </c>
      <c r="CC32" s="101">
        <v>5709.09</v>
      </c>
      <c r="CD32" s="101">
        <v>-198798.87</v>
      </c>
      <c r="CE32" s="101">
        <v>-218626.86</v>
      </c>
      <c r="CF32" s="101">
        <v>427078.97</v>
      </c>
      <c r="CG32" s="101">
        <v>-377824.1</v>
      </c>
      <c r="CH32" s="101">
        <v>-761189.78</v>
      </c>
      <c r="CI32" s="101">
        <v>-234945.31</v>
      </c>
      <c r="CJ32" s="101">
        <v>-258256.09</v>
      </c>
      <c r="CK32" s="101">
        <v>91820.72</v>
      </c>
      <c r="CL32" s="101">
        <v>-53738.93</v>
      </c>
      <c r="CM32" s="101">
        <v>-619150.02</v>
      </c>
      <c r="CN32" s="101">
        <v>-332716.25</v>
      </c>
      <c r="CO32" s="101">
        <v>-339262.55</v>
      </c>
      <c r="CP32" s="101">
        <v>-107980.13</v>
      </c>
      <c r="CQ32" s="101">
        <v>-746119.79</v>
      </c>
      <c r="CR32" s="101">
        <v>-439320.49</v>
      </c>
      <c r="CS32" s="101">
        <v>-704399.98</v>
      </c>
      <c r="CT32" s="101">
        <v>-458277.61</v>
      </c>
      <c r="CU32" s="101">
        <v>-403654.46</v>
      </c>
      <c r="CV32" s="101">
        <v>211350.18</v>
      </c>
      <c r="CW32" s="101">
        <v>1185263.51</v>
      </c>
      <c r="CX32" s="101">
        <v>77863.5</v>
      </c>
      <c r="CY32" s="101">
        <v>-1150537.05</v>
      </c>
      <c r="CZ32" s="101">
        <v>-96576.48</v>
      </c>
      <c r="DA32" s="101">
        <v>3293178.45</v>
      </c>
      <c r="DB32" s="101">
        <v>-186302.05</v>
      </c>
      <c r="DC32" s="101">
        <v>-554361.21</v>
      </c>
      <c r="DD32" s="101">
        <v>11783.39</v>
      </c>
      <c r="DE32" s="101">
        <v>-482730.34</v>
      </c>
      <c r="DF32" s="101">
        <v>19654.89</v>
      </c>
      <c r="DG32" s="101">
        <v>-483599.19</v>
      </c>
      <c r="DH32" s="101">
        <v>-222374.57</v>
      </c>
      <c r="DI32" s="101">
        <v>-550907.77</v>
      </c>
      <c r="DJ32" s="101">
        <v>-447638.36</v>
      </c>
      <c r="DK32" s="101">
        <v>-956717.22</v>
      </c>
      <c r="DL32" s="101">
        <v>-327308.28000000003</v>
      </c>
      <c r="DM32" s="101">
        <f t="shared" ref="DM32:DN32" si="0">DM30-DM33</f>
        <v>0</v>
      </c>
      <c r="DN32" s="101">
        <f t="shared" si="0"/>
        <v>0</v>
      </c>
      <c r="DO32" s="101"/>
      <c r="DP32" s="101"/>
      <c r="DQ32" s="101"/>
    </row>
    <row r="33" spans="1:121" ht="24">
      <c r="A33" s="104" t="s">
        <v>290</v>
      </c>
      <c r="B33" s="101"/>
      <c r="C33" s="101"/>
      <c r="D33" s="101"/>
      <c r="E33" s="101"/>
      <c r="F33" s="101"/>
      <c r="G33" s="101"/>
      <c r="H33" s="101"/>
      <c r="I33" s="101">
        <v>0</v>
      </c>
      <c r="J33" s="101">
        <v>0</v>
      </c>
      <c r="K33" s="101">
        <v>0</v>
      </c>
      <c r="L33" s="101">
        <v>0</v>
      </c>
      <c r="M33" s="101"/>
      <c r="N33" s="101"/>
      <c r="O33" s="101">
        <v>0</v>
      </c>
      <c r="P33" s="101">
        <v>0</v>
      </c>
      <c r="Q33" s="101">
        <v>0</v>
      </c>
      <c r="R33" s="101">
        <v>0</v>
      </c>
      <c r="S33" s="101">
        <v>0</v>
      </c>
      <c r="T33" s="101">
        <v>0</v>
      </c>
      <c r="U33" s="101">
        <v>0</v>
      </c>
      <c r="V33" s="101">
        <v>0</v>
      </c>
      <c r="W33" s="101">
        <v>0</v>
      </c>
      <c r="X33" s="101">
        <v>0</v>
      </c>
      <c r="Y33" s="101">
        <v>0</v>
      </c>
      <c r="Z33" s="101">
        <v>0</v>
      </c>
      <c r="AA33" s="101">
        <v>0</v>
      </c>
      <c r="AB33" s="101">
        <v>0</v>
      </c>
      <c r="AC33" s="101">
        <v>0</v>
      </c>
      <c r="AD33" s="101">
        <v>0</v>
      </c>
      <c r="AE33" s="101">
        <v>0</v>
      </c>
      <c r="AF33" s="101">
        <v>0</v>
      </c>
      <c r="AG33" s="101">
        <v>0</v>
      </c>
      <c r="AH33" s="101">
        <v>0</v>
      </c>
      <c r="AI33" s="101">
        <v>0</v>
      </c>
      <c r="AJ33" s="101"/>
      <c r="AK33" s="101">
        <v>0</v>
      </c>
      <c r="AL33" s="101">
        <v>0</v>
      </c>
      <c r="AM33" s="101">
        <v>0</v>
      </c>
      <c r="AN33" s="101">
        <v>0</v>
      </c>
      <c r="AO33" s="101">
        <v>0</v>
      </c>
      <c r="AP33" s="101">
        <v>0</v>
      </c>
      <c r="AQ33" s="101">
        <v>0</v>
      </c>
      <c r="AR33" s="101">
        <v>0</v>
      </c>
      <c r="AS33" s="101">
        <v>0</v>
      </c>
      <c r="AT33" s="101">
        <v>0</v>
      </c>
      <c r="AU33" s="101">
        <v>0</v>
      </c>
      <c r="AV33" s="101">
        <v>0</v>
      </c>
      <c r="AW33" s="101">
        <v>0</v>
      </c>
      <c r="AX33" s="101">
        <v>0</v>
      </c>
      <c r="AY33" s="101">
        <v>0</v>
      </c>
      <c r="AZ33" s="101">
        <v>0</v>
      </c>
      <c r="BA33" s="101">
        <v>0</v>
      </c>
      <c r="BB33" s="101">
        <v>0</v>
      </c>
      <c r="BC33" s="101">
        <v>0</v>
      </c>
      <c r="BD33" s="101">
        <v>0</v>
      </c>
      <c r="BE33" s="101">
        <v>0</v>
      </c>
      <c r="BF33" s="101">
        <v>0</v>
      </c>
      <c r="BG33" s="101">
        <v>0</v>
      </c>
      <c r="BH33" s="101">
        <v>0</v>
      </c>
      <c r="BI33" s="101">
        <v>0</v>
      </c>
      <c r="BJ33" s="101">
        <v>0</v>
      </c>
      <c r="BK33" s="101">
        <v>0</v>
      </c>
      <c r="BL33" s="101">
        <v>0</v>
      </c>
      <c r="BM33" s="101">
        <v>0</v>
      </c>
      <c r="BN33" s="101">
        <v>0</v>
      </c>
      <c r="BO33" s="101">
        <v>0</v>
      </c>
      <c r="BP33" s="101">
        <v>0</v>
      </c>
      <c r="BQ33" s="101">
        <v>0</v>
      </c>
      <c r="BR33" s="101">
        <v>0</v>
      </c>
      <c r="BS33" s="101">
        <v>0</v>
      </c>
      <c r="BT33" s="101">
        <v>0</v>
      </c>
      <c r="BU33" s="101">
        <v>0</v>
      </c>
      <c r="BV33" s="101">
        <v>0</v>
      </c>
      <c r="BW33" s="101">
        <v>0</v>
      </c>
      <c r="BX33" s="101">
        <v>0</v>
      </c>
      <c r="BY33" s="101">
        <v>0</v>
      </c>
      <c r="BZ33" s="101">
        <v>0</v>
      </c>
      <c r="CA33" s="101">
        <v>0</v>
      </c>
      <c r="CB33" s="101">
        <v>0</v>
      </c>
      <c r="CC33" s="101">
        <v>0</v>
      </c>
      <c r="CD33" s="101">
        <v>0</v>
      </c>
      <c r="CE33" s="101">
        <v>0</v>
      </c>
      <c r="CF33" s="101">
        <v>0</v>
      </c>
      <c r="CG33" s="101">
        <v>0</v>
      </c>
      <c r="CH33" s="101">
        <v>0</v>
      </c>
      <c r="CI33" s="101">
        <v>0</v>
      </c>
      <c r="CJ33" s="101">
        <v>0</v>
      </c>
      <c r="CK33" s="101">
        <v>0</v>
      </c>
      <c r="CL33" s="101">
        <v>0</v>
      </c>
      <c r="CM33" s="101">
        <v>0</v>
      </c>
      <c r="CN33" s="101">
        <v>0</v>
      </c>
      <c r="CO33" s="101">
        <v>0</v>
      </c>
      <c r="CP33" s="101">
        <v>0</v>
      </c>
      <c r="CQ33" s="101">
        <v>0</v>
      </c>
      <c r="CR33" s="101">
        <v>0</v>
      </c>
      <c r="CS33" s="101">
        <v>0</v>
      </c>
      <c r="CT33" s="101">
        <v>0</v>
      </c>
      <c r="CU33" s="101">
        <v>0</v>
      </c>
      <c r="CV33" s="101">
        <v>0</v>
      </c>
      <c r="CW33" s="101">
        <v>0</v>
      </c>
      <c r="CX33" s="101">
        <v>0</v>
      </c>
      <c r="CY33" s="101">
        <v>0</v>
      </c>
      <c r="CZ33" s="101">
        <v>0</v>
      </c>
      <c r="DA33" s="101">
        <v>0</v>
      </c>
      <c r="DB33" s="101">
        <v>0</v>
      </c>
      <c r="DC33" s="101">
        <v>0</v>
      </c>
      <c r="DD33" s="101">
        <v>0</v>
      </c>
      <c r="DE33" s="101">
        <v>0</v>
      </c>
      <c r="DF33" s="101">
        <v>0</v>
      </c>
      <c r="DG33" s="101">
        <v>0</v>
      </c>
      <c r="DH33" s="101">
        <v>0</v>
      </c>
      <c r="DI33" s="101">
        <v>0</v>
      </c>
      <c r="DJ33" s="101">
        <v>0</v>
      </c>
      <c r="DK33" s="101">
        <v>0</v>
      </c>
      <c r="DL33" s="101">
        <v>0</v>
      </c>
      <c r="DM33" s="101"/>
      <c r="DN33" s="101"/>
      <c r="DO33" s="101"/>
      <c r="DP33" s="101"/>
      <c r="DQ33" s="101"/>
    </row>
    <row r="34" spans="1:121">
      <c r="A34" s="104" t="s">
        <v>291</v>
      </c>
      <c r="B34" s="101"/>
      <c r="C34" s="101"/>
      <c r="D34" s="101"/>
      <c r="E34" s="101"/>
      <c r="F34" s="101"/>
      <c r="G34" s="101"/>
      <c r="H34" s="101"/>
      <c r="I34" s="101"/>
      <c r="J34" s="101"/>
      <c r="K34" s="101"/>
      <c r="L34" s="101"/>
      <c r="M34" s="101"/>
      <c r="N34" s="101"/>
      <c r="O34" s="101">
        <v>0</v>
      </c>
      <c r="P34" s="101"/>
      <c r="Q34" s="101"/>
      <c r="R34" s="101"/>
      <c r="S34" s="101"/>
      <c r="T34" s="101">
        <v>0</v>
      </c>
      <c r="U34" s="101"/>
      <c r="V34" s="101">
        <v>0</v>
      </c>
      <c r="W34" s="101"/>
      <c r="X34" s="101"/>
      <c r="Y34" s="101"/>
      <c r="Z34" s="101"/>
      <c r="AA34" s="101"/>
      <c r="AB34" s="101"/>
      <c r="AC34" s="101">
        <v>0</v>
      </c>
      <c r="AD34" s="101"/>
      <c r="AE34" s="101">
        <v>0</v>
      </c>
      <c r="AF34" s="101"/>
      <c r="AG34" s="101">
        <v>0</v>
      </c>
      <c r="AH34" s="101"/>
      <c r="AI34" s="101"/>
      <c r="AJ34" s="101"/>
      <c r="AK34" s="101"/>
      <c r="AL34" s="101"/>
      <c r="AM34" s="101"/>
      <c r="AN34" s="101"/>
      <c r="AO34" s="101">
        <v>0</v>
      </c>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row>
    <row r="35" spans="1:121" ht="24">
      <c r="A35" s="104" t="s">
        <v>292</v>
      </c>
      <c r="B35" s="101">
        <v>0</v>
      </c>
      <c r="C35" s="101"/>
      <c r="D35" s="101"/>
      <c r="E35" s="101"/>
      <c r="F35" s="101"/>
      <c r="G35" s="101"/>
      <c r="H35" s="101"/>
      <c r="I35" s="101"/>
      <c r="J35" s="101"/>
      <c r="K35" s="101"/>
      <c r="L35" s="101"/>
      <c r="M35" s="101"/>
      <c r="N35" s="101"/>
      <c r="O35" s="101">
        <v>0</v>
      </c>
      <c r="P35" s="101"/>
      <c r="Q35" s="101"/>
      <c r="R35" s="101"/>
      <c r="S35" s="101"/>
      <c r="T35" s="101">
        <v>0</v>
      </c>
      <c r="U35" s="101"/>
      <c r="V35" s="101">
        <v>0</v>
      </c>
      <c r="W35" s="101"/>
      <c r="X35" s="101"/>
      <c r="Y35" s="101"/>
      <c r="Z35" s="101"/>
      <c r="AA35" s="101"/>
      <c r="AB35" s="101"/>
      <c r="AC35" s="101">
        <v>0</v>
      </c>
      <c r="AD35" s="101"/>
      <c r="AE35" s="101">
        <v>0</v>
      </c>
      <c r="AF35" s="101"/>
      <c r="AG35" s="101">
        <v>0</v>
      </c>
      <c r="AH35" s="101"/>
      <c r="AI35" s="101"/>
      <c r="AJ35" s="101"/>
      <c r="AK35" s="101"/>
      <c r="AL35" s="101"/>
      <c r="AM35" s="101"/>
      <c r="AN35" s="101"/>
      <c r="AO35" s="101">
        <v>0</v>
      </c>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row>
    <row r="36" spans="1:121" ht="24">
      <c r="A36" s="104" t="s">
        <v>293</v>
      </c>
      <c r="B36" s="101">
        <v>257189688.82000002</v>
      </c>
      <c r="C36" s="101">
        <v>232154522.91999999</v>
      </c>
      <c r="D36" s="101">
        <v>5382560.7300000032</v>
      </c>
      <c r="E36" s="101">
        <v>11865955.289999999</v>
      </c>
      <c r="F36" s="101">
        <v>485443.85000000003</v>
      </c>
      <c r="G36" s="101">
        <v>67971544.26000002</v>
      </c>
      <c r="H36" s="101">
        <v>-60670338.229999967</v>
      </c>
      <c r="I36" s="101">
        <v>-361064865.49000001</v>
      </c>
      <c r="J36" s="101">
        <v>0</v>
      </c>
      <c r="K36" s="101">
        <v>1630681.95</v>
      </c>
      <c r="L36" s="101">
        <v>0</v>
      </c>
      <c r="M36" s="101">
        <v>-2246467.5299999998</v>
      </c>
      <c r="N36" s="101">
        <v>-1781475.44</v>
      </c>
      <c r="O36" s="101">
        <v>335087345.62</v>
      </c>
      <c r="P36" s="101">
        <v>155413721.91999999</v>
      </c>
      <c r="Q36" s="101">
        <v>42600036.479999997</v>
      </c>
      <c r="R36" s="101">
        <v>62515545.409999996</v>
      </c>
      <c r="S36" s="101">
        <v>-8790372.5999999996</v>
      </c>
      <c r="T36" s="101">
        <v>105386906.05</v>
      </c>
      <c r="U36" s="101">
        <v>831935.65</v>
      </c>
      <c r="V36" s="101">
        <v>55406069.979999997</v>
      </c>
      <c r="W36" s="101">
        <v>2579182.84</v>
      </c>
      <c r="X36" s="101">
        <v>-3728808.48</v>
      </c>
      <c r="Y36" s="101">
        <v>-1293195.67</v>
      </c>
      <c r="Z36" s="101">
        <v>52103929.109999999</v>
      </c>
      <c r="AA36" s="101">
        <v>-2590138.5</v>
      </c>
      <c r="AB36" s="101">
        <v>1127253.42</v>
      </c>
      <c r="AC36" s="101">
        <v>-3019003.4</v>
      </c>
      <c r="AD36" s="101">
        <v>3589195.68</v>
      </c>
      <c r="AE36" s="101">
        <v>27751404.100000001</v>
      </c>
      <c r="AF36" s="101">
        <v>31174945.629999999</v>
      </c>
      <c r="AG36" s="101">
        <v>-20842886.859999999</v>
      </c>
      <c r="AH36" s="101">
        <v>180503629.96000001</v>
      </c>
      <c r="AI36" s="101">
        <v>-3268680.49</v>
      </c>
      <c r="AJ36" s="101">
        <v>-3997697.11</v>
      </c>
      <c r="AK36" s="101">
        <v>-41921025.979999997</v>
      </c>
      <c r="AL36" s="101">
        <v>-1945582.27</v>
      </c>
      <c r="AM36" s="101">
        <v>-2170780.9700000002</v>
      </c>
      <c r="AN36" s="101">
        <v>4079498.23</v>
      </c>
      <c r="AO36" s="101">
        <v>224650871.11000001</v>
      </c>
      <c r="AP36" s="101">
        <v>8429066.3499999996</v>
      </c>
      <c r="AQ36" s="101">
        <v>7790733.4699999997</v>
      </c>
      <c r="AR36" s="101">
        <v>8025287.4000000004</v>
      </c>
      <c r="AS36" s="101">
        <v>5129177.32</v>
      </c>
      <c r="AT36" s="101">
        <v>11049649.98</v>
      </c>
      <c r="AU36" s="101">
        <v>10679374.949999999</v>
      </c>
      <c r="AV36" s="101">
        <v>3306891.75</v>
      </c>
      <c r="AW36" s="101">
        <v>10685695.029999999</v>
      </c>
      <c r="AX36" s="101">
        <v>2148718.2400000002</v>
      </c>
      <c r="AY36" s="101">
        <v>1242616.47</v>
      </c>
      <c r="AZ36" s="101">
        <v>45120356.450000003</v>
      </c>
      <c r="BA36" s="101">
        <v>2521301.2599999998</v>
      </c>
      <c r="BB36" s="101">
        <v>1888025.17</v>
      </c>
      <c r="BC36" s="101">
        <v>1905430.95</v>
      </c>
      <c r="BD36" s="101">
        <v>2647630.44</v>
      </c>
      <c r="BE36" s="101">
        <v>2258482.62</v>
      </c>
      <c r="BF36" s="101">
        <v>1669748.91</v>
      </c>
      <c r="BG36" s="101">
        <v>2175067.38</v>
      </c>
      <c r="BH36" s="101">
        <v>1167455.8700000001</v>
      </c>
      <c r="BI36" s="101">
        <v>1613756.04</v>
      </c>
      <c r="BJ36" s="101">
        <v>2466032.2200000002</v>
      </c>
      <c r="BK36" s="101">
        <v>-166905.67000000001</v>
      </c>
      <c r="BL36" s="101">
        <v>892119.67</v>
      </c>
      <c r="BM36" s="101">
        <v>-59094.37</v>
      </c>
      <c r="BN36" s="101">
        <v>495859.06</v>
      </c>
      <c r="BO36" s="101">
        <v>77622.600000000006</v>
      </c>
      <c r="BP36" s="101">
        <v>892588.18</v>
      </c>
      <c r="BQ36" s="101">
        <v>574004.11</v>
      </c>
      <c r="BR36" s="101">
        <v>-1198870.1499999999</v>
      </c>
      <c r="BS36" s="101">
        <v>157948.60999999999</v>
      </c>
      <c r="BT36" s="101">
        <v>-66403.42</v>
      </c>
      <c r="BU36" s="101">
        <v>-36590.04</v>
      </c>
      <c r="BV36" s="101">
        <v>178343.75</v>
      </c>
      <c r="BW36" s="101">
        <v>766569.04</v>
      </c>
      <c r="BX36" s="101">
        <v>1197270.04</v>
      </c>
      <c r="BY36" s="101">
        <v>94559247.879999995</v>
      </c>
      <c r="BZ36" s="101">
        <v>-138442.5</v>
      </c>
      <c r="CA36" s="101">
        <v>-554455.34</v>
      </c>
      <c r="CB36" s="101">
        <v>-450827.57</v>
      </c>
      <c r="CC36" s="101">
        <v>5709.09</v>
      </c>
      <c r="CD36" s="101">
        <v>-198798.87</v>
      </c>
      <c r="CE36" s="101">
        <v>-218626.86</v>
      </c>
      <c r="CF36" s="101">
        <v>427078.97</v>
      </c>
      <c r="CG36" s="101">
        <v>-377824.1</v>
      </c>
      <c r="CH36" s="101">
        <v>-761189.78</v>
      </c>
      <c r="CI36" s="101">
        <v>-234945.31</v>
      </c>
      <c r="CJ36" s="101">
        <v>-258256.09</v>
      </c>
      <c r="CK36" s="101">
        <v>91820.72</v>
      </c>
      <c r="CL36" s="101">
        <v>-53738.93</v>
      </c>
      <c r="CM36" s="101">
        <v>-619150.02</v>
      </c>
      <c r="CN36" s="101">
        <v>-332716.25</v>
      </c>
      <c r="CO36" s="101">
        <v>-339262.55</v>
      </c>
      <c r="CP36" s="101">
        <v>-107980.13</v>
      </c>
      <c r="CQ36" s="101">
        <v>-746119.79</v>
      </c>
      <c r="CR36" s="101">
        <v>-439320.49</v>
      </c>
      <c r="CS36" s="101">
        <v>-704399.98</v>
      </c>
      <c r="CT36" s="101">
        <v>-458277.61</v>
      </c>
      <c r="CU36" s="101">
        <v>-403654.46</v>
      </c>
      <c r="CV36" s="101">
        <v>211350.18</v>
      </c>
      <c r="CW36" s="101">
        <v>1185263.51</v>
      </c>
      <c r="CX36" s="101">
        <v>77863.5</v>
      </c>
      <c r="CY36" s="101">
        <v>-1150537.05</v>
      </c>
      <c r="CZ36" s="101">
        <v>-96576.48</v>
      </c>
      <c r="DA36" s="101">
        <v>3293178.45</v>
      </c>
      <c r="DB36" s="101">
        <v>-186302.05</v>
      </c>
      <c r="DC36" s="101">
        <v>-554361.21</v>
      </c>
      <c r="DD36" s="101">
        <v>11783.39</v>
      </c>
      <c r="DE36" s="101">
        <v>-482730.34</v>
      </c>
      <c r="DF36" s="101">
        <v>19654.89</v>
      </c>
      <c r="DG36" s="101">
        <v>-483599.19</v>
      </c>
      <c r="DH36" s="101">
        <v>-222374.57</v>
      </c>
      <c r="DI36" s="101">
        <v>-550907.77</v>
      </c>
      <c r="DJ36" s="101">
        <v>-447638.36</v>
      </c>
      <c r="DK36" s="101">
        <v>-956717.22</v>
      </c>
      <c r="DL36" s="101">
        <v>-327308.28000000003</v>
      </c>
      <c r="DM36" s="101">
        <f t="shared" ref="DM36:DN36" si="1">DM30-DM35</f>
        <v>0</v>
      </c>
      <c r="DN36" s="101">
        <f t="shared" si="1"/>
        <v>0</v>
      </c>
      <c r="DO36" s="101"/>
      <c r="DP36" s="101"/>
      <c r="DQ36" s="101"/>
    </row>
    <row r="37" spans="1:121" s="92" customFormat="1">
      <c r="A37" s="98" t="s">
        <v>54</v>
      </c>
      <c r="B37" s="99">
        <v>-35629174.850000001</v>
      </c>
      <c r="C37" s="99">
        <v>-35629174.850000001</v>
      </c>
      <c r="D37" s="99">
        <v>0</v>
      </c>
      <c r="E37" s="99">
        <v>0</v>
      </c>
      <c r="F37" s="99">
        <v>0</v>
      </c>
      <c r="G37" s="99">
        <v>0</v>
      </c>
      <c r="H37" s="99">
        <v>0</v>
      </c>
      <c r="I37" s="99">
        <v>0</v>
      </c>
      <c r="J37" s="99">
        <v>0</v>
      </c>
      <c r="K37" s="99">
        <v>0</v>
      </c>
      <c r="L37" s="99">
        <v>0</v>
      </c>
      <c r="M37" s="99">
        <v>0</v>
      </c>
      <c r="N37" s="99">
        <v>0</v>
      </c>
      <c r="O37" s="99">
        <v>0</v>
      </c>
      <c r="P37" s="99">
        <v>-35629174.850000001</v>
      </c>
      <c r="Q37" s="99">
        <v>0</v>
      </c>
      <c r="R37" s="99">
        <v>0</v>
      </c>
      <c r="S37" s="99">
        <v>0</v>
      </c>
      <c r="T37" s="99">
        <v>-5839572.7300000023</v>
      </c>
      <c r="U37" s="99">
        <v>0</v>
      </c>
      <c r="V37" s="99">
        <v>0</v>
      </c>
      <c r="W37" s="99">
        <v>-29789602.120000001</v>
      </c>
      <c r="X37" s="99">
        <v>0</v>
      </c>
      <c r="Y37" s="99">
        <v>0</v>
      </c>
      <c r="Z37" s="99">
        <v>0</v>
      </c>
      <c r="AA37" s="99">
        <v>0</v>
      </c>
      <c r="AB37" s="99">
        <v>0</v>
      </c>
      <c r="AC37" s="99">
        <v>0</v>
      </c>
      <c r="AD37" s="99">
        <v>0</v>
      </c>
      <c r="AE37" s="99">
        <v>0</v>
      </c>
      <c r="AF37" s="99">
        <v>0</v>
      </c>
      <c r="AG37" s="99">
        <v>0</v>
      </c>
      <c r="AH37" s="99">
        <v>0</v>
      </c>
      <c r="AI37" s="99">
        <v>0</v>
      </c>
      <c r="AJ37" s="99">
        <v>0</v>
      </c>
      <c r="AK37" s="99">
        <v>0</v>
      </c>
      <c r="AL37" s="99">
        <v>0</v>
      </c>
      <c r="AM37" s="99">
        <v>0</v>
      </c>
      <c r="AN37" s="99">
        <v>0</v>
      </c>
      <c r="AO37" s="99">
        <v>0</v>
      </c>
      <c r="AP37" s="99">
        <v>0</v>
      </c>
      <c r="AQ37" s="99">
        <v>0</v>
      </c>
      <c r="AR37" s="99">
        <v>0</v>
      </c>
      <c r="AS37" s="99">
        <v>0</v>
      </c>
      <c r="AT37" s="99">
        <v>0</v>
      </c>
      <c r="AU37" s="99">
        <v>0</v>
      </c>
      <c r="AV37" s="99">
        <v>0</v>
      </c>
      <c r="AW37" s="99">
        <v>0</v>
      </c>
      <c r="AX37" s="99">
        <v>0</v>
      </c>
      <c r="AY37" s="99">
        <v>0</v>
      </c>
      <c r="AZ37" s="99">
        <v>0</v>
      </c>
      <c r="BA37" s="99">
        <v>0</v>
      </c>
      <c r="BB37" s="99">
        <v>0</v>
      </c>
      <c r="BC37" s="99">
        <v>0</v>
      </c>
      <c r="BD37" s="99">
        <v>0</v>
      </c>
      <c r="BE37" s="99">
        <v>0</v>
      </c>
      <c r="BF37" s="99">
        <v>0</v>
      </c>
      <c r="BG37" s="99">
        <v>0</v>
      </c>
      <c r="BH37" s="99">
        <v>0</v>
      </c>
      <c r="BI37" s="99">
        <v>0</v>
      </c>
      <c r="BJ37" s="99">
        <v>0</v>
      </c>
      <c r="BK37" s="99">
        <v>0</v>
      </c>
      <c r="BL37" s="99">
        <v>0</v>
      </c>
      <c r="BM37" s="99">
        <v>0</v>
      </c>
      <c r="BN37" s="99">
        <v>0</v>
      </c>
      <c r="BO37" s="99">
        <v>0</v>
      </c>
      <c r="BP37" s="99">
        <v>0</v>
      </c>
      <c r="BQ37" s="99">
        <v>0</v>
      </c>
      <c r="BR37" s="99">
        <v>0</v>
      </c>
      <c r="BS37" s="99">
        <v>0</v>
      </c>
      <c r="BT37" s="99">
        <v>0</v>
      </c>
      <c r="BU37" s="99">
        <v>0</v>
      </c>
      <c r="BV37" s="99">
        <v>0</v>
      </c>
      <c r="BW37" s="99">
        <v>0</v>
      </c>
      <c r="BX37" s="99">
        <v>0</v>
      </c>
      <c r="BY37" s="99">
        <v>0</v>
      </c>
      <c r="BZ37" s="99">
        <v>0</v>
      </c>
      <c r="CA37" s="99">
        <v>0</v>
      </c>
      <c r="CB37" s="99">
        <v>0</v>
      </c>
      <c r="CC37" s="99">
        <v>0</v>
      </c>
      <c r="CD37" s="99">
        <v>0</v>
      </c>
      <c r="CE37" s="99">
        <v>0</v>
      </c>
      <c r="CF37" s="99">
        <v>0</v>
      </c>
      <c r="CG37" s="99">
        <v>0</v>
      </c>
      <c r="CH37" s="99">
        <v>0</v>
      </c>
      <c r="CI37" s="99">
        <v>0</v>
      </c>
      <c r="CJ37" s="99">
        <v>0</v>
      </c>
      <c r="CK37" s="99">
        <v>0</v>
      </c>
      <c r="CL37" s="99">
        <v>0</v>
      </c>
      <c r="CM37" s="99">
        <v>0</v>
      </c>
      <c r="CN37" s="99">
        <v>0</v>
      </c>
      <c r="CO37" s="99">
        <v>0</v>
      </c>
      <c r="CP37" s="99">
        <v>0</v>
      </c>
      <c r="CQ37" s="99">
        <v>0</v>
      </c>
      <c r="CR37" s="99">
        <v>0</v>
      </c>
      <c r="CS37" s="99">
        <v>0</v>
      </c>
      <c r="CT37" s="99">
        <v>0</v>
      </c>
      <c r="CU37" s="99">
        <v>0</v>
      </c>
      <c r="CV37" s="99">
        <v>0</v>
      </c>
      <c r="CW37" s="99">
        <v>0</v>
      </c>
      <c r="CX37" s="99">
        <v>0</v>
      </c>
      <c r="CY37" s="99">
        <v>0</v>
      </c>
      <c r="CZ37" s="99">
        <v>0</v>
      </c>
      <c r="DA37" s="99">
        <v>0</v>
      </c>
      <c r="DB37" s="99">
        <v>0</v>
      </c>
      <c r="DC37" s="99">
        <v>0</v>
      </c>
      <c r="DD37" s="99">
        <v>0</v>
      </c>
      <c r="DE37" s="99">
        <v>0</v>
      </c>
      <c r="DF37" s="99">
        <v>0</v>
      </c>
      <c r="DG37" s="99">
        <v>0</v>
      </c>
      <c r="DH37" s="99">
        <v>0</v>
      </c>
      <c r="DI37" s="99">
        <v>0</v>
      </c>
      <c r="DJ37" s="99">
        <v>0</v>
      </c>
      <c r="DK37" s="99">
        <v>0</v>
      </c>
      <c r="DL37" s="99">
        <v>0</v>
      </c>
      <c r="DM37" s="99">
        <f t="shared" ref="DM37" si="2">DM38+DM51</f>
        <v>0</v>
      </c>
      <c r="DN37" s="99"/>
      <c r="DO37" s="99"/>
      <c r="DP37" s="99"/>
      <c r="DQ37" s="99"/>
    </row>
    <row r="38" spans="1:121" ht="24">
      <c r="A38" s="104" t="s">
        <v>294</v>
      </c>
      <c r="B38" s="101">
        <v>-35629174.850000001</v>
      </c>
      <c r="C38" s="101">
        <v>-35629174.850000001</v>
      </c>
      <c r="D38" s="101">
        <v>0</v>
      </c>
      <c r="E38" s="101">
        <v>0</v>
      </c>
      <c r="F38" s="101">
        <v>0</v>
      </c>
      <c r="G38" s="101">
        <v>0</v>
      </c>
      <c r="H38" s="101">
        <v>0</v>
      </c>
      <c r="I38" s="101">
        <v>0</v>
      </c>
      <c r="J38" s="101">
        <v>0</v>
      </c>
      <c r="K38" s="101">
        <v>0</v>
      </c>
      <c r="L38" s="101">
        <v>0</v>
      </c>
      <c r="M38" s="101">
        <v>0</v>
      </c>
      <c r="N38" s="101">
        <v>0</v>
      </c>
      <c r="O38" s="101">
        <v>0</v>
      </c>
      <c r="P38" s="101">
        <v>-35629174.850000001</v>
      </c>
      <c r="Q38" s="101">
        <v>0</v>
      </c>
      <c r="R38" s="101">
        <v>0</v>
      </c>
      <c r="S38" s="101">
        <v>0</v>
      </c>
      <c r="T38" s="101">
        <v>-5839572.7300000023</v>
      </c>
      <c r="U38" s="101">
        <v>0</v>
      </c>
      <c r="V38" s="101">
        <v>0</v>
      </c>
      <c r="W38" s="101">
        <v>-29789602.120000001</v>
      </c>
      <c r="X38" s="101">
        <v>0</v>
      </c>
      <c r="Y38" s="101">
        <v>0</v>
      </c>
      <c r="Z38" s="101">
        <v>0</v>
      </c>
      <c r="AA38" s="101">
        <v>0</v>
      </c>
      <c r="AB38" s="101">
        <v>0</v>
      </c>
      <c r="AC38" s="101">
        <v>0</v>
      </c>
      <c r="AD38" s="101">
        <v>0</v>
      </c>
      <c r="AE38" s="101">
        <v>0</v>
      </c>
      <c r="AF38" s="101">
        <v>0</v>
      </c>
      <c r="AG38" s="101">
        <v>0</v>
      </c>
      <c r="AH38" s="101">
        <v>0</v>
      </c>
      <c r="AI38" s="101">
        <v>0</v>
      </c>
      <c r="AJ38" s="101">
        <v>0</v>
      </c>
      <c r="AK38" s="101">
        <v>0</v>
      </c>
      <c r="AL38" s="101">
        <v>0</v>
      </c>
      <c r="AM38" s="101">
        <v>0</v>
      </c>
      <c r="AN38" s="101">
        <v>0</v>
      </c>
      <c r="AO38" s="101">
        <v>0</v>
      </c>
      <c r="AP38" s="101">
        <v>0</v>
      </c>
      <c r="AQ38" s="101">
        <v>0</v>
      </c>
      <c r="AR38" s="101">
        <v>0</v>
      </c>
      <c r="AS38" s="101">
        <v>0</v>
      </c>
      <c r="AT38" s="101">
        <v>0</v>
      </c>
      <c r="AU38" s="101">
        <v>0</v>
      </c>
      <c r="AV38" s="101">
        <v>0</v>
      </c>
      <c r="AW38" s="101">
        <v>0</v>
      </c>
      <c r="AX38" s="101">
        <v>0</v>
      </c>
      <c r="AY38" s="101">
        <v>0</v>
      </c>
      <c r="AZ38" s="101">
        <v>0</v>
      </c>
      <c r="BA38" s="101">
        <v>0</v>
      </c>
      <c r="BB38" s="101">
        <v>0</v>
      </c>
      <c r="BC38" s="101">
        <v>0</v>
      </c>
      <c r="BD38" s="101">
        <v>0</v>
      </c>
      <c r="BE38" s="101">
        <v>0</v>
      </c>
      <c r="BF38" s="101">
        <v>0</v>
      </c>
      <c r="BG38" s="101">
        <v>0</v>
      </c>
      <c r="BH38" s="101">
        <v>0</v>
      </c>
      <c r="BI38" s="101">
        <v>0</v>
      </c>
      <c r="BJ38" s="101">
        <v>0</v>
      </c>
      <c r="BK38" s="101">
        <v>0</v>
      </c>
      <c r="BL38" s="101">
        <v>0</v>
      </c>
      <c r="BM38" s="101">
        <v>0</v>
      </c>
      <c r="BN38" s="101">
        <v>0</v>
      </c>
      <c r="BO38" s="101">
        <v>0</v>
      </c>
      <c r="BP38" s="101">
        <v>0</v>
      </c>
      <c r="BQ38" s="101">
        <v>0</v>
      </c>
      <c r="BR38" s="101">
        <v>0</v>
      </c>
      <c r="BS38" s="101">
        <v>0</v>
      </c>
      <c r="BT38" s="101">
        <v>0</v>
      </c>
      <c r="BU38" s="101">
        <v>0</v>
      </c>
      <c r="BV38" s="101">
        <v>0</v>
      </c>
      <c r="BW38" s="101">
        <v>0</v>
      </c>
      <c r="BX38" s="101">
        <v>0</v>
      </c>
      <c r="BY38" s="101">
        <v>0</v>
      </c>
      <c r="BZ38" s="101">
        <v>0</v>
      </c>
      <c r="CA38" s="101">
        <v>0</v>
      </c>
      <c r="CB38" s="101">
        <v>0</v>
      </c>
      <c r="CC38" s="101">
        <v>0</v>
      </c>
      <c r="CD38" s="101">
        <v>0</v>
      </c>
      <c r="CE38" s="101">
        <v>0</v>
      </c>
      <c r="CF38" s="101">
        <v>0</v>
      </c>
      <c r="CG38" s="101">
        <v>0</v>
      </c>
      <c r="CH38" s="101">
        <v>0</v>
      </c>
      <c r="CI38" s="101">
        <v>0</v>
      </c>
      <c r="CJ38" s="101">
        <v>0</v>
      </c>
      <c r="CK38" s="101">
        <v>0</v>
      </c>
      <c r="CL38" s="101">
        <v>0</v>
      </c>
      <c r="CM38" s="101">
        <v>0</v>
      </c>
      <c r="CN38" s="101">
        <v>0</v>
      </c>
      <c r="CO38" s="101">
        <v>0</v>
      </c>
      <c r="CP38" s="101">
        <v>0</v>
      </c>
      <c r="CQ38" s="101">
        <v>0</v>
      </c>
      <c r="CR38" s="101">
        <v>0</v>
      </c>
      <c r="CS38" s="101">
        <v>0</v>
      </c>
      <c r="CT38" s="101">
        <v>0</v>
      </c>
      <c r="CU38" s="101">
        <v>0</v>
      </c>
      <c r="CV38" s="101">
        <v>0</v>
      </c>
      <c r="CW38" s="101">
        <v>0</v>
      </c>
      <c r="CX38" s="101">
        <v>0</v>
      </c>
      <c r="CY38" s="101">
        <v>0</v>
      </c>
      <c r="CZ38" s="101">
        <v>0</v>
      </c>
      <c r="DA38" s="101">
        <v>0</v>
      </c>
      <c r="DB38" s="101">
        <v>0</v>
      </c>
      <c r="DC38" s="101">
        <v>0</v>
      </c>
      <c r="DD38" s="101">
        <v>0</v>
      </c>
      <c r="DE38" s="101">
        <v>0</v>
      </c>
      <c r="DF38" s="101">
        <v>0</v>
      </c>
      <c r="DG38" s="101">
        <v>0</v>
      </c>
      <c r="DH38" s="101">
        <v>0</v>
      </c>
      <c r="DI38" s="101">
        <v>0</v>
      </c>
      <c r="DJ38" s="101">
        <v>0</v>
      </c>
      <c r="DK38" s="101">
        <v>0</v>
      </c>
      <c r="DL38" s="101">
        <v>0</v>
      </c>
      <c r="DM38" s="101">
        <f t="shared" ref="DM38" si="3">DM39+DM44</f>
        <v>0</v>
      </c>
      <c r="DN38" s="101"/>
      <c r="DO38" s="101"/>
      <c r="DP38" s="101"/>
      <c r="DQ38" s="101"/>
    </row>
    <row r="39" spans="1:121">
      <c r="A39" s="104" t="s">
        <v>295</v>
      </c>
      <c r="B39" s="101">
        <v>-29789602.120000001</v>
      </c>
      <c r="C39" s="101">
        <v>-29789602.120000001</v>
      </c>
      <c r="D39" s="101">
        <v>0</v>
      </c>
      <c r="E39" s="101">
        <v>0</v>
      </c>
      <c r="F39" s="101">
        <v>0</v>
      </c>
      <c r="G39" s="101">
        <v>0</v>
      </c>
      <c r="H39" s="101">
        <v>0</v>
      </c>
      <c r="I39" s="101">
        <v>0</v>
      </c>
      <c r="J39" s="101">
        <v>0</v>
      </c>
      <c r="K39" s="101">
        <v>0</v>
      </c>
      <c r="L39" s="101">
        <v>0</v>
      </c>
      <c r="M39" s="101">
        <v>0</v>
      </c>
      <c r="N39" s="101">
        <v>0</v>
      </c>
      <c r="O39" s="101">
        <v>0</v>
      </c>
      <c r="P39" s="101">
        <v>-29789602.120000001</v>
      </c>
      <c r="Q39" s="101">
        <v>0</v>
      </c>
      <c r="R39" s="101">
        <v>0</v>
      </c>
      <c r="S39" s="101">
        <v>0</v>
      </c>
      <c r="T39" s="101">
        <v>0</v>
      </c>
      <c r="U39" s="101">
        <v>0</v>
      </c>
      <c r="V39" s="101">
        <v>0</v>
      </c>
      <c r="W39" s="101">
        <v>-29789602.120000001</v>
      </c>
      <c r="X39" s="101">
        <v>0</v>
      </c>
      <c r="Y39" s="101">
        <v>0</v>
      </c>
      <c r="Z39" s="101">
        <v>0</v>
      </c>
      <c r="AA39" s="101">
        <v>0</v>
      </c>
      <c r="AB39" s="101">
        <v>0</v>
      </c>
      <c r="AC39" s="101">
        <v>0</v>
      </c>
      <c r="AD39" s="101">
        <v>0</v>
      </c>
      <c r="AE39" s="101">
        <v>0</v>
      </c>
      <c r="AF39" s="101">
        <v>0</v>
      </c>
      <c r="AG39" s="101">
        <v>0</v>
      </c>
      <c r="AH39" s="101">
        <v>0</v>
      </c>
      <c r="AI39" s="101">
        <v>0</v>
      </c>
      <c r="AJ39" s="101">
        <v>0</v>
      </c>
      <c r="AK39" s="101">
        <v>0</v>
      </c>
      <c r="AL39" s="101">
        <v>0</v>
      </c>
      <c r="AM39" s="101">
        <v>0</v>
      </c>
      <c r="AN39" s="101">
        <v>0</v>
      </c>
      <c r="AO39" s="101">
        <v>0</v>
      </c>
      <c r="AP39" s="101">
        <v>0</v>
      </c>
      <c r="AQ39" s="101">
        <v>0</v>
      </c>
      <c r="AR39" s="101">
        <v>0</v>
      </c>
      <c r="AS39" s="101">
        <v>0</v>
      </c>
      <c r="AT39" s="101">
        <v>0</v>
      </c>
      <c r="AU39" s="101">
        <v>0</v>
      </c>
      <c r="AV39" s="101">
        <v>0</v>
      </c>
      <c r="AW39" s="101">
        <v>0</v>
      </c>
      <c r="AX39" s="101">
        <v>0</v>
      </c>
      <c r="AY39" s="101">
        <v>0</v>
      </c>
      <c r="AZ39" s="101">
        <v>0</v>
      </c>
      <c r="BA39" s="101">
        <v>0</v>
      </c>
      <c r="BB39" s="101">
        <v>0</v>
      </c>
      <c r="BC39" s="101">
        <v>0</v>
      </c>
      <c r="BD39" s="101">
        <v>0</v>
      </c>
      <c r="BE39" s="101">
        <v>0</v>
      </c>
      <c r="BF39" s="101">
        <v>0</v>
      </c>
      <c r="BG39" s="101">
        <v>0</v>
      </c>
      <c r="BH39" s="101">
        <v>0</v>
      </c>
      <c r="BI39" s="101">
        <v>0</v>
      </c>
      <c r="BJ39" s="101">
        <v>0</v>
      </c>
      <c r="BK39" s="101">
        <v>0</v>
      </c>
      <c r="BL39" s="101">
        <v>0</v>
      </c>
      <c r="BM39" s="101">
        <v>0</v>
      </c>
      <c r="BN39" s="101">
        <v>0</v>
      </c>
      <c r="BO39" s="101">
        <v>0</v>
      </c>
      <c r="BP39" s="101">
        <v>0</v>
      </c>
      <c r="BQ39" s="101">
        <v>0</v>
      </c>
      <c r="BR39" s="101">
        <v>0</v>
      </c>
      <c r="BS39" s="101">
        <v>0</v>
      </c>
      <c r="BT39" s="101">
        <v>0</v>
      </c>
      <c r="BU39" s="101">
        <v>0</v>
      </c>
      <c r="BV39" s="101">
        <v>0</v>
      </c>
      <c r="BW39" s="101">
        <v>0</v>
      </c>
      <c r="BX39" s="101">
        <v>0</v>
      </c>
      <c r="BY39" s="101">
        <v>0</v>
      </c>
      <c r="BZ39" s="101">
        <v>0</v>
      </c>
      <c r="CA39" s="101">
        <v>0</v>
      </c>
      <c r="CB39" s="101">
        <v>0</v>
      </c>
      <c r="CC39" s="101">
        <v>0</v>
      </c>
      <c r="CD39" s="101">
        <v>0</v>
      </c>
      <c r="CE39" s="101">
        <v>0</v>
      </c>
      <c r="CF39" s="101">
        <v>0</v>
      </c>
      <c r="CG39" s="101">
        <v>0</v>
      </c>
      <c r="CH39" s="101">
        <v>0</v>
      </c>
      <c r="CI39" s="101">
        <v>0</v>
      </c>
      <c r="CJ39" s="101">
        <v>0</v>
      </c>
      <c r="CK39" s="101">
        <v>0</v>
      </c>
      <c r="CL39" s="101">
        <v>0</v>
      </c>
      <c r="CM39" s="101">
        <v>0</v>
      </c>
      <c r="CN39" s="101">
        <v>0</v>
      </c>
      <c r="CO39" s="101">
        <v>0</v>
      </c>
      <c r="CP39" s="101">
        <v>0</v>
      </c>
      <c r="CQ39" s="101">
        <v>0</v>
      </c>
      <c r="CR39" s="101">
        <v>0</v>
      </c>
      <c r="CS39" s="101">
        <v>0</v>
      </c>
      <c r="CT39" s="101">
        <v>0</v>
      </c>
      <c r="CU39" s="101">
        <v>0</v>
      </c>
      <c r="CV39" s="101">
        <v>0</v>
      </c>
      <c r="CW39" s="101">
        <v>0</v>
      </c>
      <c r="CX39" s="101">
        <v>0</v>
      </c>
      <c r="CY39" s="101">
        <v>0</v>
      </c>
      <c r="CZ39" s="101">
        <v>0</v>
      </c>
      <c r="DA39" s="101">
        <v>0</v>
      </c>
      <c r="DB39" s="101">
        <v>0</v>
      </c>
      <c r="DC39" s="101">
        <v>0</v>
      </c>
      <c r="DD39" s="101">
        <v>0</v>
      </c>
      <c r="DE39" s="101">
        <v>0</v>
      </c>
      <c r="DF39" s="101">
        <v>0</v>
      </c>
      <c r="DG39" s="101">
        <v>0</v>
      </c>
      <c r="DH39" s="101">
        <v>0</v>
      </c>
      <c r="DI39" s="101">
        <v>0</v>
      </c>
      <c r="DJ39" s="101">
        <v>0</v>
      </c>
      <c r="DK39" s="101">
        <v>0</v>
      </c>
      <c r="DL39" s="101">
        <v>0</v>
      </c>
      <c r="DM39" s="101">
        <f t="shared" ref="DM39" si="4">DM40+DM41+DM42+DM43</f>
        <v>0</v>
      </c>
      <c r="DN39" s="102"/>
      <c r="DO39" s="102"/>
      <c r="DP39" s="102"/>
      <c r="DQ39" s="116"/>
    </row>
    <row r="40" spans="1:121" ht="24">
      <c r="A40" s="106" t="s">
        <v>296</v>
      </c>
      <c r="B40" s="101">
        <v>0</v>
      </c>
      <c r="C40" s="101"/>
      <c r="D40" s="101"/>
      <c r="E40" s="101"/>
      <c r="F40" s="101"/>
      <c r="G40" s="101"/>
      <c r="H40" s="101"/>
      <c r="I40" s="101"/>
      <c r="J40" s="102"/>
      <c r="K40" s="102"/>
      <c r="L40" s="102"/>
      <c r="M40" s="102"/>
      <c r="N40" s="102"/>
      <c r="O40" s="102">
        <v>0</v>
      </c>
      <c r="P40" s="102"/>
      <c r="Q40" s="102"/>
      <c r="R40" s="102"/>
      <c r="S40" s="102"/>
      <c r="T40" s="102">
        <v>0</v>
      </c>
      <c r="U40" s="102"/>
      <c r="V40" s="102"/>
      <c r="W40" s="102"/>
      <c r="X40" s="102"/>
      <c r="Y40" s="102"/>
      <c r="Z40" s="102"/>
      <c r="AA40" s="102"/>
      <c r="AB40" s="102"/>
      <c r="AC40" s="102">
        <v>0</v>
      </c>
      <c r="AD40" s="102">
        <v>0</v>
      </c>
      <c r="AE40" s="102">
        <v>0</v>
      </c>
      <c r="AF40" s="102">
        <v>0</v>
      </c>
      <c r="AG40" s="102">
        <v>0</v>
      </c>
      <c r="AH40" s="102"/>
      <c r="AI40" s="102"/>
      <c r="AJ40" s="102"/>
      <c r="AK40" s="102"/>
      <c r="AL40" s="102"/>
      <c r="AM40" s="102"/>
      <c r="AN40" s="102"/>
      <c r="AO40" s="102">
        <v>0</v>
      </c>
      <c r="AP40" s="102"/>
      <c r="AQ40" s="102"/>
      <c r="AR40" s="102"/>
      <c r="AS40" s="102"/>
      <c r="AT40" s="102"/>
      <c r="AU40" s="102"/>
      <c r="AV40" s="102"/>
      <c r="AW40" s="102"/>
      <c r="AX40" s="102"/>
      <c r="AY40" s="102"/>
      <c r="AZ40" s="102"/>
      <c r="BA40" s="102"/>
      <c r="BB40" s="102"/>
      <c r="BC40" s="102"/>
      <c r="BD40" s="102"/>
      <c r="BE40" s="102"/>
      <c r="BF40" s="102"/>
      <c r="BG40" s="102"/>
      <c r="BH40" s="102"/>
      <c r="BI40" s="102"/>
      <c r="BJ40" s="102"/>
      <c r="BK40" s="102"/>
      <c r="BL40" s="102"/>
      <c r="BM40" s="102"/>
      <c r="BN40" s="102"/>
      <c r="BO40" s="102"/>
      <c r="BP40" s="102"/>
      <c r="BQ40" s="102"/>
      <c r="BR40" s="102"/>
      <c r="BS40" s="102"/>
      <c r="BT40" s="102"/>
      <c r="BU40" s="102"/>
      <c r="BV40" s="102"/>
      <c r="BW40" s="102"/>
      <c r="BX40" s="102"/>
      <c r="BY40" s="102"/>
      <c r="BZ40" s="102"/>
      <c r="CA40" s="102"/>
      <c r="CB40" s="102"/>
      <c r="CC40" s="102"/>
      <c r="CD40" s="102"/>
      <c r="CE40" s="102"/>
      <c r="CF40" s="102"/>
      <c r="CG40" s="102"/>
      <c r="CH40" s="102"/>
      <c r="CI40" s="102"/>
      <c r="CJ40" s="102"/>
      <c r="CK40" s="102"/>
      <c r="CL40" s="102"/>
      <c r="CM40" s="102"/>
      <c r="CN40" s="102"/>
      <c r="CO40" s="102"/>
      <c r="CP40" s="102"/>
      <c r="CQ40" s="102"/>
      <c r="CR40" s="102"/>
      <c r="CS40" s="102"/>
      <c r="CT40" s="102"/>
      <c r="CU40" s="102"/>
      <c r="CV40" s="102"/>
      <c r="CW40" s="102"/>
      <c r="CX40" s="102"/>
      <c r="CY40" s="102"/>
      <c r="CZ40" s="102"/>
      <c r="DA40" s="102"/>
      <c r="DB40" s="102"/>
      <c r="DC40" s="102"/>
      <c r="DD40" s="102"/>
      <c r="DE40" s="102"/>
      <c r="DF40" s="102"/>
      <c r="DG40" s="102"/>
      <c r="DH40" s="102"/>
      <c r="DI40" s="102"/>
      <c r="DJ40" s="102"/>
      <c r="DK40" s="102"/>
      <c r="DL40" s="102"/>
      <c r="DM40" s="102"/>
      <c r="DN40" s="102"/>
      <c r="DO40" s="102"/>
      <c r="DP40" s="102"/>
      <c r="DQ40" s="116"/>
    </row>
    <row r="41" spans="1:121" ht="24">
      <c r="A41" s="106" t="s">
        <v>297</v>
      </c>
      <c r="B41" s="101">
        <v>0</v>
      </c>
      <c r="C41" s="101"/>
      <c r="D41" s="101"/>
      <c r="E41" s="101"/>
      <c r="F41" s="101"/>
      <c r="G41" s="101"/>
      <c r="H41" s="101"/>
      <c r="I41" s="101"/>
      <c r="J41" s="102"/>
      <c r="K41" s="102"/>
      <c r="L41" s="102"/>
      <c r="M41" s="102"/>
      <c r="N41" s="102"/>
      <c r="O41" s="102">
        <v>0</v>
      </c>
      <c r="P41" s="102"/>
      <c r="Q41" s="102"/>
      <c r="R41" s="102"/>
      <c r="S41" s="102"/>
      <c r="T41" s="102">
        <v>0</v>
      </c>
      <c r="U41" s="102"/>
      <c r="V41" s="102"/>
      <c r="W41" s="102"/>
      <c r="X41" s="102"/>
      <c r="Y41" s="102"/>
      <c r="Z41" s="102"/>
      <c r="AA41" s="102"/>
      <c r="AB41" s="102"/>
      <c r="AC41" s="102">
        <v>0</v>
      </c>
      <c r="AD41" s="102">
        <v>0</v>
      </c>
      <c r="AE41" s="102">
        <v>0</v>
      </c>
      <c r="AF41" s="102">
        <v>0</v>
      </c>
      <c r="AG41" s="102">
        <v>0</v>
      </c>
      <c r="AH41" s="102"/>
      <c r="AI41" s="102"/>
      <c r="AJ41" s="102"/>
      <c r="AK41" s="102"/>
      <c r="AL41" s="102"/>
      <c r="AM41" s="102"/>
      <c r="AN41" s="102"/>
      <c r="AO41" s="102">
        <v>0</v>
      </c>
      <c r="AP41" s="102"/>
      <c r="AQ41" s="102"/>
      <c r="AR41" s="102"/>
      <c r="AS41" s="102"/>
      <c r="AT41" s="102"/>
      <c r="AU41" s="102"/>
      <c r="AV41" s="102"/>
      <c r="AW41" s="102"/>
      <c r="AX41" s="102"/>
      <c r="AY41" s="102"/>
      <c r="AZ41" s="102"/>
      <c r="BA41" s="102"/>
      <c r="BB41" s="102"/>
      <c r="BC41" s="102"/>
      <c r="BD41" s="102"/>
      <c r="BE41" s="102"/>
      <c r="BF41" s="102"/>
      <c r="BG41" s="102"/>
      <c r="BH41" s="102"/>
      <c r="BI41" s="102"/>
      <c r="BJ41" s="102"/>
      <c r="BK41" s="102"/>
      <c r="BL41" s="102"/>
      <c r="BM41" s="102"/>
      <c r="BN41" s="102"/>
      <c r="BO41" s="102"/>
      <c r="BP41" s="102"/>
      <c r="BQ41" s="102"/>
      <c r="BR41" s="102"/>
      <c r="BS41" s="102"/>
      <c r="BT41" s="102"/>
      <c r="BU41" s="102"/>
      <c r="BV41" s="102"/>
      <c r="BW41" s="102"/>
      <c r="BX41" s="102"/>
      <c r="BY41" s="102"/>
      <c r="BZ41" s="102"/>
      <c r="CA41" s="102"/>
      <c r="CB41" s="102"/>
      <c r="CC41" s="102"/>
      <c r="CD41" s="102"/>
      <c r="CE41" s="102"/>
      <c r="CF41" s="102"/>
      <c r="CG41" s="102"/>
      <c r="CH41" s="102"/>
      <c r="CI41" s="102"/>
      <c r="CJ41" s="102"/>
      <c r="CK41" s="102"/>
      <c r="CL41" s="102"/>
      <c r="CM41" s="102"/>
      <c r="CN41" s="102"/>
      <c r="CO41" s="102"/>
      <c r="CP41" s="102"/>
      <c r="CQ41" s="102"/>
      <c r="CR41" s="102"/>
      <c r="CS41" s="102"/>
      <c r="CT41" s="102"/>
      <c r="CU41" s="102"/>
      <c r="CV41" s="102"/>
      <c r="CW41" s="102"/>
      <c r="CX41" s="102"/>
      <c r="CY41" s="102"/>
      <c r="CZ41" s="102"/>
      <c r="DA41" s="102"/>
      <c r="DB41" s="102"/>
      <c r="DC41" s="102"/>
      <c r="DD41" s="102"/>
      <c r="DE41" s="102"/>
      <c r="DF41" s="102"/>
      <c r="DG41" s="102"/>
      <c r="DH41" s="102"/>
      <c r="DI41" s="102"/>
      <c r="DJ41" s="102"/>
      <c r="DK41" s="102"/>
      <c r="DL41" s="102"/>
      <c r="DM41" s="102"/>
      <c r="DN41" s="102"/>
      <c r="DO41" s="102"/>
      <c r="DP41" s="102"/>
      <c r="DQ41" s="116"/>
    </row>
    <row r="42" spans="1:121" ht="24">
      <c r="A42" s="106" t="s">
        <v>298</v>
      </c>
      <c r="B42" s="101">
        <v>-29789602.120000001</v>
      </c>
      <c r="C42" s="101">
        <v>-29789602.120000001</v>
      </c>
      <c r="D42" s="101"/>
      <c r="E42" s="101"/>
      <c r="F42" s="101"/>
      <c r="G42" s="101"/>
      <c r="H42" s="101"/>
      <c r="I42" s="101"/>
      <c r="J42" s="102"/>
      <c r="K42" s="102"/>
      <c r="L42" s="102"/>
      <c r="M42" s="102"/>
      <c r="N42" s="102"/>
      <c r="O42" s="102">
        <v>0</v>
      </c>
      <c r="P42" s="102">
        <v>-29789602.120000001</v>
      </c>
      <c r="Q42" s="102"/>
      <c r="R42" s="102"/>
      <c r="S42" s="102"/>
      <c r="T42" s="102">
        <v>0</v>
      </c>
      <c r="U42" s="102"/>
      <c r="V42" s="102"/>
      <c r="W42" s="102">
        <v>-29789602.120000001</v>
      </c>
      <c r="X42" s="102"/>
      <c r="Y42" s="102"/>
      <c r="Z42" s="102"/>
      <c r="AA42" s="102"/>
      <c r="AB42" s="102"/>
      <c r="AC42" s="102">
        <v>0</v>
      </c>
      <c r="AD42" s="102">
        <v>0</v>
      </c>
      <c r="AE42" s="102">
        <v>0</v>
      </c>
      <c r="AF42" s="102">
        <v>0</v>
      </c>
      <c r="AG42" s="102">
        <v>0</v>
      </c>
      <c r="AH42" s="102"/>
      <c r="AI42" s="102"/>
      <c r="AJ42" s="102"/>
      <c r="AK42" s="102"/>
      <c r="AL42" s="102"/>
      <c r="AM42" s="102"/>
      <c r="AN42" s="102"/>
      <c r="AO42" s="102">
        <v>0</v>
      </c>
      <c r="AP42" s="102"/>
      <c r="AQ42" s="102"/>
      <c r="AR42" s="102"/>
      <c r="AS42" s="102"/>
      <c r="AT42" s="102"/>
      <c r="AU42" s="102"/>
      <c r="AV42" s="102"/>
      <c r="AW42" s="102"/>
      <c r="AX42" s="102"/>
      <c r="AY42" s="102"/>
      <c r="AZ42" s="102"/>
      <c r="BA42" s="102"/>
      <c r="BB42" s="102"/>
      <c r="BC42" s="102"/>
      <c r="BD42" s="102"/>
      <c r="BE42" s="102"/>
      <c r="BF42" s="102"/>
      <c r="BG42" s="102"/>
      <c r="BH42" s="102"/>
      <c r="BI42" s="102"/>
      <c r="BJ42" s="102"/>
      <c r="BK42" s="102"/>
      <c r="BL42" s="102"/>
      <c r="BM42" s="102"/>
      <c r="BN42" s="102"/>
      <c r="BO42" s="102"/>
      <c r="BP42" s="102"/>
      <c r="BQ42" s="102"/>
      <c r="BR42" s="102"/>
      <c r="BS42" s="102"/>
      <c r="BT42" s="102"/>
      <c r="BU42" s="102"/>
      <c r="BV42" s="102"/>
      <c r="BW42" s="102"/>
      <c r="BX42" s="102"/>
      <c r="BY42" s="102"/>
      <c r="BZ42" s="102"/>
      <c r="CA42" s="102"/>
      <c r="CB42" s="102"/>
      <c r="CC42" s="102"/>
      <c r="CD42" s="102"/>
      <c r="CE42" s="102"/>
      <c r="CF42" s="102"/>
      <c r="CG42" s="102"/>
      <c r="CH42" s="102"/>
      <c r="CI42" s="102"/>
      <c r="CJ42" s="102"/>
      <c r="CK42" s="102"/>
      <c r="CL42" s="102"/>
      <c r="CM42" s="102"/>
      <c r="CN42" s="102"/>
      <c r="CO42" s="102"/>
      <c r="CP42" s="102"/>
      <c r="CQ42" s="102"/>
      <c r="CR42" s="102"/>
      <c r="CS42" s="102"/>
      <c r="CT42" s="102"/>
      <c r="CU42" s="102"/>
      <c r="CV42" s="102"/>
      <c r="CW42" s="102"/>
      <c r="CX42" s="102"/>
      <c r="CY42" s="102"/>
      <c r="CZ42" s="102"/>
      <c r="DA42" s="102"/>
      <c r="DB42" s="102"/>
      <c r="DC42" s="102"/>
      <c r="DD42" s="102"/>
      <c r="DE42" s="102"/>
      <c r="DF42" s="102"/>
      <c r="DG42" s="102"/>
      <c r="DH42" s="102"/>
      <c r="DI42" s="102"/>
      <c r="DJ42" s="102"/>
      <c r="DK42" s="102"/>
      <c r="DL42" s="102"/>
      <c r="DM42" s="102"/>
      <c r="DN42" s="102"/>
      <c r="DO42" s="102"/>
      <c r="DP42" s="102"/>
      <c r="DQ42" s="116"/>
    </row>
    <row r="43" spans="1:121" ht="24">
      <c r="A43" s="106" t="s">
        <v>299</v>
      </c>
      <c r="B43" s="101">
        <v>0</v>
      </c>
      <c r="C43" s="101"/>
      <c r="D43" s="101"/>
      <c r="E43" s="101"/>
      <c r="F43" s="101"/>
      <c r="G43" s="101"/>
      <c r="H43" s="101"/>
      <c r="I43" s="101"/>
      <c r="J43" s="102"/>
      <c r="K43" s="102"/>
      <c r="L43" s="102"/>
      <c r="M43" s="102"/>
      <c r="N43" s="102"/>
      <c r="O43" s="102">
        <v>0</v>
      </c>
      <c r="P43" s="102"/>
      <c r="Q43" s="102"/>
      <c r="R43" s="102"/>
      <c r="S43" s="102"/>
      <c r="T43" s="102">
        <v>0</v>
      </c>
      <c r="U43" s="102"/>
      <c r="V43" s="102"/>
      <c r="W43" s="102"/>
      <c r="X43" s="102"/>
      <c r="Y43" s="102"/>
      <c r="Z43" s="102"/>
      <c r="AA43" s="102"/>
      <c r="AB43" s="102"/>
      <c r="AC43" s="102">
        <v>0</v>
      </c>
      <c r="AD43" s="102">
        <v>0</v>
      </c>
      <c r="AE43" s="102">
        <v>0</v>
      </c>
      <c r="AF43" s="102">
        <v>0</v>
      </c>
      <c r="AG43" s="102">
        <v>0</v>
      </c>
      <c r="AH43" s="102"/>
      <c r="AI43" s="102"/>
      <c r="AJ43" s="102"/>
      <c r="AK43" s="102"/>
      <c r="AL43" s="102"/>
      <c r="AM43" s="102"/>
      <c r="AN43" s="102"/>
      <c r="AO43" s="102">
        <v>0</v>
      </c>
      <c r="AP43" s="102"/>
      <c r="AQ43" s="102"/>
      <c r="AR43" s="102"/>
      <c r="AS43" s="102"/>
      <c r="AT43" s="102"/>
      <c r="AU43" s="102"/>
      <c r="AV43" s="102"/>
      <c r="AW43" s="102"/>
      <c r="AX43" s="102"/>
      <c r="AY43" s="102"/>
      <c r="AZ43" s="102"/>
      <c r="BA43" s="102"/>
      <c r="BB43" s="102"/>
      <c r="BC43" s="102"/>
      <c r="BD43" s="102"/>
      <c r="BE43" s="102"/>
      <c r="BF43" s="102"/>
      <c r="BG43" s="102"/>
      <c r="BH43" s="102"/>
      <c r="BI43" s="102"/>
      <c r="BJ43" s="102"/>
      <c r="BK43" s="102"/>
      <c r="BL43" s="102"/>
      <c r="BM43" s="102"/>
      <c r="BN43" s="102"/>
      <c r="BO43" s="102"/>
      <c r="BP43" s="102"/>
      <c r="BQ43" s="102"/>
      <c r="BR43" s="102"/>
      <c r="BS43" s="102"/>
      <c r="BT43" s="102"/>
      <c r="BU43" s="102"/>
      <c r="BV43" s="102"/>
      <c r="BW43" s="102"/>
      <c r="BX43" s="102"/>
      <c r="BY43" s="102"/>
      <c r="BZ43" s="102"/>
      <c r="CA43" s="102"/>
      <c r="CB43" s="102"/>
      <c r="CC43" s="102"/>
      <c r="CD43" s="102"/>
      <c r="CE43" s="102"/>
      <c r="CF43" s="102"/>
      <c r="CG43" s="102"/>
      <c r="CH43" s="102"/>
      <c r="CI43" s="102"/>
      <c r="CJ43" s="102"/>
      <c r="CK43" s="102"/>
      <c r="CL43" s="102"/>
      <c r="CM43" s="102"/>
      <c r="CN43" s="102"/>
      <c r="CO43" s="102"/>
      <c r="CP43" s="102"/>
      <c r="CQ43" s="102"/>
      <c r="CR43" s="102"/>
      <c r="CS43" s="102"/>
      <c r="CT43" s="102"/>
      <c r="CU43" s="102"/>
      <c r="CV43" s="102"/>
      <c r="CW43" s="102"/>
      <c r="CX43" s="102"/>
      <c r="CY43" s="102"/>
      <c r="CZ43" s="102"/>
      <c r="DA43" s="102"/>
      <c r="DB43" s="102"/>
      <c r="DC43" s="102"/>
      <c r="DD43" s="102"/>
      <c r="DE43" s="102"/>
      <c r="DF43" s="102"/>
      <c r="DG43" s="102"/>
      <c r="DH43" s="102"/>
      <c r="DI43" s="102"/>
      <c r="DJ43" s="102"/>
      <c r="DK43" s="102"/>
      <c r="DL43" s="102"/>
      <c r="DM43" s="102"/>
      <c r="DN43" s="102"/>
      <c r="DO43" s="102"/>
      <c r="DP43" s="102"/>
      <c r="DQ43" s="116"/>
    </row>
    <row r="44" spans="1:121">
      <c r="A44" s="104" t="s">
        <v>300</v>
      </c>
      <c r="B44" s="101">
        <v>-5839572.7300000023</v>
      </c>
      <c r="C44" s="101">
        <v>-5839572.7300000023</v>
      </c>
      <c r="D44" s="101">
        <v>0</v>
      </c>
      <c r="E44" s="101">
        <v>0</v>
      </c>
      <c r="F44" s="101">
        <v>0</v>
      </c>
      <c r="G44" s="101">
        <v>0</v>
      </c>
      <c r="H44" s="101">
        <v>0</v>
      </c>
      <c r="I44" s="101">
        <v>0</v>
      </c>
      <c r="J44" s="101">
        <v>0</v>
      </c>
      <c r="K44" s="101">
        <v>0</v>
      </c>
      <c r="L44" s="101">
        <v>0</v>
      </c>
      <c r="M44" s="101">
        <v>0</v>
      </c>
      <c r="N44" s="101">
        <v>0</v>
      </c>
      <c r="O44" s="101">
        <v>0</v>
      </c>
      <c r="P44" s="101">
        <v>-5839572.7300000023</v>
      </c>
      <c r="Q44" s="101">
        <v>0</v>
      </c>
      <c r="R44" s="101">
        <v>0</v>
      </c>
      <c r="S44" s="101">
        <v>0</v>
      </c>
      <c r="T44" s="101">
        <v>-5839572.7300000023</v>
      </c>
      <c r="U44" s="101">
        <v>0</v>
      </c>
      <c r="V44" s="101">
        <v>0</v>
      </c>
      <c r="W44" s="101">
        <v>0</v>
      </c>
      <c r="X44" s="101">
        <v>0</v>
      </c>
      <c r="Y44" s="101">
        <v>0</v>
      </c>
      <c r="Z44" s="101">
        <v>0</v>
      </c>
      <c r="AA44" s="101">
        <v>0</v>
      </c>
      <c r="AB44" s="101">
        <v>0</v>
      </c>
      <c r="AC44" s="101">
        <v>0</v>
      </c>
      <c r="AD44" s="101">
        <v>0</v>
      </c>
      <c r="AE44" s="101">
        <v>0</v>
      </c>
      <c r="AF44" s="101">
        <v>0</v>
      </c>
      <c r="AG44" s="101">
        <v>0</v>
      </c>
      <c r="AH44" s="101">
        <v>0</v>
      </c>
      <c r="AI44" s="101">
        <v>0</v>
      </c>
      <c r="AJ44" s="101">
        <v>0</v>
      </c>
      <c r="AK44" s="101">
        <v>0</v>
      </c>
      <c r="AL44" s="101">
        <v>0</v>
      </c>
      <c r="AM44" s="101">
        <v>0</v>
      </c>
      <c r="AN44" s="101">
        <v>0</v>
      </c>
      <c r="AO44" s="101">
        <v>0</v>
      </c>
      <c r="AP44" s="101">
        <v>0</v>
      </c>
      <c r="AQ44" s="101">
        <v>0</v>
      </c>
      <c r="AR44" s="101">
        <v>0</v>
      </c>
      <c r="AS44" s="101">
        <v>0</v>
      </c>
      <c r="AT44" s="101">
        <v>0</v>
      </c>
      <c r="AU44" s="101">
        <v>0</v>
      </c>
      <c r="AV44" s="101">
        <v>0</v>
      </c>
      <c r="AW44" s="101">
        <v>0</v>
      </c>
      <c r="AX44" s="101">
        <v>0</v>
      </c>
      <c r="AY44" s="101">
        <v>0</v>
      </c>
      <c r="AZ44" s="101">
        <v>0</v>
      </c>
      <c r="BA44" s="101">
        <v>0</v>
      </c>
      <c r="BB44" s="101">
        <v>0</v>
      </c>
      <c r="BC44" s="101">
        <v>0</v>
      </c>
      <c r="BD44" s="101">
        <v>0</v>
      </c>
      <c r="BE44" s="101">
        <v>0</v>
      </c>
      <c r="BF44" s="101">
        <v>0</v>
      </c>
      <c r="BG44" s="101">
        <v>0</v>
      </c>
      <c r="BH44" s="101">
        <v>0</v>
      </c>
      <c r="BI44" s="101">
        <v>0</v>
      </c>
      <c r="BJ44" s="101">
        <v>0</v>
      </c>
      <c r="BK44" s="101">
        <v>0</v>
      </c>
      <c r="BL44" s="101">
        <v>0</v>
      </c>
      <c r="BM44" s="101">
        <v>0</v>
      </c>
      <c r="BN44" s="101">
        <v>0</v>
      </c>
      <c r="BO44" s="101">
        <v>0</v>
      </c>
      <c r="BP44" s="101">
        <v>0</v>
      </c>
      <c r="BQ44" s="101">
        <v>0</v>
      </c>
      <c r="BR44" s="101">
        <v>0</v>
      </c>
      <c r="BS44" s="101">
        <v>0</v>
      </c>
      <c r="BT44" s="101">
        <v>0</v>
      </c>
      <c r="BU44" s="101">
        <v>0</v>
      </c>
      <c r="BV44" s="101">
        <v>0</v>
      </c>
      <c r="BW44" s="101">
        <v>0</v>
      </c>
      <c r="BX44" s="101">
        <v>0</v>
      </c>
      <c r="BY44" s="101">
        <v>0</v>
      </c>
      <c r="BZ44" s="101">
        <v>0</v>
      </c>
      <c r="CA44" s="101">
        <v>0</v>
      </c>
      <c r="CB44" s="101">
        <v>0</v>
      </c>
      <c r="CC44" s="101">
        <v>0</v>
      </c>
      <c r="CD44" s="101">
        <v>0</v>
      </c>
      <c r="CE44" s="101">
        <v>0</v>
      </c>
      <c r="CF44" s="101">
        <v>0</v>
      </c>
      <c r="CG44" s="101">
        <v>0</v>
      </c>
      <c r="CH44" s="101">
        <v>0</v>
      </c>
      <c r="CI44" s="101">
        <v>0</v>
      </c>
      <c r="CJ44" s="101">
        <v>0</v>
      </c>
      <c r="CK44" s="101">
        <v>0</v>
      </c>
      <c r="CL44" s="101">
        <v>0</v>
      </c>
      <c r="CM44" s="101">
        <v>0</v>
      </c>
      <c r="CN44" s="101">
        <v>0</v>
      </c>
      <c r="CO44" s="101">
        <v>0</v>
      </c>
      <c r="CP44" s="101">
        <v>0</v>
      </c>
      <c r="CQ44" s="101">
        <v>0</v>
      </c>
      <c r="CR44" s="101">
        <v>0</v>
      </c>
      <c r="CS44" s="101">
        <v>0</v>
      </c>
      <c r="CT44" s="101">
        <v>0</v>
      </c>
      <c r="CU44" s="101">
        <v>0</v>
      </c>
      <c r="CV44" s="101">
        <v>0</v>
      </c>
      <c r="CW44" s="101">
        <v>0</v>
      </c>
      <c r="CX44" s="101">
        <v>0</v>
      </c>
      <c r="CY44" s="101">
        <v>0</v>
      </c>
      <c r="CZ44" s="101">
        <v>0</v>
      </c>
      <c r="DA44" s="101">
        <v>0</v>
      </c>
      <c r="DB44" s="101">
        <v>0</v>
      </c>
      <c r="DC44" s="101">
        <v>0</v>
      </c>
      <c r="DD44" s="101">
        <v>0</v>
      </c>
      <c r="DE44" s="101">
        <v>0</v>
      </c>
      <c r="DF44" s="101">
        <v>0</v>
      </c>
      <c r="DG44" s="101">
        <v>0</v>
      </c>
      <c r="DH44" s="101">
        <v>0</v>
      </c>
      <c r="DI44" s="101">
        <v>0</v>
      </c>
      <c r="DJ44" s="101">
        <v>0</v>
      </c>
      <c r="DK44" s="101">
        <v>0</v>
      </c>
      <c r="DL44" s="101">
        <v>0</v>
      </c>
      <c r="DM44" s="101">
        <f t="shared" ref="DM44:DN44" si="5">DM45+DM46+DM47+DM48+DM49+DM50</f>
        <v>0</v>
      </c>
      <c r="DN44" s="101">
        <f t="shared" si="5"/>
        <v>0</v>
      </c>
      <c r="DO44" s="101"/>
      <c r="DP44" s="101"/>
      <c r="DQ44" s="101"/>
    </row>
    <row r="45" spans="1:121" ht="24">
      <c r="A45" s="106" t="s">
        <v>301</v>
      </c>
      <c r="B45" s="101">
        <v>0</v>
      </c>
      <c r="C45" s="101"/>
      <c r="D45" s="101"/>
      <c r="E45" s="101"/>
      <c r="F45" s="101"/>
      <c r="G45" s="101"/>
      <c r="H45" s="101"/>
      <c r="I45" s="101"/>
      <c r="J45" s="102"/>
      <c r="K45" s="102"/>
      <c r="L45" s="102"/>
      <c r="M45" s="102"/>
      <c r="N45" s="102"/>
      <c r="O45" s="102">
        <v>0</v>
      </c>
      <c r="P45" s="102"/>
      <c r="Q45" s="102"/>
      <c r="R45" s="102"/>
      <c r="S45" s="102"/>
      <c r="T45" s="102">
        <v>0</v>
      </c>
      <c r="U45" s="102"/>
      <c r="V45" s="102"/>
      <c r="W45" s="102"/>
      <c r="X45" s="102"/>
      <c r="Y45" s="102"/>
      <c r="Z45" s="102"/>
      <c r="AA45" s="102"/>
      <c r="AB45" s="102"/>
      <c r="AC45" s="102">
        <v>0</v>
      </c>
      <c r="AD45" s="102">
        <v>0</v>
      </c>
      <c r="AE45" s="102">
        <v>0</v>
      </c>
      <c r="AF45" s="102">
        <v>0</v>
      </c>
      <c r="AG45" s="102">
        <v>0</v>
      </c>
      <c r="AH45" s="102"/>
      <c r="AI45" s="102"/>
      <c r="AJ45" s="102"/>
      <c r="AK45" s="102"/>
      <c r="AL45" s="102"/>
      <c r="AM45" s="102"/>
      <c r="AN45" s="102"/>
      <c r="AO45" s="102">
        <v>0</v>
      </c>
      <c r="AP45" s="102"/>
      <c r="AQ45" s="102"/>
      <c r="AR45" s="102"/>
      <c r="AS45" s="102"/>
      <c r="AT45" s="102"/>
      <c r="AU45" s="102"/>
      <c r="AV45" s="102"/>
      <c r="AW45" s="102"/>
      <c r="AX45" s="102"/>
      <c r="AY45" s="102"/>
      <c r="AZ45" s="102"/>
      <c r="BA45" s="102"/>
      <c r="BB45" s="102"/>
      <c r="BC45" s="102"/>
      <c r="BD45" s="102"/>
      <c r="BE45" s="102"/>
      <c r="BF45" s="102"/>
      <c r="BG45" s="102"/>
      <c r="BH45" s="102"/>
      <c r="BI45" s="102"/>
      <c r="BJ45" s="102"/>
      <c r="BK45" s="102"/>
      <c r="BL45" s="102"/>
      <c r="BM45" s="102"/>
      <c r="BN45" s="102"/>
      <c r="BO45" s="102"/>
      <c r="BP45" s="102"/>
      <c r="BQ45" s="102"/>
      <c r="BR45" s="102"/>
      <c r="BS45" s="102"/>
      <c r="BT45" s="102"/>
      <c r="BU45" s="102"/>
      <c r="BV45" s="102"/>
      <c r="BW45" s="102"/>
      <c r="BX45" s="102"/>
      <c r="BY45" s="102"/>
      <c r="BZ45" s="102"/>
      <c r="CA45" s="102"/>
      <c r="CB45" s="102"/>
      <c r="CC45" s="102"/>
      <c r="CD45" s="102"/>
      <c r="CE45" s="102"/>
      <c r="CF45" s="102"/>
      <c r="CG45" s="102"/>
      <c r="CH45" s="102"/>
      <c r="CI45" s="102"/>
      <c r="CJ45" s="102"/>
      <c r="CK45" s="102"/>
      <c r="CL45" s="102"/>
      <c r="CM45" s="102"/>
      <c r="CN45" s="102"/>
      <c r="CO45" s="102"/>
      <c r="CP45" s="102"/>
      <c r="CQ45" s="102"/>
      <c r="CR45" s="102"/>
      <c r="CS45" s="102"/>
      <c r="CT45" s="102"/>
      <c r="CU45" s="102"/>
      <c r="CV45" s="102"/>
      <c r="CW45" s="102"/>
      <c r="CX45" s="102"/>
      <c r="CY45" s="102"/>
      <c r="CZ45" s="102"/>
      <c r="DA45" s="102"/>
      <c r="DB45" s="102"/>
      <c r="DC45" s="102"/>
      <c r="DD45" s="102"/>
      <c r="DE45" s="102"/>
      <c r="DF45" s="102"/>
      <c r="DG45" s="102"/>
      <c r="DH45" s="102"/>
      <c r="DI45" s="102"/>
      <c r="DJ45" s="102"/>
      <c r="DK45" s="102"/>
      <c r="DL45" s="102"/>
      <c r="DM45" s="102"/>
      <c r="DN45" s="102"/>
      <c r="DO45" s="102"/>
      <c r="DP45" s="102"/>
      <c r="DQ45" s="116"/>
    </row>
    <row r="46" spans="1:121">
      <c r="A46" s="106" t="s">
        <v>302</v>
      </c>
      <c r="B46" s="101">
        <v>-6419171.4900000021</v>
      </c>
      <c r="C46" s="101">
        <v>-6419171.4900000021</v>
      </c>
      <c r="D46" s="101"/>
      <c r="E46" s="101"/>
      <c r="F46" s="101"/>
      <c r="G46" s="101"/>
      <c r="H46" s="101"/>
      <c r="I46" s="101"/>
      <c r="J46" s="102"/>
      <c r="K46" s="102"/>
      <c r="L46" s="102"/>
      <c r="M46" s="102"/>
      <c r="N46" s="102"/>
      <c r="O46" s="102">
        <v>0</v>
      </c>
      <c r="P46" s="102">
        <v>-6419171.4900000021</v>
      </c>
      <c r="Q46" s="102"/>
      <c r="R46" s="102"/>
      <c r="S46" s="102"/>
      <c r="T46" s="102">
        <v>-6419171.4900000021</v>
      </c>
      <c r="U46" s="102"/>
      <c r="V46" s="102"/>
      <c r="W46" s="102"/>
      <c r="X46" s="102"/>
      <c r="Y46" s="102"/>
      <c r="Z46" s="102"/>
      <c r="AA46" s="102"/>
      <c r="AB46" s="102"/>
      <c r="AC46" s="102">
        <v>0</v>
      </c>
      <c r="AD46" s="102">
        <v>0</v>
      </c>
      <c r="AE46" s="102">
        <v>0</v>
      </c>
      <c r="AF46" s="102">
        <v>0</v>
      </c>
      <c r="AG46" s="102">
        <v>0</v>
      </c>
      <c r="AH46" s="102"/>
      <c r="AI46" s="102"/>
      <c r="AJ46" s="102"/>
      <c r="AK46" s="102"/>
      <c r="AL46" s="102"/>
      <c r="AM46" s="102"/>
      <c r="AN46" s="102"/>
      <c r="AO46" s="102">
        <v>0</v>
      </c>
      <c r="AP46" s="102"/>
      <c r="AQ46" s="102"/>
      <c r="AR46" s="102"/>
      <c r="AS46" s="102"/>
      <c r="AT46" s="102"/>
      <c r="AU46" s="102"/>
      <c r="AV46" s="102"/>
      <c r="AW46" s="102"/>
      <c r="AX46" s="102"/>
      <c r="AY46" s="102"/>
      <c r="AZ46" s="102"/>
      <c r="BA46" s="102"/>
      <c r="BB46" s="102"/>
      <c r="BC46" s="102"/>
      <c r="BD46" s="102"/>
      <c r="BE46" s="102"/>
      <c r="BF46" s="102"/>
      <c r="BG46" s="102"/>
      <c r="BH46" s="102"/>
      <c r="BI46" s="102"/>
      <c r="BJ46" s="102"/>
      <c r="BK46" s="102"/>
      <c r="BL46" s="102"/>
      <c r="BM46" s="102"/>
      <c r="BN46" s="102"/>
      <c r="BO46" s="102"/>
      <c r="BP46" s="102"/>
      <c r="BQ46" s="102"/>
      <c r="BR46" s="102"/>
      <c r="BS46" s="102"/>
      <c r="BT46" s="102"/>
      <c r="BU46" s="102"/>
      <c r="BV46" s="102"/>
      <c r="BW46" s="102"/>
      <c r="BX46" s="102"/>
      <c r="BY46" s="102"/>
      <c r="BZ46" s="102"/>
      <c r="CA46" s="102"/>
      <c r="CB46" s="102"/>
      <c r="CC46" s="102"/>
      <c r="CD46" s="102"/>
      <c r="CE46" s="102"/>
      <c r="CF46" s="102"/>
      <c r="CG46" s="102"/>
      <c r="CH46" s="102"/>
      <c r="CI46" s="102"/>
      <c r="CJ46" s="102"/>
      <c r="CK46" s="102"/>
      <c r="CL46" s="102"/>
      <c r="CM46" s="102"/>
      <c r="CN46" s="102"/>
      <c r="CO46" s="102"/>
      <c r="CP46" s="102"/>
      <c r="CQ46" s="102"/>
      <c r="CR46" s="102"/>
      <c r="CS46" s="102"/>
      <c r="CT46" s="102"/>
      <c r="CU46" s="102"/>
      <c r="CV46" s="102"/>
      <c r="CW46" s="102"/>
      <c r="CX46" s="102"/>
      <c r="CY46" s="102"/>
      <c r="CZ46" s="102"/>
      <c r="DA46" s="102"/>
      <c r="DB46" s="102"/>
      <c r="DC46" s="102"/>
      <c r="DD46" s="102"/>
      <c r="DE46" s="102"/>
      <c r="DF46" s="102"/>
      <c r="DG46" s="102"/>
      <c r="DH46" s="102"/>
      <c r="DI46" s="102"/>
      <c r="DJ46" s="102"/>
      <c r="DK46" s="102"/>
      <c r="DL46" s="102"/>
      <c r="DM46" s="102"/>
      <c r="DN46" s="102"/>
      <c r="DO46" s="102"/>
      <c r="DP46" s="102"/>
      <c r="DQ46" s="116"/>
    </row>
    <row r="47" spans="1:121" ht="24">
      <c r="A47" s="106" t="s">
        <v>303</v>
      </c>
      <c r="B47" s="101">
        <v>0</v>
      </c>
      <c r="C47" s="101"/>
      <c r="D47" s="101"/>
      <c r="E47" s="101"/>
      <c r="F47" s="101"/>
      <c r="G47" s="101"/>
      <c r="H47" s="101"/>
      <c r="I47" s="101"/>
      <c r="J47" s="102"/>
      <c r="K47" s="102"/>
      <c r="L47" s="102"/>
      <c r="M47" s="102"/>
      <c r="N47" s="102"/>
      <c r="O47" s="102">
        <v>0</v>
      </c>
      <c r="P47" s="102"/>
      <c r="Q47" s="102"/>
      <c r="R47" s="102"/>
      <c r="S47" s="102"/>
      <c r="T47" s="102">
        <v>0</v>
      </c>
      <c r="U47" s="102"/>
      <c r="V47" s="102"/>
      <c r="W47" s="102"/>
      <c r="X47" s="102"/>
      <c r="Y47" s="102"/>
      <c r="Z47" s="102"/>
      <c r="AA47" s="102"/>
      <c r="AB47" s="102"/>
      <c r="AC47" s="102">
        <v>0</v>
      </c>
      <c r="AD47" s="102">
        <v>0</v>
      </c>
      <c r="AE47" s="102">
        <v>0</v>
      </c>
      <c r="AF47" s="102">
        <v>0</v>
      </c>
      <c r="AG47" s="102">
        <v>0</v>
      </c>
      <c r="AH47" s="102"/>
      <c r="AI47" s="102"/>
      <c r="AJ47" s="102"/>
      <c r="AK47" s="102"/>
      <c r="AL47" s="102"/>
      <c r="AM47" s="102"/>
      <c r="AN47" s="102"/>
      <c r="AO47" s="102">
        <v>0</v>
      </c>
      <c r="AP47" s="102"/>
      <c r="AQ47" s="102"/>
      <c r="AR47" s="102"/>
      <c r="AS47" s="102"/>
      <c r="AT47" s="102"/>
      <c r="AU47" s="102"/>
      <c r="AV47" s="102"/>
      <c r="AW47" s="102"/>
      <c r="AX47" s="102"/>
      <c r="AY47" s="102"/>
      <c r="AZ47" s="102"/>
      <c r="BA47" s="102"/>
      <c r="BB47" s="102"/>
      <c r="BC47" s="102"/>
      <c r="BD47" s="102"/>
      <c r="BE47" s="102"/>
      <c r="BF47" s="102"/>
      <c r="BG47" s="102"/>
      <c r="BH47" s="102"/>
      <c r="BI47" s="102"/>
      <c r="BJ47" s="102"/>
      <c r="BK47" s="102"/>
      <c r="BL47" s="102"/>
      <c r="BM47" s="102"/>
      <c r="BN47" s="102"/>
      <c r="BO47" s="102"/>
      <c r="BP47" s="102"/>
      <c r="BQ47" s="102"/>
      <c r="BR47" s="102"/>
      <c r="BS47" s="102"/>
      <c r="BT47" s="102"/>
      <c r="BU47" s="102"/>
      <c r="BV47" s="102"/>
      <c r="BW47" s="102"/>
      <c r="BX47" s="102"/>
      <c r="BY47" s="102"/>
      <c r="BZ47" s="102"/>
      <c r="CA47" s="102"/>
      <c r="CB47" s="102"/>
      <c r="CC47" s="102"/>
      <c r="CD47" s="102"/>
      <c r="CE47" s="102"/>
      <c r="CF47" s="102"/>
      <c r="CG47" s="102"/>
      <c r="CH47" s="102"/>
      <c r="CI47" s="102"/>
      <c r="CJ47" s="102"/>
      <c r="CK47" s="102"/>
      <c r="CL47" s="102"/>
      <c r="CM47" s="102"/>
      <c r="CN47" s="102"/>
      <c r="CO47" s="102"/>
      <c r="CP47" s="102"/>
      <c r="CQ47" s="102"/>
      <c r="CR47" s="102"/>
      <c r="CS47" s="102"/>
      <c r="CT47" s="102"/>
      <c r="CU47" s="102"/>
      <c r="CV47" s="102"/>
      <c r="CW47" s="102"/>
      <c r="CX47" s="102"/>
      <c r="CY47" s="102"/>
      <c r="CZ47" s="102"/>
      <c r="DA47" s="102"/>
      <c r="DB47" s="102"/>
      <c r="DC47" s="102"/>
      <c r="DD47" s="102"/>
      <c r="DE47" s="102"/>
      <c r="DF47" s="102"/>
      <c r="DG47" s="102"/>
      <c r="DH47" s="102"/>
      <c r="DI47" s="102"/>
      <c r="DJ47" s="102"/>
      <c r="DK47" s="102"/>
      <c r="DL47" s="102"/>
      <c r="DM47" s="102"/>
      <c r="DN47" s="102"/>
      <c r="DO47" s="102"/>
      <c r="DP47" s="102"/>
      <c r="DQ47" s="116"/>
    </row>
    <row r="48" spans="1:121">
      <c r="A48" s="106" t="s">
        <v>304</v>
      </c>
      <c r="B48" s="101">
        <v>579598.76</v>
      </c>
      <c r="C48" s="101">
        <v>579598.76</v>
      </c>
      <c r="D48" s="101"/>
      <c r="E48" s="101"/>
      <c r="F48" s="101"/>
      <c r="G48" s="101"/>
      <c r="H48" s="101"/>
      <c r="I48" s="101"/>
      <c r="J48" s="102"/>
      <c r="K48" s="102"/>
      <c r="L48" s="102"/>
      <c r="M48" s="102"/>
      <c r="N48" s="102"/>
      <c r="O48" s="102">
        <v>0</v>
      </c>
      <c r="P48" s="102">
        <v>579598.76</v>
      </c>
      <c r="Q48" s="102"/>
      <c r="R48" s="102"/>
      <c r="S48" s="102"/>
      <c r="T48" s="102">
        <v>579598.76</v>
      </c>
      <c r="U48" s="102"/>
      <c r="V48" s="102"/>
      <c r="W48" s="102"/>
      <c r="X48" s="102"/>
      <c r="Y48" s="102"/>
      <c r="Z48" s="102"/>
      <c r="AA48" s="102"/>
      <c r="AB48" s="102"/>
      <c r="AC48" s="102">
        <v>0</v>
      </c>
      <c r="AD48" s="102">
        <v>0</v>
      </c>
      <c r="AE48" s="102">
        <v>0</v>
      </c>
      <c r="AF48" s="102">
        <v>0</v>
      </c>
      <c r="AG48" s="102">
        <v>0</v>
      </c>
      <c r="AH48" s="102"/>
      <c r="AI48" s="102"/>
      <c r="AJ48" s="102"/>
      <c r="AK48" s="102"/>
      <c r="AL48" s="102"/>
      <c r="AM48" s="102"/>
      <c r="AN48" s="102"/>
      <c r="AO48" s="102">
        <v>0</v>
      </c>
      <c r="AP48" s="102"/>
      <c r="AQ48" s="102"/>
      <c r="AR48" s="102"/>
      <c r="AS48" s="102"/>
      <c r="AT48" s="102"/>
      <c r="AU48" s="102"/>
      <c r="AV48" s="102"/>
      <c r="AW48" s="102"/>
      <c r="AX48" s="102"/>
      <c r="AY48" s="102"/>
      <c r="AZ48" s="102"/>
      <c r="BA48" s="102"/>
      <c r="BB48" s="102"/>
      <c r="BC48" s="102"/>
      <c r="BD48" s="102"/>
      <c r="BE48" s="102"/>
      <c r="BF48" s="102"/>
      <c r="BG48" s="102"/>
      <c r="BH48" s="102"/>
      <c r="BI48" s="102"/>
      <c r="BJ48" s="102"/>
      <c r="BK48" s="102"/>
      <c r="BL48" s="102"/>
      <c r="BM48" s="102"/>
      <c r="BN48" s="102"/>
      <c r="BO48" s="102"/>
      <c r="BP48" s="102"/>
      <c r="BQ48" s="102"/>
      <c r="BR48" s="102"/>
      <c r="BS48" s="102"/>
      <c r="BT48" s="102"/>
      <c r="BU48" s="102"/>
      <c r="BV48" s="102"/>
      <c r="BW48" s="102"/>
      <c r="BX48" s="102"/>
      <c r="BY48" s="102"/>
      <c r="BZ48" s="102"/>
      <c r="CA48" s="102"/>
      <c r="CB48" s="102"/>
      <c r="CC48" s="102"/>
      <c r="CD48" s="102"/>
      <c r="CE48" s="102"/>
      <c r="CF48" s="102"/>
      <c r="CG48" s="102"/>
      <c r="CH48" s="102"/>
      <c r="CI48" s="102"/>
      <c r="CJ48" s="102"/>
      <c r="CK48" s="102"/>
      <c r="CL48" s="102"/>
      <c r="CM48" s="102"/>
      <c r="CN48" s="102"/>
      <c r="CO48" s="102"/>
      <c r="CP48" s="102"/>
      <c r="CQ48" s="102"/>
      <c r="CR48" s="102"/>
      <c r="CS48" s="102"/>
      <c r="CT48" s="102"/>
      <c r="CU48" s="102"/>
      <c r="CV48" s="102"/>
      <c r="CW48" s="102"/>
      <c r="CX48" s="102"/>
      <c r="CY48" s="102"/>
      <c r="CZ48" s="102"/>
      <c r="DA48" s="102"/>
      <c r="DB48" s="102"/>
      <c r="DC48" s="102"/>
      <c r="DD48" s="102"/>
      <c r="DE48" s="102"/>
      <c r="DF48" s="102"/>
      <c r="DG48" s="102"/>
      <c r="DH48" s="102"/>
      <c r="DI48" s="102"/>
      <c r="DJ48" s="102"/>
      <c r="DK48" s="102"/>
      <c r="DL48" s="102"/>
      <c r="DM48" s="102"/>
      <c r="DN48" s="102"/>
      <c r="DO48" s="102"/>
      <c r="DP48" s="102"/>
      <c r="DQ48" s="116"/>
    </row>
    <row r="49" spans="1:125">
      <c r="A49" s="106" t="s">
        <v>305</v>
      </c>
      <c r="B49" s="101">
        <v>0</v>
      </c>
      <c r="C49" s="101"/>
      <c r="D49" s="101"/>
      <c r="E49" s="101"/>
      <c r="F49" s="101"/>
      <c r="G49" s="101"/>
      <c r="H49" s="101"/>
      <c r="I49" s="101"/>
      <c r="J49" s="102"/>
      <c r="K49" s="102"/>
      <c r="L49" s="102"/>
      <c r="M49" s="102"/>
      <c r="N49" s="102"/>
      <c r="O49" s="102">
        <v>0</v>
      </c>
      <c r="P49" s="102"/>
      <c r="Q49" s="102"/>
      <c r="R49" s="102"/>
      <c r="S49" s="102"/>
      <c r="T49" s="102"/>
      <c r="U49" s="102"/>
      <c r="V49" s="102"/>
      <c r="W49" s="102"/>
      <c r="X49" s="102"/>
      <c r="Y49" s="102"/>
      <c r="Z49" s="102"/>
      <c r="AA49" s="102"/>
      <c r="AB49" s="102"/>
      <c r="AC49" s="102">
        <v>0</v>
      </c>
      <c r="AD49" s="102">
        <v>0</v>
      </c>
      <c r="AE49" s="102">
        <v>0</v>
      </c>
      <c r="AF49" s="102">
        <v>0</v>
      </c>
      <c r="AG49" s="102">
        <v>0</v>
      </c>
      <c r="AH49" s="102"/>
      <c r="AI49" s="102"/>
      <c r="AJ49" s="102"/>
      <c r="AK49" s="102"/>
      <c r="AL49" s="102"/>
      <c r="AM49" s="102"/>
      <c r="AN49" s="102"/>
      <c r="AO49" s="102">
        <v>0</v>
      </c>
      <c r="AP49" s="102"/>
      <c r="AQ49" s="102"/>
      <c r="AR49" s="102"/>
      <c r="AS49" s="102"/>
      <c r="AT49" s="102"/>
      <c r="AU49" s="102"/>
      <c r="AV49" s="102"/>
      <c r="AW49" s="102"/>
      <c r="AX49" s="102"/>
      <c r="AY49" s="102"/>
      <c r="AZ49" s="102"/>
      <c r="BA49" s="102"/>
      <c r="BB49" s="102"/>
      <c r="BC49" s="102"/>
      <c r="BD49" s="102"/>
      <c r="BE49" s="102"/>
      <c r="BF49" s="102"/>
      <c r="BG49" s="102"/>
      <c r="BH49" s="102"/>
      <c r="BI49" s="102"/>
      <c r="BJ49" s="102"/>
      <c r="BK49" s="102"/>
      <c r="BL49" s="102"/>
      <c r="BM49" s="102"/>
      <c r="BN49" s="102"/>
      <c r="BO49" s="102"/>
      <c r="BP49" s="102"/>
      <c r="BQ49" s="102"/>
      <c r="BR49" s="102"/>
      <c r="BS49" s="102"/>
      <c r="BT49" s="102"/>
      <c r="BU49" s="102"/>
      <c r="BV49" s="102"/>
      <c r="BW49" s="102"/>
      <c r="BX49" s="102"/>
      <c r="BY49" s="102"/>
      <c r="BZ49" s="102"/>
      <c r="CA49" s="102"/>
      <c r="CB49" s="102"/>
      <c r="CC49" s="102"/>
      <c r="CD49" s="102"/>
      <c r="CE49" s="102"/>
      <c r="CF49" s="102"/>
      <c r="CG49" s="102"/>
      <c r="CH49" s="102"/>
      <c r="CI49" s="102"/>
      <c r="CJ49" s="102"/>
      <c r="CK49" s="102"/>
      <c r="CL49" s="102"/>
      <c r="CM49" s="102"/>
      <c r="CN49" s="102"/>
      <c r="CO49" s="102"/>
      <c r="CP49" s="102"/>
      <c r="CQ49" s="102"/>
      <c r="CR49" s="102"/>
      <c r="CS49" s="102"/>
      <c r="CT49" s="102"/>
      <c r="CU49" s="102"/>
      <c r="CV49" s="102"/>
      <c r="CW49" s="102"/>
      <c r="CX49" s="102"/>
      <c r="CY49" s="102"/>
      <c r="CZ49" s="102"/>
      <c r="DA49" s="102"/>
      <c r="DB49" s="102"/>
      <c r="DC49" s="102"/>
      <c r="DD49" s="102"/>
      <c r="DE49" s="102"/>
      <c r="DF49" s="102"/>
      <c r="DG49" s="102"/>
      <c r="DH49" s="102"/>
      <c r="DI49" s="102"/>
      <c r="DJ49" s="102"/>
      <c r="DK49" s="102"/>
      <c r="DL49" s="102"/>
      <c r="DM49" s="102"/>
      <c r="DN49" s="102"/>
      <c r="DO49" s="102"/>
      <c r="DP49" s="102"/>
      <c r="DQ49" s="116"/>
    </row>
    <row r="50" spans="1:125">
      <c r="A50" s="106" t="s">
        <v>306</v>
      </c>
      <c r="B50" s="101">
        <v>0</v>
      </c>
      <c r="C50" s="101"/>
      <c r="D50" s="101"/>
      <c r="E50" s="101"/>
      <c r="F50" s="101"/>
      <c r="G50" s="101"/>
      <c r="H50" s="101"/>
      <c r="I50" s="101"/>
      <c r="J50" s="102"/>
      <c r="K50" s="102"/>
      <c r="L50" s="102"/>
      <c r="M50" s="102"/>
      <c r="N50" s="102"/>
      <c r="O50" s="102">
        <v>0</v>
      </c>
      <c r="P50" s="102"/>
      <c r="Q50" s="102"/>
      <c r="R50" s="102"/>
      <c r="S50" s="102"/>
      <c r="T50" s="102"/>
      <c r="U50" s="102"/>
      <c r="V50" s="102"/>
      <c r="W50" s="102"/>
      <c r="X50" s="102"/>
      <c r="Y50" s="102"/>
      <c r="Z50" s="102"/>
      <c r="AA50" s="102"/>
      <c r="AB50" s="102"/>
      <c r="AC50" s="102">
        <v>0</v>
      </c>
      <c r="AD50" s="102"/>
      <c r="AE50" s="102">
        <v>0</v>
      </c>
      <c r="AF50" s="102"/>
      <c r="AG50" s="102">
        <v>0</v>
      </c>
      <c r="AH50" s="102"/>
      <c r="AI50" s="102"/>
      <c r="AJ50" s="102"/>
      <c r="AK50" s="102"/>
      <c r="AL50" s="102"/>
      <c r="AM50" s="102"/>
      <c r="AN50" s="102"/>
      <c r="AO50" s="102">
        <v>0</v>
      </c>
      <c r="AP50" s="102"/>
      <c r="AQ50" s="102"/>
      <c r="AR50" s="102"/>
      <c r="AS50" s="102"/>
      <c r="AT50" s="102"/>
      <c r="AU50" s="102"/>
      <c r="AV50" s="102"/>
      <c r="AW50" s="102"/>
      <c r="AX50" s="102"/>
      <c r="AY50" s="102"/>
      <c r="AZ50" s="102"/>
      <c r="BA50" s="102"/>
      <c r="BB50" s="102"/>
      <c r="BC50" s="102"/>
      <c r="BD50" s="102"/>
      <c r="BE50" s="102"/>
      <c r="BF50" s="102"/>
      <c r="BG50" s="102"/>
      <c r="BH50" s="102"/>
      <c r="BI50" s="102"/>
      <c r="BJ50" s="102"/>
      <c r="BK50" s="102"/>
      <c r="BL50" s="102"/>
      <c r="BM50" s="102"/>
      <c r="BN50" s="102"/>
      <c r="BO50" s="102"/>
      <c r="BP50" s="102"/>
      <c r="BQ50" s="102"/>
      <c r="BR50" s="102"/>
      <c r="BS50" s="102"/>
      <c r="BT50" s="102"/>
      <c r="BU50" s="102"/>
      <c r="BV50" s="102"/>
      <c r="BW50" s="102"/>
      <c r="BX50" s="102"/>
      <c r="BY50" s="102"/>
      <c r="BZ50" s="102"/>
      <c r="CA50" s="102"/>
      <c r="CB50" s="102"/>
      <c r="CC50" s="102"/>
      <c r="CD50" s="102"/>
      <c r="CE50" s="102"/>
      <c r="CF50" s="102"/>
      <c r="CG50" s="102"/>
      <c r="CH50" s="102"/>
      <c r="CI50" s="102"/>
      <c r="CJ50" s="102"/>
      <c r="CK50" s="102"/>
      <c r="CL50" s="102"/>
      <c r="CM50" s="102"/>
      <c r="CN50" s="102"/>
      <c r="CO50" s="102"/>
      <c r="CP50" s="102"/>
      <c r="CQ50" s="102"/>
      <c r="CR50" s="102"/>
      <c r="CS50" s="102"/>
      <c r="CT50" s="102"/>
      <c r="CU50" s="102"/>
      <c r="CV50" s="102"/>
      <c r="CW50" s="102"/>
      <c r="CX50" s="102"/>
      <c r="CY50" s="102"/>
      <c r="CZ50" s="102"/>
      <c r="DA50" s="102"/>
      <c r="DB50" s="102"/>
      <c r="DC50" s="102"/>
      <c r="DD50" s="102"/>
      <c r="DE50" s="102"/>
      <c r="DF50" s="102"/>
      <c r="DG50" s="102"/>
      <c r="DH50" s="102"/>
      <c r="DI50" s="102"/>
      <c r="DJ50" s="102"/>
      <c r="DK50" s="102"/>
      <c r="DL50" s="102"/>
      <c r="DM50" s="102"/>
      <c r="DN50" s="102"/>
      <c r="DO50" s="102"/>
      <c r="DP50" s="102"/>
      <c r="DQ50" s="116"/>
    </row>
    <row r="51" spans="1:125">
      <c r="A51" s="106" t="s">
        <v>307</v>
      </c>
      <c r="B51" s="101">
        <v>0</v>
      </c>
      <c r="C51" s="101"/>
      <c r="D51" s="101"/>
      <c r="E51" s="101"/>
      <c r="F51" s="101"/>
      <c r="G51" s="101"/>
      <c r="H51" s="101"/>
      <c r="I51" s="101"/>
      <c r="J51" s="102"/>
      <c r="K51" s="102"/>
      <c r="L51" s="102"/>
      <c r="M51" s="102"/>
      <c r="N51" s="102"/>
      <c r="O51" s="102">
        <v>0</v>
      </c>
      <c r="P51" s="102"/>
      <c r="Q51" s="102"/>
      <c r="R51" s="102"/>
      <c r="S51" s="102"/>
      <c r="T51" s="102"/>
      <c r="U51" s="102"/>
      <c r="V51" s="102"/>
      <c r="W51" s="102"/>
      <c r="X51" s="102"/>
      <c r="Y51" s="102"/>
      <c r="Z51" s="102"/>
      <c r="AA51" s="102"/>
      <c r="AB51" s="102"/>
      <c r="AC51" s="102">
        <v>0</v>
      </c>
      <c r="AD51" s="102"/>
      <c r="AE51" s="102">
        <v>0</v>
      </c>
      <c r="AF51" s="102"/>
      <c r="AG51" s="102">
        <v>0</v>
      </c>
      <c r="AH51" s="102"/>
      <c r="AI51" s="102"/>
      <c r="AJ51" s="102"/>
      <c r="AK51" s="102"/>
      <c r="AL51" s="102"/>
      <c r="AM51" s="102"/>
      <c r="AN51" s="102"/>
      <c r="AO51" s="102">
        <v>0</v>
      </c>
      <c r="AP51" s="102"/>
      <c r="AQ51" s="102"/>
      <c r="AR51" s="102"/>
      <c r="AS51" s="102"/>
      <c r="AT51" s="102"/>
      <c r="AU51" s="102"/>
      <c r="AV51" s="102"/>
      <c r="AW51" s="102"/>
      <c r="AX51" s="102"/>
      <c r="AY51" s="102"/>
      <c r="AZ51" s="102"/>
      <c r="BA51" s="102"/>
      <c r="BB51" s="102"/>
      <c r="BC51" s="102"/>
      <c r="BD51" s="102"/>
      <c r="BE51" s="102"/>
      <c r="BF51" s="102"/>
      <c r="BG51" s="102"/>
      <c r="BH51" s="102"/>
      <c r="BI51" s="102"/>
      <c r="BJ51" s="102"/>
      <c r="BK51" s="102"/>
      <c r="BL51" s="102"/>
      <c r="BM51" s="102"/>
      <c r="BN51" s="102"/>
      <c r="BO51" s="102"/>
      <c r="BP51" s="102"/>
      <c r="BQ51" s="102"/>
      <c r="BR51" s="102"/>
      <c r="BS51" s="102"/>
      <c r="BT51" s="102"/>
      <c r="BU51" s="102"/>
      <c r="BV51" s="102"/>
      <c r="BW51" s="102"/>
      <c r="BX51" s="102"/>
      <c r="BY51" s="102"/>
      <c r="BZ51" s="102"/>
      <c r="CA51" s="102"/>
      <c r="CB51" s="102"/>
      <c r="CC51" s="102"/>
      <c r="CD51" s="102"/>
      <c r="CE51" s="102"/>
      <c r="CF51" s="102"/>
      <c r="CG51" s="102"/>
      <c r="CH51" s="102"/>
      <c r="CI51" s="102"/>
      <c r="CJ51" s="102"/>
      <c r="CK51" s="102"/>
      <c r="CL51" s="102"/>
      <c r="CM51" s="102"/>
      <c r="CN51" s="102"/>
      <c r="CO51" s="102"/>
      <c r="CP51" s="102"/>
      <c r="CQ51" s="102"/>
      <c r="CR51" s="102"/>
      <c r="CS51" s="102"/>
      <c r="CT51" s="102"/>
      <c r="CU51" s="102"/>
      <c r="CV51" s="102"/>
      <c r="CW51" s="102"/>
      <c r="CX51" s="102"/>
      <c r="CY51" s="102"/>
      <c r="CZ51" s="102"/>
      <c r="DA51" s="102"/>
      <c r="DB51" s="102"/>
      <c r="DC51" s="102"/>
      <c r="DD51" s="102"/>
      <c r="DE51" s="102"/>
      <c r="DF51" s="102"/>
      <c r="DG51" s="102"/>
      <c r="DH51" s="102"/>
      <c r="DI51" s="102"/>
      <c r="DJ51" s="102"/>
      <c r="DK51" s="102"/>
      <c r="DL51" s="102"/>
      <c r="DM51" s="102"/>
      <c r="DN51" s="102"/>
      <c r="DO51" s="102"/>
      <c r="DP51" s="102"/>
      <c r="DQ51" s="116"/>
    </row>
    <row r="52" spans="1:125" s="93" customFormat="1">
      <c r="A52" s="98" t="s">
        <v>55</v>
      </c>
      <c r="B52" s="110">
        <v>221560513.97000003</v>
      </c>
      <c r="C52" s="110">
        <v>196525348.06999999</v>
      </c>
      <c r="D52" s="110">
        <v>5382560.7300000032</v>
      </c>
      <c r="E52" s="110">
        <v>11865955.289999999</v>
      </c>
      <c r="F52" s="110">
        <v>485443.85000000003</v>
      </c>
      <c r="G52" s="110">
        <v>67971544.26000002</v>
      </c>
      <c r="H52" s="110">
        <v>-60670338.229999967</v>
      </c>
      <c r="I52" s="110">
        <v>-361064865.49000001</v>
      </c>
      <c r="J52" s="110">
        <v>0</v>
      </c>
      <c r="K52" s="110">
        <v>1630681.95</v>
      </c>
      <c r="L52" s="110">
        <v>0</v>
      </c>
      <c r="M52" s="110">
        <v>-2246467.5299999998</v>
      </c>
      <c r="N52" s="110">
        <v>-1781475.44</v>
      </c>
      <c r="O52" s="110">
        <v>335087345.62</v>
      </c>
      <c r="P52" s="110">
        <v>119784547.06999999</v>
      </c>
      <c r="Q52" s="110">
        <v>42600036.479999997</v>
      </c>
      <c r="R52" s="110">
        <v>62515545.409999996</v>
      </c>
      <c r="S52" s="110">
        <v>-8790372.5999999996</v>
      </c>
      <c r="T52" s="110">
        <v>99547333.319999993</v>
      </c>
      <c r="U52" s="110">
        <v>831935.65</v>
      </c>
      <c r="V52" s="110">
        <v>55406069.979999997</v>
      </c>
      <c r="W52" s="110">
        <v>-27210419.280000001</v>
      </c>
      <c r="X52" s="110">
        <v>-3728808.48</v>
      </c>
      <c r="Y52" s="110">
        <v>-1293195.67</v>
      </c>
      <c r="Z52" s="110">
        <v>52103929.109999999</v>
      </c>
      <c r="AA52" s="110">
        <v>-2590138.5</v>
      </c>
      <c r="AB52" s="110">
        <v>1127253.42</v>
      </c>
      <c r="AC52" s="110">
        <v>-3019003.4</v>
      </c>
      <c r="AD52" s="110">
        <v>3589195.68</v>
      </c>
      <c r="AE52" s="110">
        <v>27751404.100000001</v>
      </c>
      <c r="AF52" s="110">
        <v>31174945.629999999</v>
      </c>
      <c r="AG52" s="110">
        <v>-20842886.859999999</v>
      </c>
      <c r="AH52" s="110">
        <v>180503629.96000001</v>
      </c>
      <c r="AI52" s="110">
        <v>-3268680.49</v>
      </c>
      <c r="AJ52" s="110">
        <v>-3997697.11</v>
      </c>
      <c r="AK52" s="110">
        <v>-41921025.979999997</v>
      </c>
      <c r="AL52" s="110">
        <v>-1945582.27</v>
      </c>
      <c r="AM52" s="110">
        <v>-2170780.9700000002</v>
      </c>
      <c r="AN52" s="110">
        <v>4079498.23</v>
      </c>
      <c r="AO52" s="110">
        <v>224650871.11000001</v>
      </c>
      <c r="AP52" s="110">
        <v>8429066.3499999996</v>
      </c>
      <c r="AQ52" s="110">
        <v>7790733.4699999997</v>
      </c>
      <c r="AR52" s="110">
        <v>8025287.4000000004</v>
      </c>
      <c r="AS52" s="110">
        <v>5129177.32</v>
      </c>
      <c r="AT52" s="110">
        <v>11049649.98</v>
      </c>
      <c r="AU52" s="110">
        <v>10679374.949999999</v>
      </c>
      <c r="AV52" s="110">
        <v>3306891.75</v>
      </c>
      <c r="AW52" s="110">
        <v>10685695.029999999</v>
      </c>
      <c r="AX52" s="110">
        <v>2148718.2400000002</v>
      </c>
      <c r="AY52" s="110">
        <v>1242616.47</v>
      </c>
      <c r="AZ52" s="110">
        <v>45120356.450000003</v>
      </c>
      <c r="BA52" s="110">
        <v>2521301.2599999998</v>
      </c>
      <c r="BB52" s="110">
        <v>1888025.17</v>
      </c>
      <c r="BC52" s="110">
        <v>1905430.95</v>
      </c>
      <c r="BD52" s="110">
        <v>2647630.44</v>
      </c>
      <c r="BE52" s="110">
        <v>2258482.62</v>
      </c>
      <c r="BF52" s="110">
        <v>1669748.91</v>
      </c>
      <c r="BG52" s="110">
        <v>2175067.38</v>
      </c>
      <c r="BH52" s="110">
        <v>1167455.8700000001</v>
      </c>
      <c r="BI52" s="110">
        <v>1613756.04</v>
      </c>
      <c r="BJ52" s="110">
        <v>2466032.2200000002</v>
      </c>
      <c r="BK52" s="110">
        <v>-166905.67000000001</v>
      </c>
      <c r="BL52" s="110">
        <v>892119.67</v>
      </c>
      <c r="BM52" s="110">
        <v>-59094.37</v>
      </c>
      <c r="BN52" s="110">
        <v>495859.06</v>
      </c>
      <c r="BO52" s="110">
        <v>77622.600000000006</v>
      </c>
      <c r="BP52" s="110">
        <v>892588.18</v>
      </c>
      <c r="BQ52" s="110">
        <v>574004.11</v>
      </c>
      <c r="BR52" s="110">
        <v>-1198870.1499999999</v>
      </c>
      <c r="BS52" s="110">
        <v>157948.60999999999</v>
      </c>
      <c r="BT52" s="110">
        <v>-66403.42</v>
      </c>
      <c r="BU52" s="110">
        <v>-36590.04</v>
      </c>
      <c r="BV52" s="110">
        <v>178343.75</v>
      </c>
      <c r="BW52" s="110">
        <v>766569.04</v>
      </c>
      <c r="BX52" s="110">
        <v>1197270.04</v>
      </c>
      <c r="BY52" s="110">
        <v>94559247.879999995</v>
      </c>
      <c r="BZ52" s="110">
        <v>-138442.5</v>
      </c>
      <c r="CA52" s="110">
        <v>-554455.34</v>
      </c>
      <c r="CB52" s="110">
        <v>-450827.57</v>
      </c>
      <c r="CC52" s="110">
        <v>5709.09</v>
      </c>
      <c r="CD52" s="110">
        <v>-198798.87</v>
      </c>
      <c r="CE52" s="110">
        <v>-218626.86</v>
      </c>
      <c r="CF52" s="110">
        <v>427078.97</v>
      </c>
      <c r="CG52" s="110">
        <v>-377824.1</v>
      </c>
      <c r="CH52" s="110">
        <v>-761189.78</v>
      </c>
      <c r="CI52" s="110">
        <v>-234945.31</v>
      </c>
      <c r="CJ52" s="110">
        <v>-258256.09</v>
      </c>
      <c r="CK52" s="110">
        <v>91820.72</v>
      </c>
      <c r="CL52" s="110">
        <v>-53738.93</v>
      </c>
      <c r="CM52" s="110">
        <v>-619150.02</v>
      </c>
      <c r="CN52" s="110">
        <v>-332716.25</v>
      </c>
      <c r="CO52" s="110">
        <v>-339262.55</v>
      </c>
      <c r="CP52" s="110">
        <v>-107980.13</v>
      </c>
      <c r="CQ52" s="110">
        <v>-746119.79</v>
      </c>
      <c r="CR52" s="110">
        <v>-439320.49</v>
      </c>
      <c r="CS52" s="110">
        <v>-704399.98</v>
      </c>
      <c r="CT52" s="110">
        <v>-458277.61</v>
      </c>
      <c r="CU52" s="110">
        <v>-403654.46</v>
      </c>
      <c r="CV52" s="110">
        <v>211350.18</v>
      </c>
      <c r="CW52" s="110">
        <v>1185263.51</v>
      </c>
      <c r="CX52" s="110">
        <v>77863.5</v>
      </c>
      <c r="CY52" s="110">
        <v>-1150537.05</v>
      </c>
      <c r="CZ52" s="110">
        <v>-96576.48</v>
      </c>
      <c r="DA52" s="110">
        <v>3293178.45</v>
      </c>
      <c r="DB52" s="110">
        <v>-186302.05</v>
      </c>
      <c r="DC52" s="110">
        <v>-554361.21</v>
      </c>
      <c r="DD52" s="110">
        <v>11783.39</v>
      </c>
      <c r="DE52" s="110">
        <v>-482730.34</v>
      </c>
      <c r="DF52" s="110">
        <v>19654.89</v>
      </c>
      <c r="DG52" s="110">
        <v>-483599.19</v>
      </c>
      <c r="DH52" s="110">
        <v>-222374.57</v>
      </c>
      <c r="DI52" s="110">
        <v>-550907.77</v>
      </c>
      <c r="DJ52" s="110">
        <v>-447638.36</v>
      </c>
      <c r="DK52" s="110">
        <v>-956717.22</v>
      </c>
      <c r="DL52" s="110">
        <v>-327308.28000000003</v>
      </c>
      <c r="DM52" s="110">
        <f t="shared" ref="DM52" si="6">DM30+DM37</f>
        <v>0</v>
      </c>
      <c r="DN52" s="110"/>
      <c r="DO52" s="110"/>
      <c r="DP52" s="110"/>
      <c r="DQ52" s="110"/>
    </row>
    <row r="53" spans="1:125">
      <c r="A53" s="106" t="s">
        <v>308</v>
      </c>
      <c r="B53" s="101">
        <v>221560513.97000003</v>
      </c>
      <c r="C53" s="101">
        <v>196525348.06999999</v>
      </c>
      <c r="D53" s="101">
        <v>5382560.7300000032</v>
      </c>
      <c r="E53" s="101">
        <v>11865955.289999999</v>
      </c>
      <c r="F53" s="101">
        <v>485443.85000000003</v>
      </c>
      <c r="G53" s="101">
        <v>67971544.26000002</v>
      </c>
      <c r="H53" s="101">
        <v>-60670338.229999967</v>
      </c>
      <c r="I53" s="101">
        <v>-361064865.49000001</v>
      </c>
      <c r="J53" s="101">
        <v>0</v>
      </c>
      <c r="K53" s="101">
        <v>1630681.95</v>
      </c>
      <c r="L53" s="101">
        <v>0</v>
      </c>
      <c r="M53" s="101">
        <v>-2246467.5299999998</v>
      </c>
      <c r="N53" s="101">
        <v>-1781475.44</v>
      </c>
      <c r="O53" s="101">
        <v>335087345.62</v>
      </c>
      <c r="P53" s="101">
        <v>119784547.06999999</v>
      </c>
      <c r="Q53" s="101">
        <v>42600036.479999997</v>
      </c>
      <c r="R53" s="101">
        <v>62515545.409999996</v>
      </c>
      <c r="S53" s="101">
        <v>-8790372.5999999996</v>
      </c>
      <c r="T53" s="101">
        <v>99547333.319999993</v>
      </c>
      <c r="U53" s="101">
        <v>831935.65</v>
      </c>
      <c r="V53" s="101">
        <v>55406069.979999997</v>
      </c>
      <c r="W53" s="101">
        <v>-27210419.280000001</v>
      </c>
      <c r="X53" s="101">
        <v>-3728808.48</v>
      </c>
      <c r="Y53" s="101">
        <v>-1293195.67</v>
      </c>
      <c r="Z53" s="101">
        <v>52103929.109999999</v>
      </c>
      <c r="AA53" s="101">
        <v>-2590138.5</v>
      </c>
      <c r="AB53" s="101">
        <v>1127253.42</v>
      </c>
      <c r="AC53" s="101">
        <v>-3019003.4</v>
      </c>
      <c r="AD53" s="101">
        <v>3589195.68</v>
      </c>
      <c r="AE53" s="101">
        <v>27751404.100000001</v>
      </c>
      <c r="AF53" s="101">
        <v>31174945.629999999</v>
      </c>
      <c r="AG53" s="101">
        <v>-20842886.859999999</v>
      </c>
      <c r="AH53" s="101">
        <v>180503629.96000001</v>
      </c>
      <c r="AI53" s="101">
        <v>-3268680.49</v>
      </c>
      <c r="AJ53" s="101">
        <v>-3997697.11</v>
      </c>
      <c r="AK53" s="101">
        <v>-41921025.979999997</v>
      </c>
      <c r="AL53" s="101">
        <v>-1945582.27</v>
      </c>
      <c r="AM53" s="101">
        <v>-2170780.9700000002</v>
      </c>
      <c r="AN53" s="101">
        <v>4079498.23</v>
      </c>
      <c r="AO53" s="101">
        <v>224650871.11000001</v>
      </c>
      <c r="AP53" s="101">
        <v>8429066.3499999996</v>
      </c>
      <c r="AQ53" s="101">
        <v>7790733.4699999997</v>
      </c>
      <c r="AR53" s="101">
        <v>8025287.4000000004</v>
      </c>
      <c r="AS53" s="101">
        <v>5129177.32</v>
      </c>
      <c r="AT53" s="101">
        <v>11049649.98</v>
      </c>
      <c r="AU53" s="101">
        <v>10679374.949999999</v>
      </c>
      <c r="AV53" s="101">
        <v>3306891.75</v>
      </c>
      <c r="AW53" s="101">
        <v>10685695.029999999</v>
      </c>
      <c r="AX53" s="101">
        <v>2148718.2400000002</v>
      </c>
      <c r="AY53" s="101">
        <v>1242616.47</v>
      </c>
      <c r="AZ53" s="101">
        <v>45120356.450000003</v>
      </c>
      <c r="BA53" s="101">
        <v>2521301.2599999998</v>
      </c>
      <c r="BB53" s="101">
        <v>1888025.17</v>
      </c>
      <c r="BC53" s="101">
        <v>1905430.95</v>
      </c>
      <c r="BD53" s="101">
        <v>2647630.44</v>
      </c>
      <c r="BE53" s="101">
        <v>2258482.62</v>
      </c>
      <c r="BF53" s="101">
        <v>1669748.91</v>
      </c>
      <c r="BG53" s="101">
        <v>2175067.38</v>
      </c>
      <c r="BH53" s="101">
        <v>1167455.8700000001</v>
      </c>
      <c r="BI53" s="101">
        <v>1613756.04</v>
      </c>
      <c r="BJ53" s="101">
        <v>2466032.2200000002</v>
      </c>
      <c r="BK53" s="101">
        <v>-166905.67000000001</v>
      </c>
      <c r="BL53" s="101">
        <v>892119.67</v>
      </c>
      <c r="BM53" s="101">
        <v>-59094.37</v>
      </c>
      <c r="BN53" s="101">
        <v>495859.06</v>
      </c>
      <c r="BO53" s="101">
        <v>77622.600000000006</v>
      </c>
      <c r="BP53" s="101">
        <v>892588.18</v>
      </c>
      <c r="BQ53" s="101">
        <v>574004.11</v>
      </c>
      <c r="BR53" s="101">
        <v>-1198870.1499999999</v>
      </c>
      <c r="BS53" s="101">
        <v>157948.60999999999</v>
      </c>
      <c r="BT53" s="101">
        <v>-66403.42</v>
      </c>
      <c r="BU53" s="101">
        <v>-36590.04</v>
      </c>
      <c r="BV53" s="101">
        <v>178343.75</v>
      </c>
      <c r="BW53" s="101">
        <v>766569.04</v>
      </c>
      <c r="BX53" s="101">
        <v>1197270.04</v>
      </c>
      <c r="BY53" s="101">
        <v>94559247.879999995</v>
      </c>
      <c r="BZ53" s="101">
        <v>-138442.5</v>
      </c>
      <c r="CA53" s="101">
        <v>-554455.34</v>
      </c>
      <c r="CB53" s="101">
        <v>-450827.57</v>
      </c>
      <c r="CC53" s="101">
        <v>5709.09</v>
      </c>
      <c r="CD53" s="101">
        <v>-198798.87</v>
      </c>
      <c r="CE53" s="101">
        <v>-218626.86</v>
      </c>
      <c r="CF53" s="101">
        <v>427078.97</v>
      </c>
      <c r="CG53" s="101">
        <v>-377824.1</v>
      </c>
      <c r="CH53" s="101">
        <v>-761189.78</v>
      </c>
      <c r="CI53" s="101">
        <v>-234945.31</v>
      </c>
      <c r="CJ53" s="101">
        <v>-258256.09</v>
      </c>
      <c r="CK53" s="101">
        <v>91820.72</v>
      </c>
      <c r="CL53" s="101">
        <v>-53738.93</v>
      </c>
      <c r="CM53" s="101">
        <v>-619150.02</v>
      </c>
      <c r="CN53" s="101">
        <v>-332716.25</v>
      </c>
      <c r="CO53" s="101">
        <v>-339262.55</v>
      </c>
      <c r="CP53" s="101">
        <v>-107980.13</v>
      </c>
      <c r="CQ53" s="101">
        <v>-746119.79</v>
      </c>
      <c r="CR53" s="101">
        <v>-439320.49</v>
      </c>
      <c r="CS53" s="101">
        <v>-704399.98</v>
      </c>
      <c r="CT53" s="101">
        <v>-458277.61</v>
      </c>
      <c r="CU53" s="101">
        <v>-403654.46</v>
      </c>
      <c r="CV53" s="101">
        <v>211350.18</v>
      </c>
      <c r="CW53" s="101">
        <v>1185263.51</v>
      </c>
      <c r="CX53" s="101">
        <v>77863.5</v>
      </c>
      <c r="CY53" s="101">
        <v>-1150537.05</v>
      </c>
      <c r="CZ53" s="101">
        <v>-96576.48</v>
      </c>
      <c r="DA53" s="101">
        <v>3293178.45</v>
      </c>
      <c r="DB53" s="101">
        <v>-186302.05</v>
      </c>
      <c r="DC53" s="101">
        <v>-554361.21</v>
      </c>
      <c r="DD53" s="101">
        <v>11783.39</v>
      </c>
      <c r="DE53" s="101">
        <v>-482730.34</v>
      </c>
      <c r="DF53" s="101">
        <v>19654.89</v>
      </c>
      <c r="DG53" s="101">
        <v>-483599.19</v>
      </c>
      <c r="DH53" s="101">
        <v>-222374.57</v>
      </c>
      <c r="DI53" s="101">
        <v>-550907.77</v>
      </c>
      <c r="DJ53" s="101">
        <v>-447638.36</v>
      </c>
      <c r="DK53" s="101">
        <v>-956717.22</v>
      </c>
      <c r="DL53" s="101">
        <v>-327308.28000000003</v>
      </c>
      <c r="DM53" s="101">
        <f t="shared" ref="DM53" si="7">DM52-DM54</f>
        <v>0</v>
      </c>
      <c r="DN53" s="101"/>
      <c r="DO53" s="101"/>
      <c r="DP53" s="101"/>
      <c r="DQ53" s="101"/>
    </row>
    <row r="54" spans="1:125">
      <c r="A54" s="111" t="s">
        <v>309</v>
      </c>
      <c r="B54" s="112">
        <v>0</v>
      </c>
      <c r="C54" s="112">
        <v>0</v>
      </c>
      <c r="D54" s="112">
        <v>0</v>
      </c>
      <c r="E54" s="112">
        <v>0</v>
      </c>
      <c r="F54" s="112">
        <v>0</v>
      </c>
      <c r="G54" s="112">
        <v>0</v>
      </c>
      <c r="H54" s="112">
        <v>0</v>
      </c>
      <c r="I54" s="112">
        <v>0</v>
      </c>
      <c r="J54" s="112">
        <v>0</v>
      </c>
      <c r="K54" s="112">
        <v>0</v>
      </c>
      <c r="L54" s="112">
        <v>0</v>
      </c>
      <c r="M54" s="112">
        <v>0</v>
      </c>
      <c r="N54" s="112">
        <v>0</v>
      </c>
      <c r="O54" s="112">
        <v>0</v>
      </c>
      <c r="P54" s="112">
        <v>0</v>
      </c>
      <c r="Q54" s="112">
        <v>0</v>
      </c>
      <c r="R54" s="112">
        <v>0</v>
      </c>
      <c r="S54" s="112">
        <v>0</v>
      </c>
      <c r="T54" s="112">
        <v>0</v>
      </c>
      <c r="U54" s="112">
        <v>0</v>
      </c>
      <c r="V54" s="112">
        <v>0</v>
      </c>
      <c r="W54" s="112">
        <v>0</v>
      </c>
      <c r="X54" s="112">
        <v>0</v>
      </c>
      <c r="Y54" s="112">
        <v>0</v>
      </c>
      <c r="Z54" s="112">
        <v>0</v>
      </c>
      <c r="AA54" s="112">
        <v>0</v>
      </c>
      <c r="AB54" s="112">
        <v>0</v>
      </c>
      <c r="AC54" s="112">
        <v>0</v>
      </c>
      <c r="AD54" s="112">
        <v>0</v>
      </c>
      <c r="AE54" s="112">
        <v>0</v>
      </c>
      <c r="AF54" s="112">
        <v>0</v>
      </c>
      <c r="AG54" s="112">
        <v>0</v>
      </c>
      <c r="AH54" s="112">
        <v>0</v>
      </c>
      <c r="AI54" s="112">
        <v>0</v>
      </c>
      <c r="AJ54" s="112">
        <v>0</v>
      </c>
      <c r="AK54" s="112">
        <v>0</v>
      </c>
      <c r="AL54" s="112">
        <v>0</v>
      </c>
      <c r="AM54" s="112">
        <v>0</v>
      </c>
      <c r="AN54" s="112">
        <v>0</v>
      </c>
      <c r="AO54" s="112">
        <v>0</v>
      </c>
      <c r="AP54" s="112">
        <v>0</v>
      </c>
      <c r="AQ54" s="112">
        <v>0</v>
      </c>
      <c r="AR54" s="112">
        <v>0</v>
      </c>
      <c r="AS54" s="112">
        <v>0</v>
      </c>
      <c r="AT54" s="112">
        <v>0</v>
      </c>
      <c r="AU54" s="112">
        <v>0</v>
      </c>
      <c r="AV54" s="112">
        <v>0</v>
      </c>
      <c r="AW54" s="112">
        <v>0</v>
      </c>
      <c r="AX54" s="112">
        <v>0</v>
      </c>
      <c r="AY54" s="112">
        <v>0</v>
      </c>
      <c r="AZ54" s="112">
        <v>0</v>
      </c>
      <c r="BA54" s="112">
        <v>0</v>
      </c>
      <c r="BB54" s="112">
        <v>0</v>
      </c>
      <c r="BC54" s="112">
        <v>0</v>
      </c>
      <c r="BD54" s="112">
        <v>0</v>
      </c>
      <c r="BE54" s="112">
        <v>0</v>
      </c>
      <c r="BF54" s="112">
        <v>0</v>
      </c>
      <c r="BG54" s="112">
        <v>0</v>
      </c>
      <c r="BH54" s="112">
        <v>0</v>
      </c>
      <c r="BI54" s="112">
        <v>0</v>
      </c>
      <c r="BJ54" s="112">
        <v>0</v>
      </c>
      <c r="BK54" s="112">
        <v>0</v>
      </c>
      <c r="BL54" s="112">
        <v>0</v>
      </c>
      <c r="BM54" s="112">
        <v>0</v>
      </c>
      <c r="BN54" s="112">
        <v>0</v>
      </c>
      <c r="BO54" s="112">
        <v>0</v>
      </c>
      <c r="BP54" s="112">
        <v>0</v>
      </c>
      <c r="BQ54" s="112">
        <v>0</v>
      </c>
      <c r="BR54" s="112">
        <v>0</v>
      </c>
      <c r="BS54" s="112">
        <v>0</v>
      </c>
      <c r="BT54" s="112">
        <v>0</v>
      </c>
      <c r="BU54" s="112">
        <v>0</v>
      </c>
      <c r="BV54" s="112">
        <v>0</v>
      </c>
      <c r="BW54" s="112">
        <v>0</v>
      </c>
      <c r="BX54" s="112">
        <v>0</v>
      </c>
      <c r="BY54" s="112">
        <v>0</v>
      </c>
      <c r="BZ54" s="112">
        <v>0</v>
      </c>
      <c r="CA54" s="112">
        <v>0</v>
      </c>
      <c r="CB54" s="112">
        <v>0</v>
      </c>
      <c r="CC54" s="112">
        <v>0</v>
      </c>
      <c r="CD54" s="112">
        <v>0</v>
      </c>
      <c r="CE54" s="112">
        <v>0</v>
      </c>
      <c r="CF54" s="112">
        <v>0</v>
      </c>
      <c r="CG54" s="112">
        <v>0</v>
      </c>
      <c r="CH54" s="112">
        <v>0</v>
      </c>
      <c r="CI54" s="112">
        <v>0</v>
      </c>
      <c r="CJ54" s="112">
        <v>0</v>
      </c>
      <c r="CK54" s="112">
        <v>0</v>
      </c>
      <c r="CL54" s="112">
        <v>0</v>
      </c>
      <c r="CM54" s="112">
        <v>0</v>
      </c>
      <c r="CN54" s="112">
        <v>0</v>
      </c>
      <c r="CO54" s="112">
        <v>0</v>
      </c>
      <c r="CP54" s="112">
        <v>0</v>
      </c>
      <c r="CQ54" s="112">
        <v>0</v>
      </c>
      <c r="CR54" s="112">
        <v>0</v>
      </c>
      <c r="CS54" s="112">
        <v>0</v>
      </c>
      <c r="CT54" s="112">
        <v>0</v>
      </c>
      <c r="CU54" s="112">
        <v>0</v>
      </c>
      <c r="CV54" s="112">
        <v>0</v>
      </c>
      <c r="CW54" s="112">
        <v>0</v>
      </c>
      <c r="CX54" s="112">
        <v>0</v>
      </c>
      <c r="CY54" s="112">
        <v>0</v>
      </c>
      <c r="CZ54" s="112">
        <v>0</v>
      </c>
      <c r="DA54" s="112">
        <v>0</v>
      </c>
      <c r="DB54" s="112">
        <v>0</v>
      </c>
      <c r="DC54" s="112">
        <v>0</v>
      </c>
      <c r="DD54" s="112">
        <v>0</v>
      </c>
      <c r="DE54" s="112">
        <v>0</v>
      </c>
      <c r="DF54" s="112">
        <v>0</v>
      </c>
      <c r="DG54" s="112">
        <v>0</v>
      </c>
      <c r="DH54" s="112">
        <v>0</v>
      </c>
      <c r="DI54" s="112">
        <v>0</v>
      </c>
      <c r="DJ54" s="112">
        <v>0</v>
      </c>
      <c r="DK54" s="112">
        <v>0</v>
      </c>
      <c r="DL54" s="112">
        <v>0</v>
      </c>
      <c r="DM54" s="112">
        <f t="shared" ref="DM54" si="8">DM35+DM51</f>
        <v>0</v>
      </c>
      <c r="DN54" s="112"/>
      <c r="DO54" s="112"/>
      <c r="DP54" s="112"/>
      <c r="DQ54" s="112"/>
    </row>
    <row r="55" spans="1:125">
      <c r="I55" s="94">
        <f>I52+J52+K52+M52+N52+O52+P52+Q52+R52</f>
        <v>196525348.06999999</v>
      </c>
    </row>
    <row r="57" spans="1:125" s="91" customFormat="1">
      <c r="A57" s="95" t="s">
        <v>1</v>
      </c>
      <c r="B57" s="96" t="s">
        <v>179</v>
      </c>
      <c r="C57" s="97" t="s">
        <v>180</v>
      </c>
      <c r="D57" s="96" t="s">
        <v>181</v>
      </c>
      <c r="E57" s="96" t="s">
        <v>182</v>
      </c>
      <c r="F57" s="96" t="s">
        <v>183</v>
      </c>
      <c r="G57" s="96" t="s">
        <v>184</v>
      </c>
      <c r="H57" s="96" t="s">
        <v>185</v>
      </c>
      <c r="I57" s="96" t="s">
        <v>4</v>
      </c>
      <c r="J57" s="96" t="s">
        <v>186</v>
      </c>
      <c r="K57" s="96" t="s">
        <v>187</v>
      </c>
      <c r="L57" s="96" t="s">
        <v>188</v>
      </c>
      <c r="M57" s="96" t="s">
        <v>189</v>
      </c>
      <c r="N57" s="96" t="s">
        <v>5</v>
      </c>
      <c r="O57" s="96" t="s">
        <v>6</v>
      </c>
      <c r="P57" s="96" t="s">
        <v>190</v>
      </c>
      <c r="Q57" s="96" t="s">
        <v>191</v>
      </c>
      <c r="R57" s="96" t="s">
        <v>192</v>
      </c>
      <c r="S57" s="96" t="s">
        <v>17</v>
      </c>
      <c r="T57" s="96" t="s">
        <v>12</v>
      </c>
      <c r="U57" s="96" t="s">
        <v>13</v>
      </c>
      <c r="V57" s="96" t="s">
        <v>15</v>
      </c>
      <c r="W57" s="96" t="s">
        <v>16</v>
      </c>
      <c r="X57" s="96" t="s">
        <v>24</v>
      </c>
      <c r="Y57" s="96" t="s">
        <v>23</v>
      </c>
      <c r="Z57" s="97" t="s">
        <v>19</v>
      </c>
      <c r="AA57" s="97" t="s">
        <v>20</v>
      </c>
      <c r="AB57" s="97" t="s">
        <v>21</v>
      </c>
      <c r="AC57" s="97" t="s">
        <v>22</v>
      </c>
      <c r="AD57" s="97" t="s">
        <v>10</v>
      </c>
      <c r="AE57" s="97" t="s">
        <v>8</v>
      </c>
      <c r="AF57" s="97" t="s">
        <v>9</v>
      </c>
      <c r="AG57" s="97" t="s">
        <v>193</v>
      </c>
      <c r="AH57" s="97" t="s">
        <v>194</v>
      </c>
      <c r="AI57" s="97" t="s">
        <v>195</v>
      </c>
      <c r="AJ57" s="97"/>
      <c r="AK57" s="97" t="s">
        <v>196</v>
      </c>
      <c r="AL57" s="97" t="s">
        <v>197</v>
      </c>
      <c r="AM57" s="96" t="s">
        <v>198</v>
      </c>
      <c r="AN57" s="96" t="s">
        <v>199</v>
      </c>
      <c r="AO57" s="96" t="s">
        <v>200</v>
      </c>
      <c r="AP57" s="96" t="s">
        <v>201</v>
      </c>
      <c r="AQ57" s="96" t="s">
        <v>202</v>
      </c>
      <c r="AR57" s="96" t="s">
        <v>203</v>
      </c>
      <c r="AS57" s="96" t="s">
        <v>204</v>
      </c>
      <c r="AT57" s="96" t="s">
        <v>205</v>
      </c>
      <c r="AU57" s="96" t="s">
        <v>206</v>
      </c>
      <c r="AV57" s="96" t="s">
        <v>207</v>
      </c>
      <c r="AW57" s="96" t="s">
        <v>208</v>
      </c>
      <c r="AX57" s="96" t="s">
        <v>209</v>
      </c>
      <c r="AY57" s="96" t="s">
        <v>210</v>
      </c>
      <c r="AZ57" s="96" t="s">
        <v>211</v>
      </c>
      <c r="BA57" s="96" t="s">
        <v>212</v>
      </c>
      <c r="BB57" s="96" t="s">
        <v>213</v>
      </c>
      <c r="BC57" s="96" t="s">
        <v>214</v>
      </c>
      <c r="BD57" s="96" t="s">
        <v>215</v>
      </c>
      <c r="BE57" s="96" t="s">
        <v>216</v>
      </c>
      <c r="BF57" s="96" t="s">
        <v>217</v>
      </c>
      <c r="BG57" s="96" t="s">
        <v>218</v>
      </c>
      <c r="BH57" s="96" t="s">
        <v>219</v>
      </c>
      <c r="BI57" s="96" t="s">
        <v>220</v>
      </c>
      <c r="BJ57" s="96" t="s">
        <v>221</v>
      </c>
      <c r="BK57" s="96" t="s">
        <v>222</v>
      </c>
      <c r="BL57" s="96" t="s">
        <v>223</v>
      </c>
      <c r="BM57" s="96" t="s">
        <v>224</v>
      </c>
      <c r="BN57" s="96" t="s">
        <v>225</v>
      </c>
      <c r="BO57" s="96" t="s">
        <v>226</v>
      </c>
      <c r="BP57" s="96" t="s">
        <v>227</v>
      </c>
      <c r="BQ57" s="96" t="s">
        <v>228</v>
      </c>
      <c r="BR57" s="96" t="s">
        <v>229</v>
      </c>
      <c r="BS57" s="96" t="s">
        <v>230</v>
      </c>
      <c r="BT57" s="96" t="s">
        <v>231</v>
      </c>
      <c r="BU57" s="96" t="s">
        <v>232</v>
      </c>
      <c r="BV57" s="96" t="s">
        <v>233</v>
      </c>
      <c r="BW57" s="96" t="s">
        <v>234</v>
      </c>
      <c r="BX57" s="96" t="s">
        <v>235</v>
      </c>
      <c r="BY57" s="96" t="s">
        <v>236</v>
      </c>
      <c r="BZ57" s="96" t="s">
        <v>237</v>
      </c>
      <c r="CA57" s="96" t="s">
        <v>238</v>
      </c>
      <c r="CB57" s="96" t="s">
        <v>239</v>
      </c>
      <c r="CC57" s="96" t="s">
        <v>240</v>
      </c>
      <c r="CD57" s="96" t="s">
        <v>241</v>
      </c>
      <c r="CE57" s="96" t="s">
        <v>242</v>
      </c>
      <c r="CF57" s="96" t="s">
        <v>243</v>
      </c>
      <c r="CG57" s="96" t="s">
        <v>244</v>
      </c>
      <c r="CH57" s="96" t="s">
        <v>245</v>
      </c>
      <c r="CI57" s="96" t="s">
        <v>246</v>
      </c>
      <c r="CJ57" s="96" t="s">
        <v>247</v>
      </c>
      <c r="CK57" s="96" t="s">
        <v>248</v>
      </c>
      <c r="CL57" s="96" t="s">
        <v>249</v>
      </c>
      <c r="CM57" s="96" t="s">
        <v>250</v>
      </c>
      <c r="CN57" s="96" t="s">
        <v>251</v>
      </c>
      <c r="CO57" s="96" t="s">
        <v>252</v>
      </c>
      <c r="CP57" s="96" t="s">
        <v>253</v>
      </c>
      <c r="CQ57" s="96" t="s">
        <v>254</v>
      </c>
      <c r="CR57" s="96" t="s">
        <v>255</v>
      </c>
      <c r="CS57" s="96" t="s">
        <v>256</v>
      </c>
      <c r="CT57" s="96" t="s">
        <v>257</v>
      </c>
      <c r="CU57" s="96" t="s">
        <v>258</v>
      </c>
      <c r="CV57" s="96" t="s">
        <v>259</v>
      </c>
      <c r="CW57" s="96" t="s">
        <v>260</v>
      </c>
      <c r="CX57" s="96" t="s">
        <v>261</v>
      </c>
      <c r="CY57" s="96" t="s">
        <v>262</v>
      </c>
      <c r="CZ57" s="96" t="s">
        <v>263</v>
      </c>
      <c r="DA57" s="96" t="s">
        <v>264</v>
      </c>
      <c r="DB57" s="96" t="s">
        <v>265</v>
      </c>
      <c r="DC57" s="96" t="s">
        <v>266</v>
      </c>
      <c r="DD57" s="96" t="s">
        <v>267</v>
      </c>
      <c r="DE57" s="96" t="s">
        <v>268</v>
      </c>
      <c r="DF57" s="96" t="s">
        <v>269</v>
      </c>
      <c r="DG57" s="96" t="s">
        <v>270</v>
      </c>
      <c r="DH57" s="96" t="s">
        <v>271</v>
      </c>
      <c r="DI57" s="96" t="s">
        <v>272</v>
      </c>
      <c r="DJ57" s="96" t="s">
        <v>273</v>
      </c>
      <c r="DK57" s="96" t="s">
        <v>274</v>
      </c>
      <c r="DL57" s="96" t="s">
        <v>275</v>
      </c>
      <c r="DM57" s="96"/>
      <c r="DN57" s="96"/>
      <c r="DO57" s="96"/>
      <c r="DP57" s="96"/>
      <c r="DQ57" s="114"/>
    </row>
    <row r="58" spans="1:125" s="92" customFormat="1">
      <c r="A58" s="98" t="s">
        <v>25</v>
      </c>
      <c r="B58" s="99"/>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c r="BO58" s="99"/>
      <c r="BP58" s="99"/>
      <c r="BQ58" s="99"/>
      <c r="BR58" s="99"/>
      <c r="BS58" s="99"/>
      <c r="BT58" s="99"/>
      <c r="BU58" s="99"/>
      <c r="BV58" s="99"/>
      <c r="BW58" s="99"/>
      <c r="BX58" s="99"/>
      <c r="BY58" s="99"/>
      <c r="BZ58" s="99"/>
      <c r="CA58" s="99"/>
      <c r="CB58" s="99"/>
      <c r="CC58" s="99"/>
      <c r="CD58" s="99"/>
      <c r="CE58" s="99"/>
      <c r="CF58" s="99"/>
      <c r="CG58" s="99"/>
      <c r="CH58" s="99"/>
      <c r="CI58" s="99"/>
      <c r="CJ58" s="99"/>
      <c r="CK58" s="99"/>
      <c r="CL58" s="99"/>
      <c r="CM58" s="99"/>
      <c r="CN58" s="99"/>
      <c r="CO58" s="99"/>
      <c r="CP58" s="99"/>
      <c r="CQ58" s="99"/>
      <c r="CR58" s="99"/>
      <c r="CS58" s="99"/>
      <c r="CT58" s="99"/>
      <c r="CU58" s="99"/>
      <c r="CV58" s="99"/>
      <c r="CW58" s="99"/>
      <c r="CX58" s="99"/>
      <c r="CY58" s="99"/>
      <c r="CZ58" s="99"/>
      <c r="DA58" s="99"/>
      <c r="DB58" s="99"/>
      <c r="DC58" s="99"/>
      <c r="DD58" s="99"/>
      <c r="DE58" s="99"/>
      <c r="DF58" s="99"/>
      <c r="DG58" s="99"/>
      <c r="DH58" s="99"/>
      <c r="DI58" s="99"/>
      <c r="DJ58" s="99"/>
      <c r="DK58" s="99"/>
      <c r="DL58" s="99"/>
      <c r="DM58" s="99"/>
      <c r="DN58" s="99"/>
      <c r="DO58" s="99"/>
      <c r="DP58" s="99"/>
      <c r="DQ58" s="99"/>
    </row>
    <row r="59" spans="1:125" ht="12.75">
      <c r="A59" s="100" t="s">
        <v>276</v>
      </c>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c r="BZ59" s="101"/>
      <c r="CA59" s="101"/>
      <c r="CB59" s="101"/>
      <c r="CC59" s="101"/>
      <c r="CD59" s="101"/>
      <c r="CE59" s="101"/>
      <c r="CF59" s="101"/>
      <c r="CG59" s="101"/>
      <c r="CH59" s="101"/>
      <c r="CI59" s="101"/>
      <c r="CJ59" s="101"/>
      <c r="CK59" s="101"/>
      <c r="CL59" s="101"/>
      <c r="CM59" s="101"/>
      <c r="CN59" s="101"/>
      <c r="CO59" s="101"/>
      <c r="CP59" s="101"/>
      <c r="CQ59" s="101"/>
      <c r="CR59" s="101"/>
      <c r="CS59" s="101"/>
      <c r="CT59" s="101"/>
      <c r="CU59" s="101"/>
      <c r="CV59" s="101"/>
      <c r="CW59" s="101"/>
      <c r="CX59" s="101"/>
      <c r="CY59" s="101"/>
      <c r="CZ59" s="101"/>
      <c r="DA59" s="101"/>
      <c r="DB59" s="101"/>
      <c r="DC59" s="101"/>
      <c r="DD59" s="101"/>
      <c r="DE59" s="101"/>
      <c r="DF59" s="101"/>
      <c r="DG59" s="101"/>
      <c r="DH59" s="101"/>
      <c r="DI59" s="101"/>
      <c r="DJ59" s="101"/>
      <c r="DK59" s="101"/>
      <c r="DL59" s="101"/>
      <c r="DM59" s="101"/>
      <c r="DN59" s="101"/>
      <c r="DO59" s="101"/>
      <c r="DP59" s="101"/>
      <c r="DQ59" s="101"/>
      <c r="DR59" s="117"/>
      <c r="DS59" s="117"/>
      <c r="DT59" s="117"/>
      <c r="DU59" s="117"/>
    </row>
    <row r="60" spans="1:125">
      <c r="A60" s="104" t="s">
        <v>27</v>
      </c>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c r="CW60" s="101"/>
      <c r="CX60" s="101"/>
      <c r="CY60" s="101"/>
      <c r="CZ60" s="101"/>
      <c r="DA60" s="101"/>
      <c r="DB60" s="101"/>
      <c r="DC60" s="101"/>
      <c r="DD60" s="101"/>
      <c r="DE60" s="101"/>
      <c r="DF60" s="101"/>
      <c r="DG60" s="101"/>
      <c r="DH60" s="101"/>
      <c r="DI60" s="101"/>
      <c r="DJ60" s="101"/>
      <c r="DK60" s="101"/>
      <c r="DL60" s="101"/>
      <c r="DM60" s="101"/>
      <c r="DN60" s="101"/>
      <c r="DO60" s="101"/>
      <c r="DP60" s="101"/>
      <c r="DQ60" s="101"/>
      <c r="DR60" s="117"/>
      <c r="DS60" s="117"/>
      <c r="DT60" s="117"/>
      <c r="DU60" s="117"/>
    </row>
    <row r="61" spans="1:125">
      <c r="A61" s="104" t="s">
        <v>28</v>
      </c>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c r="CC61" s="101"/>
      <c r="CD61" s="101"/>
      <c r="CE61" s="101"/>
      <c r="CF61" s="101"/>
      <c r="CG61" s="101"/>
      <c r="CH61" s="101"/>
      <c r="CI61" s="101"/>
      <c r="CJ61" s="101"/>
      <c r="CK61" s="101"/>
      <c r="CL61" s="101"/>
      <c r="CM61" s="101"/>
      <c r="CN61" s="101"/>
      <c r="CO61" s="101"/>
      <c r="CP61" s="101"/>
      <c r="CQ61" s="101"/>
      <c r="CR61" s="101"/>
      <c r="CS61" s="101"/>
      <c r="CT61" s="101"/>
      <c r="CU61" s="101"/>
      <c r="CV61" s="101"/>
      <c r="CW61" s="101"/>
      <c r="CX61" s="101"/>
      <c r="CY61" s="101"/>
      <c r="CZ61" s="101"/>
      <c r="DA61" s="101"/>
      <c r="DB61" s="101"/>
      <c r="DC61" s="101"/>
      <c r="DD61" s="101"/>
      <c r="DE61" s="101"/>
      <c r="DF61" s="101"/>
      <c r="DG61" s="101"/>
      <c r="DH61" s="101"/>
      <c r="DI61" s="101"/>
      <c r="DJ61" s="101"/>
      <c r="DK61" s="101"/>
      <c r="DL61" s="101"/>
      <c r="DM61" s="101"/>
      <c r="DN61" s="101"/>
      <c r="DO61" s="101"/>
      <c r="DP61" s="101"/>
      <c r="DQ61" s="101"/>
      <c r="DR61" s="117"/>
      <c r="DS61" s="117"/>
      <c r="DT61" s="117"/>
      <c r="DU61" s="117"/>
    </row>
    <row r="62" spans="1:125">
      <c r="A62" s="104" t="s">
        <v>29</v>
      </c>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101"/>
      <c r="CL62" s="101"/>
      <c r="CM62" s="101"/>
      <c r="CN62" s="101"/>
      <c r="CO62" s="101"/>
      <c r="CP62" s="101"/>
      <c r="CQ62" s="101"/>
      <c r="CR62" s="101"/>
      <c r="CS62" s="101"/>
      <c r="CT62" s="101"/>
      <c r="CU62" s="101"/>
      <c r="CV62" s="101"/>
      <c r="CW62" s="101"/>
      <c r="CX62" s="101"/>
      <c r="CY62" s="101"/>
      <c r="CZ62" s="101"/>
      <c r="DA62" s="101"/>
      <c r="DB62" s="101"/>
      <c r="DC62" s="101"/>
      <c r="DD62" s="101"/>
      <c r="DE62" s="101"/>
      <c r="DF62" s="101"/>
      <c r="DG62" s="101"/>
      <c r="DH62" s="101"/>
      <c r="DI62" s="101"/>
      <c r="DJ62" s="101"/>
      <c r="DK62" s="101"/>
      <c r="DL62" s="101"/>
      <c r="DM62" s="101"/>
      <c r="DN62" s="101"/>
      <c r="DO62" s="101"/>
      <c r="DP62" s="101"/>
      <c r="DQ62" s="101"/>
      <c r="DR62" s="117"/>
      <c r="DS62" s="117"/>
      <c r="DT62" s="117"/>
      <c r="DU62" s="117"/>
    </row>
    <row r="63" spans="1:125">
      <c r="A63" s="104" t="s">
        <v>30</v>
      </c>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c r="CW63" s="101"/>
      <c r="CX63" s="101"/>
      <c r="CY63" s="101"/>
      <c r="CZ63" s="101"/>
      <c r="DA63" s="101"/>
      <c r="DB63" s="101"/>
      <c r="DC63" s="101"/>
      <c r="DD63" s="101"/>
      <c r="DE63" s="101"/>
      <c r="DF63" s="101"/>
      <c r="DG63" s="101"/>
      <c r="DH63" s="101"/>
      <c r="DI63" s="101"/>
      <c r="DJ63" s="101"/>
      <c r="DK63" s="101"/>
      <c r="DL63" s="101"/>
      <c r="DM63" s="101"/>
      <c r="DN63" s="101"/>
      <c r="DO63" s="101"/>
      <c r="DP63" s="101"/>
      <c r="DQ63" s="101"/>
      <c r="DR63" s="117"/>
      <c r="DS63" s="117"/>
      <c r="DT63" s="117"/>
      <c r="DU63" s="117"/>
    </row>
    <row r="64" spans="1:125">
      <c r="A64" s="104" t="s">
        <v>31</v>
      </c>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1"/>
      <c r="DC64" s="101"/>
      <c r="DD64" s="101"/>
      <c r="DE64" s="101"/>
      <c r="DF64" s="101"/>
      <c r="DG64" s="101"/>
      <c r="DH64" s="101"/>
      <c r="DI64" s="101"/>
      <c r="DJ64" s="101"/>
      <c r="DK64" s="101"/>
      <c r="DL64" s="101"/>
      <c r="DM64" s="101"/>
      <c r="DN64" s="101"/>
      <c r="DO64" s="101"/>
      <c r="DP64" s="101"/>
      <c r="DQ64" s="101"/>
      <c r="DR64" s="117"/>
      <c r="DS64" s="117"/>
      <c r="DT64" s="117"/>
      <c r="DU64" s="117"/>
    </row>
    <row r="65" spans="1:125">
      <c r="A65" s="106" t="s">
        <v>277</v>
      </c>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c r="CW65" s="101"/>
      <c r="CX65" s="101"/>
      <c r="CY65" s="101"/>
      <c r="CZ65" s="101"/>
      <c r="DA65" s="101"/>
      <c r="DB65" s="101"/>
      <c r="DC65" s="101"/>
      <c r="DD65" s="101"/>
      <c r="DE65" s="101"/>
      <c r="DF65" s="101"/>
      <c r="DG65" s="101"/>
      <c r="DH65" s="101"/>
      <c r="DI65" s="101"/>
      <c r="DJ65" s="101"/>
      <c r="DK65" s="101"/>
      <c r="DL65" s="101"/>
      <c r="DM65" s="101"/>
      <c r="DN65" s="101"/>
      <c r="DO65" s="101"/>
      <c r="DP65" s="101"/>
      <c r="DQ65" s="101"/>
      <c r="DR65" s="117"/>
      <c r="DS65" s="117"/>
      <c r="DT65" s="117"/>
      <c r="DU65" s="117"/>
    </row>
    <row r="66" spans="1:125">
      <c r="A66" s="106" t="s">
        <v>278</v>
      </c>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c r="BY66" s="101"/>
      <c r="BZ66" s="101"/>
      <c r="CA66" s="101"/>
      <c r="CB66" s="101"/>
      <c r="CC66" s="101"/>
      <c r="CD66" s="101"/>
      <c r="CE66" s="101"/>
      <c r="CF66" s="101"/>
      <c r="CG66" s="101"/>
      <c r="CH66" s="101"/>
      <c r="CI66" s="101"/>
      <c r="CJ66" s="101"/>
      <c r="CK66" s="101"/>
      <c r="CL66" s="101"/>
      <c r="CM66" s="101"/>
      <c r="CN66" s="101"/>
      <c r="CO66" s="101"/>
      <c r="CP66" s="101"/>
      <c r="CQ66" s="101"/>
      <c r="CR66" s="101"/>
      <c r="CS66" s="101"/>
      <c r="CT66" s="101"/>
      <c r="CU66" s="101"/>
      <c r="CV66" s="101"/>
      <c r="CW66" s="101"/>
      <c r="CX66" s="101"/>
      <c r="CY66" s="101"/>
      <c r="CZ66" s="101"/>
      <c r="DA66" s="101"/>
      <c r="DB66" s="101"/>
      <c r="DC66" s="101"/>
      <c r="DD66" s="101"/>
      <c r="DE66" s="101"/>
      <c r="DF66" s="101"/>
      <c r="DG66" s="101"/>
      <c r="DH66" s="101"/>
      <c r="DI66" s="101"/>
      <c r="DJ66" s="101"/>
      <c r="DK66" s="101"/>
      <c r="DL66" s="101"/>
      <c r="DM66" s="101"/>
      <c r="DN66" s="101"/>
      <c r="DO66" s="101"/>
      <c r="DP66" s="101"/>
      <c r="DQ66" s="101"/>
      <c r="DR66" s="117"/>
      <c r="DS66" s="117"/>
      <c r="DT66" s="117"/>
      <c r="DU66" s="117"/>
    </row>
    <row r="67" spans="1:125">
      <c r="A67" s="104" t="s">
        <v>34</v>
      </c>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c r="CW67" s="101"/>
      <c r="CX67" s="101"/>
      <c r="CY67" s="101"/>
      <c r="CZ67" s="101"/>
      <c r="DA67" s="101"/>
      <c r="DB67" s="101"/>
      <c r="DC67" s="101"/>
      <c r="DD67" s="101"/>
      <c r="DE67" s="101"/>
      <c r="DF67" s="101"/>
      <c r="DG67" s="101"/>
      <c r="DH67" s="101"/>
      <c r="DI67" s="101"/>
      <c r="DJ67" s="101"/>
      <c r="DK67" s="101"/>
      <c r="DL67" s="101"/>
      <c r="DM67" s="101"/>
      <c r="DN67" s="101"/>
      <c r="DO67" s="101"/>
      <c r="DP67" s="101"/>
      <c r="DQ67" s="101"/>
      <c r="DR67" s="117"/>
      <c r="DS67" s="117"/>
      <c r="DT67" s="117"/>
      <c r="DU67" s="117"/>
    </row>
    <row r="68" spans="1:125" ht="24">
      <c r="A68" s="108" t="s">
        <v>279</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1"/>
      <c r="DC68" s="101"/>
      <c r="DD68" s="101"/>
      <c r="DE68" s="101"/>
      <c r="DF68" s="101"/>
      <c r="DG68" s="101"/>
      <c r="DH68" s="101"/>
      <c r="DI68" s="101"/>
      <c r="DJ68" s="101"/>
      <c r="DK68" s="101"/>
      <c r="DL68" s="101"/>
      <c r="DM68" s="101"/>
      <c r="DN68" s="101"/>
      <c r="DO68" s="101"/>
      <c r="DP68" s="101"/>
      <c r="DQ68" s="101"/>
      <c r="DR68" s="117"/>
      <c r="DS68" s="117"/>
      <c r="DT68" s="117"/>
      <c r="DU68" s="117"/>
    </row>
    <row r="69" spans="1:125" ht="24">
      <c r="A69" s="106" t="s">
        <v>280</v>
      </c>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1"/>
      <c r="DC69" s="101"/>
      <c r="DD69" s="101"/>
      <c r="DE69" s="101"/>
      <c r="DF69" s="101"/>
      <c r="DG69" s="101"/>
      <c r="DH69" s="101"/>
      <c r="DI69" s="101"/>
      <c r="DJ69" s="101"/>
      <c r="DK69" s="101"/>
      <c r="DL69" s="101"/>
      <c r="DM69" s="101"/>
      <c r="DN69" s="101"/>
      <c r="DO69" s="101"/>
      <c r="DP69" s="101"/>
      <c r="DQ69" s="101"/>
      <c r="DR69" s="117"/>
      <c r="DS69" s="117"/>
      <c r="DT69" s="117"/>
      <c r="DU69" s="117"/>
    </row>
    <row r="70" spans="1:125" ht="12.75">
      <c r="A70" s="100" t="s">
        <v>281</v>
      </c>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1"/>
      <c r="DC70" s="101"/>
      <c r="DD70" s="101"/>
      <c r="DE70" s="101"/>
      <c r="DF70" s="101"/>
      <c r="DG70" s="101"/>
      <c r="DH70" s="101"/>
      <c r="DI70" s="101"/>
      <c r="DJ70" s="101"/>
      <c r="DK70" s="101"/>
      <c r="DL70" s="101"/>
      <c r="DM70" s="101"/>
      <c r="DN70" s="101"/>
      <c r="DO70" s="101"/>
      <c r="DP70" s="101"/>
      <c r="DQ70" s="101"/>
      <c r="DR70" s="117"/>
      <c r="DS70" s="117"/>
      <c r="DT70" s="117"/>
      <c r="DU70" s="117"/>
    </row>
    <row r="71" spans="1:125" ht="24">
      <c r="A71" s="106" t="s">
        <v>282</v>
      </c>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c r="CD71" s="101"/>
      <c r="CE71" s="101"/>
      <c r="CF71" s="101"/>
      <c r="CG71" s="101"/>
      <c r="CH71" s="101"/>
      <c r="CI71" s="101"/>
      <c r="CJ71" s="101"/>
      <c r="CK71" s="101"/>
      <c r="CL71" s="101"/>
      <c r="CM71" s="101"/>
      <c r="CN71" s="101"/>
      <c r="CO71" s="101"/>
      <c r="CP71" s="101"/>
      <c r="CQ71" s="101"/>
      <c r="CR71" s="101"/>
      <c r="CS71" s="101"/>
      <c r="CT71" s="101"/>
      <c r="CU71" s="101"/>
      <c r="CV71" s="101"/>
      <c r="CW71" s="101"/>
      <c r="CX71" s="101"/>
      <c r="CY71" s="101"/>
      <c r="CZ71" s="101"/>
      <c r="DA71" s="101"/>
      <c r="DB71" s="101"/>
      <c r="DC71" s="101"/>
      <c r="DD71" s="101"/>
      <c r="DE71" s="101"/>
      <c r="DF71" s="101"/>
      <c r="DG71" s="101"/>
      <c r="DH71" s="101"/>
      <c r="DI71" s="101"/>
      <c r="DJ71" s="101"/>
      <c r="DK71" s="101"/>
      <c r="DL71" s="101"/>
      <c r="DM71" s="101"/>
      <c r="DN71" s="101"/>
      <c r="DO71" s="101"/>
      <c r="DP71" s="101"/>
      <c r="DQ71" s="101"/>
      <c r="DR71" s="117"/>
      <c r="DS71" s="117"/>
      <c r="DT71" s="117"/>
      <c r="DU71" s="117"/>
    </row>
    <row r="72" spans="1:125">
      <c r="A72" s="106" t="s">
        <v>283</v>
      </c>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c r="CW72" s="101"/>
      <c r="CX72" s="101"/>
      <c r="CY72" s="101"/>
      <c r="CZ72" s="101"/>
      <c r="DA72" s="101"/>
      <c r="DB72" s="101"/>
      <c r="DC72" s="101"/>
      <c r="DD72" s="101"/>
      <c r="DE72" s="101"/>
      <c r="DF72" s="101"/>
      <c r="DG72" s="101"/>
      <c r="DH72" s="101"/>
      <c r="DI72" s="101"/>
      <c r="DJ72" s="101"/>
      <c r="DK72" s="101"/>
      <c r="DL72" s="101"/>
      <c r="DM72" s="101"/>
      <c r="DN72" s="101"/>
      <c r="DO72" s="101"/>
      <c r="DP72" s="101"/>
      <c r="DQ72" s="101"/>
      <c r="DR72" s="117"/>
      <c r="DS72" s="117"/>
      <c r="DT72" s="117"/>
      <c r="DU72" s="117"/>
    </row>
    <row r="73" spans="1:125">
      <c r="A73" s="104" t="s">
        <v>40</v>
      </c>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c r="CD73" s="101"/>
      <c r="CE73" s="101"/>
      <c r="CF73" s="101"/>
      <c r="CG73" s="101"/>
      <c r="CH73" s="101"/>
      <c r="CI73" s="101"/>
      <c r="CJ73" s="101"/>
      <c r="CK73" s="101"/>
      <c r="CL73" s="101"/>
      <c r="CM73" s="101"/>
      <c r="CN73" s="101"/>
      <c r="CO73" s="101"/>
      <c r="CP73" s="101"/>
      <c r="CQ73" s="101"/>
      <c r="CR73" s="101"/>
      <c r="CS73" s="101"/>
      <c r="CT73" s="101"/>
      <c r="CU73" s="101"/>
      <c r="CV73" s="101"/>
      <c r="CW73" s="101"/>
      <c r="CX73" s="101"/>
      <c r="CY73" s="101"/>
      <c r="CZ73" s="101"/>
      <c r="DA73" s="101"/>
      <c r="DB73" s="101"/>
      <c r="DC73" s="101"/>
      <c r="DD73" s="101"/>
      <c r="DE73" s="101"/>
      <c r="DF73" s="101"/>
      <c r="DG73" s="101"/>
      <c r="DH73" s="101"/>
      <c r="DI73" s="101"/>
      <c r="DJ73" s="101"/>
      <c r="DK73" s="101"/>
      <c r="DL73" s="101"/>
      <c r="DM73" s="101"/>
      <c r="DN73" s="101"/>
      <c r="DO73" s="101"/>
      <c r="DP73" s="101"/>
      <c r="DQ73" s="101"/>
      <c r="DR73" s="117"/>
      <c r="DS73" s="117"/>
      <c r="DT73" s="117"/>
      <c r="DU73" s="117"/>
    </row>
    <row r="74" spans="1:125">
      <c r="A74" s="106" t="s">
        <v>284</v>
      </c>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101"/>
      <c r="CB74" s="101"/>
      <c r="CC74" s="101"/>
      <c r="CD74" s="101"/>
      <c r="CE74" s="101"/>
      <c r="CF74" s="101"/>
      <c r="CG74" s="101"/>
      <c r="CH74" s="101"/>
      <c r="CI74" s="101"/>
      <c r="CJ74" s="101"/>
      <c r="CK74" s="101"/>
      <c r="CL74" s="101"/>
      <c r="CM74" s="101"/>
      <c r="CN74" s="101"/>
      <c r="CO74" s="101"/>
      <c r="CP74" s="101"/>
      <c r="CQ74" s="101"/>
      <c r="CR74" s="101"/>
      <c r="CS74" s="101"/>
      <c r="CT74" s="101"/>
      <c r="CU74" s="101"/>
      <c r="CV74" s="101"/>
      <c r="CW74" s="101"/>
      <c r="CX74" s="101"/>
      <c r="CY74" s="101"/>
      <c r="CZ74" s="101"/>
      <c r="DA74" s="101"/>
      <c r="DB74" s="101"/>
      <c r="DC74" s="101"/>
      <c r="DD74" s="101"/>
      <c r="DE74" s="101"/>
      <c r="DF74" s="101"/>
      <c r="DG74" s="101"/>
      <c r="DH74" s="101"/>
      <c r="DI74" s="101"/>
      <c r="DJ74" s="101"/>
      <c r="DK74" s="101"/>
      <c r="DL74" s="101"/>
      <c r="DM74" s="101"/>
      <c r="DN74" s="101"/>
      <c r="DO74" s="101"/>
      <c r="DP74" s="101"/>
      <c r="DQ74" s="101"/>
      <c r="DR74" s="117"/>
      <c r="DS74" s="117"/>
      <c r="DT74" s="117"/>
      <c r="DU74" s="117"/>
    </row>
    <row r="75" spans="1:125" s="92" customFormat="1">
      <c r="A75" s="98" t="s">
        <v>42</v>
      </c>
      <c r="B75" s="99"/>
      <c r="C75" s="99"/>
      <c r="D75" s="99"/>
      <c r="E75" s="99"/>
      <c r="F75" s="99"/>
      <c r="G75" s="99"/>
      <c r="H75" s="99"/>
      <c r="I75" s="99"/>
      <c r="J75" s="99"/>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c r="BO75" s="99"/>
      <c r="BP75" s="99"/>
      <c r="BQ75" s="99"/>
      <c r="BR75" s="99"/>
      <c r="BS75" s="99"/>
      <c r="BT75" s="99"/>
      <c r="BU75" s="99"/>
      <c r="BV75" s="99"/>
      <c r="BW75" s="99"/>
      <c r="BX75" s="99"/>
      <c r="BY75" s="99"/>
      <c r="BZ75" s="99"/>
      <c r="CA75" s="99"/>
      <c r="CB75" s="99"/>
      <c r="CC75" s="99"/>
      <c r="CD75" s="99"/>
      <c r="CE75" s="99"/>
      <c r="CF75" s="99"/>
      <c r="CG75" s="99"/>
      <c r="CH75" s="99"/>
      <c r="CI75" s="99"/>
      <c r="CJ75" s="99"/>
      <c r="CK75" s="99"/>
      <c r="CL75" s="99"/>
      <c r="CM75" s="99"/>
      <c r="CN75" s="99"/>
      <c r="CO75" s="99"/>
      <c r="CP75" s="99"/>
      <c r="CQ75" s="99"/>
      <c r="CR75" s="99"/>
      <c r="CS75" s="99"/>
      <c r="CT75" s="99"/>
      <c r="CU75" s="99"/>
      <c r="CV75" s="99"/>
      <c r="CW75" s="99"/>
      <c r="CX75" s="99"/>
      <c r="CY75" s="99"/>
      <c r="CZ75" s="99"/>
      <c r="DA75" s="99"/>
      <c r="DB75" s="99"/>
      <c r="DC75" s="99"/>
      <c r="DD75" s="99"/>
      <c r="DE75" s="99"/>
      <c r="DF75" s="99"/>
      <c r="DG75" s="99"/>
      <c r="DH75" s="99"/>
      <c r="DI75" s="99"/>
      <c r="DJ75" s="99"/>
      <c r="DK75" s="99"/>
      <c r="DL75" s="99"/>
      <c r="DM75" s="99"/>
      <c r="DN75" s="99"/>
      <c r="DO75" s="99"/>
      <c r="DP75" s="99"/>
      <c r="DQ75" s="99"/>
    </row>
    <row r="76" spans="1:125">
      <c r="A76" s="104" t="s">
        <v>43</v>
      </c>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c r="CD76" s="101"/>
      <c r="CE76" s="101"/>
      <c r="CF76" s="101"/>
      <c r="CG76" s="101"/>
      <c r="CH76" s="101"/>
      <c r="CI76" s="101"/>
      <c r="CJ76" s="101"/>
      <c r="CK76" s="101"/>
      <c r="CL76" s="101"/>
      <c r="CM76" s="101"/>
      <c r="CN76" s="101"/>
      <c r="CO76" s="101"/>
      <c r="CP76" s="101"/>
      <c r="CQ76" s="101"/>
      <c r="CR76" s="101"/>
      <c r="CS76" s="101"/>
      <c r="CT76" s="101"/>
      <c r="CU76" s="101"/>
      <c r="CV76" s="101"/>
      <c r="CW76" s="101"/>
      <c r="CX76" s="101"/>
      <c r="CY76" s="101"/>
      <c r="CZ76" s="101"/>
      <c r="DA76" s="101"/>
      <c r="DB76" s="101"/>
      <c r="DC76" s="101"/>
      <c r="DD76" s="101"/>
      <c r="DE76" s="101"/>
      <c r="DF76" s="101"/>
      <c r="DG76" s="101"/>
      <c r="DH76" s="101"/>
      <c r="DI76" s="101"/>
      <c r="DJ76" s="101"/>
      <c r="DK76" s="101"/>
      <c r="DL76" s="101"/>
      <c r="DM76" s="101"/>
      <c r="DN76" s="101"/>
      <c r="DO76" s="101"/>
      <c r="DP76" s="101"/>
      <c r="DQ76" s="101"/>
      <c r="DR76" s="117"/>
      <c r="DS76" s="117"/>
      <c r="DT76" s="117"/>
      <c r="DU76" s="117"/>
    </row>
    <row r="77" spans="1:125">
      <c r="A77" s="104" t="s">
        <v>44</v>
      </c>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01"/>
      <c r="CK77" s="101"/>
      <c r="CL77" s="101"/>
      <c r="CM77" s="101"/>
      <c r="CN77" s="101"/>
      <c r="CO77" s="101"/>
      <c r="CP77" s="101"/>
      <c r="CQ77" s="101"/>
      <c r="CR77" s="101"/>
      <c r="CS77" s="101"/>
      <c r="CT77" s="101"/>
      <c r="CU77" s="101"/>
      <c r="CV77" s="101"/>
      <c r="CW77" s="101"/>
      <c r="CX77" s="101"/>
      <c r="CY77" s="101"/>
      <c r="CZ77" s="101"/>
      <c r="DA77" s="101"/>
      <c r="DB77" s="101"/>
      <c r="DC77" s="101"/>
      <c r="DD77" s="101"/>
      <c r="DE77" s="101"/>
      <c r="DF77" s="101"/>
      <c r="DG77" s="101"/>
      <c r="DH77" s="101"/>
      <c r="DI77" s="101"/>
      <c r="DJ77" s="101"/>
      <c r="DK77" s="101"/>
      <c r="DL77" s="101"/>
      <c r="DM77" s="101"/>
      <c r="DN77" s="101"/>
      <c r="DO77" s="101"/>
      <c r="DP77" s="101"/>
      <c r="DQ77" s="101"/>
      <c r="DR77" s="117"/>
      <c r="DS77" s="117"/>
      <c r="DT77" s="117"/>
      <c r="DU77" s="117"/>
    </row>
    <row r="78" spans="1:125">
      <c r="A78" s="104" t="s">
        <v>45</v>
      </c>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01"/>
      <c r="CK78" s="101"/>
      <c r="CL78" s="101"/>
      <c r="CM78" s="101"/>
      <c r="CN78" s="101"/>
      <c r="CO78" s="101"/>
      <c r="CP78" s="101"/>
      <c r="CQ78" s="101"/>
      <c r="CR78" s="101"/>
      <c r="CS78" s="101"/>
      <c r="CT78" s="101"/>
      <c r="CU78" s="101"/>
      <c r="CV78" s="101"/>
      <c r="CW78" s="101"/>
      <c r="CX78" s="101"/>
      <c r="CY78" s="101"/>
      <c r="CZ78" s="101"/>
      <c r="DA78" s="101"/>
      <c r="DB78" s="101"/>
      <c r="DC78" s="101"/>
      <c r="DD78" s="101"/>
      <c r="DE78" s="101"/>
      <c r="DF78" s="101"/>
      <c r="DG78" s="101"/>
      <c r="DH78" s="101"/>
      <c r="DI78" s="101"/>
      <c r="DJ78" s="101"/>
      <c r="DK78" s="101"/>
      <c r="DL78" s="101"/>
      <c r="DM78" s="101"/>
      <c r="DN78" s="101"/>
      <c r="DO78" s="101"/>
      <c r="DP78" s="101"/>
      <c r="DQ78" s="101"/>
      <c r="DR78" s="117"/>
      <c r="DS78" s="117"/>
      <c r="DT78" s="117"/>
      <c r="DU78" s="117"/>
    </row>
    <row r="79" spans="1:125">
      <c r="A79" s="104" t="s">
        <v>46</v>
      </c>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c r="CW79" s="101"/>
      <c r="CX79" s="101"/>
      <c r="CY79" s="101"/>
      <c r="CZ79" s="101"/>
      <c r="DA79" s="101"/>
      <c r="DB79" s="101"/>
      <c r="DC79" s="101"/>
      <c r="DD79" s="101"/>
      <c r="DE79" s="101"/>
      <c r="DF79" s="101"/>
      <c r="DG79" s="101"/>
      <c r="DH79" s="101"/>
      <c r="DI79" s="101"/>
      <c r="DJ79" s="101"/>
      <c r="DK79" s="101"/>
      <c r="DL79" s="101"/>
      <c r="DM79" s="101"/>
      <c r="DN79" s="101"/>
      <c r="DO79" s="101"/>
      <c r="DP79" s="101"/>
      <c r="DQ79" s="101"/>
      <c r="DR79" s="117"/>
      <c r="DS79" s="117"/>
      <c r="DT79" s="117"/>
      <c r="DU79" s="117"/>
    </row>
    <row r="80" spans="1:125">
      <c r="A80" s="104" t="s">
        <v>47</v>
      </c>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c r="CW80" s="101"/>
      <c r="CX80" s="101"/>
      <c r="CY80" s="101"/>
      <c r="CZ80" s="101"/>
      <c r="DA80" s="101"/>
      <c r="DB80" s="101"/>
      <c r="DC80" s="101"/>
      <c r="DD80" s="101"/>
      <c r="DE80" s="101"/>
      <c r="DF80" s="101"/>
      <c r="DG80" s="101"/>
      <c r="DH80" s="101"/>
      <c r="DI80" s="101"/>
      <c r="DJ80" s="101"/>
      <c r="DK80" s="101"/>
      <c r="DL80" s="101"/>
      <c r="DM80" s="101"/>
      <c r="DN80" s="101"/>
      <c r="DO80" s="101"/>
      <c r="DP80" s="101"/>
      <c r="DQ80" s="101"/>
      <c r="DR80" s="117"/>
      <c r="DS80" s="117"/>
      <c r="DT80" s="117"/>
      <c r="DU80" s="117"/>
    </row>
    <row r="81" spans="1:125" s="92" customFormat="1">
      <c r="A81" s="109" t="s">
        <v>285</v>
      </c>
      <c r="B81" s="99"/>
      <c r="C81" s="99"/>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c r="BO81" s="99"/>
      <c r="BP81" s="99"/>
      <c r="BQ81" s="99"/>
      <c r="BR81" s="99"/>
      <c r="BS81" s="99"/>
      <c r="BT81" s="99"/>
      <c r="BU81" s="99"/>
      <c r="BV81" s="99"/>
      <c r="BW81" s="99"/>
      <c r="BX81" s="99"/>
      <c r="BY81" s="99"/>
      <c r="BZ81" s="99"/>
      <c r="CA81" s="99"/>
      <c r="CB81" s="99"/>
      <c r="CC81" s="99"/>
      <c r="CD81" s="99"/>
      <c r="CE81" s="99"/>
      <c r="CF81" s="99"/>
      <c r="CG81" s="99"/>
      <c r="CH81" s="99"/>
      <c r="CI81" s="99"/>
      <c r="CJ81" s="99"/>
      <c r="CK81" s="99"/>
      <c r="CL81" s="99"/>
      <c r="CM81" s="99"/>
      <c r="CN81" s="99"/>
      <c r="CO81" s="99"/>
      <c r="CP81" s="99"/>
      <c r="CQ81" s="99"/>
      <c r="CR81" s="99"/>
      <c r="CS81" s="99"/>
      <c r="CT81" s="99"/>
      <c r="CU81" s="99"/>
      <c r="CV81" s="99"/>
      <c r="CW81" s="99"/>
      <c r="CX81" s="99"/>
      <c r="CY81" s="99"/>
      <c r="CZ81" s="99"/>
      <c r="DA81" s="99"/>
      <c r="DB81" s="99"/>
      <c r="DC81" s="99"/>
      <c r="DD81" s="99"/>
      <c r="DE81" s="99"/>
      <c r="DF81" s="99"/>
      <c r="DG81" s="99"/>
      <c r="DH81" s="99"/>
      <c r="DI81" s="99"/>
      <c r="DJ81" s="99"/>
      <c r="DK81" s="99"/>
      <c r="DL81" s="99"/>
      <c r="DM81" s="99"/>
      <c r="DN81" s="99"/>
      <c r="DO81" s="99"/>
      <c r="DP81" s="99"/>
      <c r="DQ81" s="99"/>
    </row>
    <row r="82" spans="1:125">
      <c r="A82" s="104" t="s">
        <v>49</v>
      </c>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c r="BZ82" s="101"/>
      <c r="CA82" s="101"/>
      <c r="CB82" s="101"/>
      <c r="CC82" s="101"/>
      <c r="CD82" s="101"/>
      <c r="CE82" s="101"/>
      <c r="CF82" s="101"/>
      <c r="CG82" s="101"/>
      <c r="CH82" s="101"/>
      <c r="CI82" s="101"/>
      <c r="CJ82" s="101"/>
      <c r="CK82" s="101"/>
      <c r="CL82" s="101"/>
      <c r="CM82" s="101"/>
      <c r="CN82" s="101"/>
      <c r="CO82" s="101"/>
      <c r="CP82" s="101"/>
      <c r="CQ82" s="101"/>
      <c r="CR82" s="101"/>
      <c r="CS82" s="101"/>
      <c r="CT82" s="101"/>
      <c r="CU82" s="101"/>
      <c r="CV82" s="101"/>
      <c r="CW82" s="101"/>
      <c r="CX82" s="101"/>
      <c r="CY82" s="101"/>
      <c r="CZ82" s="101"/>
      <c r="DA82" s="101"/>
      <c r="DB82" s="101"/>
      <c r="DC82" s="101"/>
      <c r="DD82" s="101"/>
      <c r="DE82" s="101"/>
      <c r="DF82" s="101"/>
      <c r="DG82" s="101"/>
      <c r="DH82" s="101"/>
      <c r="DI82" s="101"/>
      <c r="DJ82" s="101"/>
      <c r="DK82" s="101"/>
      <c r="DL82" s="101"/>
      <c r="DM82" s="101"/>
      <c r="DN82" s="101"/>
      <c r="DO82" s="101"/>
      <c r="DP82" s="101"/>
      <c r="DQ82" s="101"/>
      <c r="DR82" s="117"/>
      <c r="DS82" s="117"/>
      <c r="DT82" s="117"/>
      <c r="DU82" s="117"/>
    </row>
    <row r="83" spans="1:125">
      <c r="A83" s="104" t="s">
        <v>50</v>
      </c>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c r="BZ83" s="101"/>
      <c r="CA83" s="101"/>
      <c r="CB83" s="101"/>
      <c r="CC83" s="101"/>
      <c r="CD83" s="101"/>
      <c r="CE83" s="101"/>
      <c r="CF83" s="101"/>
      <c r="CG83" s="101"/>
      <c r="CH83" s="101"/>
      <c r="CI83" s="101"/>
      <c r="CJ83" s="101"/>
      <c r="CK83" s="101"/>
      <c r="CL83" s="101"/>
      <c r="CM83" s="101"/>
      <c r="CN83" s="101"/>
      <c r="CO83" s="101"/>
      <c r="CP83" s="101"/>
      <c r="CQ83" s="101"/>
      <c r="CR83" s="101"/>
      <c r="CS83" s="101"/>
      <c r="CT83" s="101"/>
      <c r="CU83" s="101"/>
      <c r="CV83" s="101"/>
      <c r="CW83" s="101"/>
      <c r="CX83" s="101"/>
      <c r="CY83" s="101"/>
      <c r="CZ83" s="101"/>
      <c r="DA83" s="101"/>
      <c r="DB83" s="101"/>
      <c r="DC83" s="101"/>
      <c r="DD83" s="101"/>
      <c r="DE83" s="101"/>
      <c r="DF83" s="101"/>
      <c r="DG83" s="101"/>
      <c r="DH83" s="101"/>
      <c r="DI83" s="101"/>
      <c r="DJ83" s="101"/>
      <c r="DK83" s="101"/>
      <c r="DL83" s="101"/>
      <c r="DM83" s="101"/>
      <c r="DN83" s="101"/>
      <c r="DO83" s="101"/>
      <c r="DP83" s="101"/>
      <c r="DQ83" s="101"/>
      <c r="DR83" s="117"/>
      <c r="DS83" s="117"/>
      <c r="DT83" s="117"/>
      <c r="DU83" s="117"/>
    </row>
    <row r="84" spans="1:125" s="92" customFormat="1">
      <c r="A84" s="109" t="s">
        <v>286</v>
      </c>
      <c r="B84" s="99"/>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c r="BO84" s="99"/>
      <c r="BP84" s="99"/>
      <c r="BQ84" s="99"/>
      <c r="BR84" s="99"/>
      <c r="BS84" s="99"/>
      <c r="BT84" s="99"/>
      <c r="BU84" s="99"/>
      <c r="BV84" s="99"/>
      <c r="BW84" s="99"/>
      <c r="BX84" s="99"/>
      <c r="BY84" s="99"/>
      <c r="BZ84" s="99"/>
      <c r="CA84" s="99"/>
      <c r="CB84" s="99"/>
      <c r="CC84" s="99"/>
      <c r="CD84" s="99"/>
      <c r="CE84" s="99"/>
      <c r="CF84" s="99"/>
      <c r="CG84" s="99"/>
      <c r="CH84" s="99"/>
      <c r="CI84" s="99"/>
      <c r="CJ84" s="99"/>
      <c r="CK84" s="99"/>
      <c r="CL84" s="99"/>
      <c r="CM84" s="99"/>
      <c r="CN84" s="99"/>
      <c r="CO84" s="99"/>
      <c r="CP84" s="99"/>
      <c r="CQ84" s="99"/>
      <c r="CR84" s="99"/>
      <c r="CS84" s="99"/>
      <c r="CT84" s="99"/>
      <c r="CU84" s="99"/>
      <c r="CV84" s="99"/>
      <c r="CW84" s="99"/>
      <c r="CX84" s="99"/>
      <c r="CY84" s="99"/>
      <c r="CZ84" s="99"/>
      <c r="DA84" s="99"/>
      <c r="DB84" s="99"/>
      <c r="DC84" s="99"/>
      <c r="DD84" s="99"/>
      <c r="DE84" s="99"/>
      <c r="DF84" s="99"/>
      <c r="DG84" s="99"/>
      <c r="DH84" s="99"/>
      <c r="DI84" s="99"/>
      <c r="DJ84" s="99"/>
      <c r="DK84" s="99"/>
      <c r="DL84" s="99"/>
      <c r="DM84" s="99"/>
      <c r="DN84" s="99"/>
      <c r="DO84" s="99"/>
      <c r="DP84" s="99"/>
      <c r="DQ84" s="99"/>
    </row>
    <row r="85" spans="1:125">
      <c r="A85" s="104" t="s">
        <v>52</v>
      </c>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c r="BZ85" s="101"/>
      <c r="CA85" s="101"/>
      <c r="CB85" s="101"/>
      <c r="CC85" s="101"/>
      <c r="CD85" s="101"/>
      <c r="CE85" s="101"/>
      <c r="CF85" s="101"/>
      <c r="CG85" s="101"/>
      <c r="CH85" s="101"/>
      <c r="CI85" s="101"/>
      <c r="CJ85" s="101"/>
      <c r="CK85" s="101"/>
      <c r="CL85" s="101"/>
      <c r="CM85" s="101"/>
      <c r="CN85" s="101"/>
      <c r="CO85" s="101"/>
      <c r="CP85" s="101"/>
      <c r="CQ85" s="101"/>
      <c r="CR85" s="101"/>
      <c r="CS85" s="101"/>
      <c r="CT85" s="101"/>
      <c r="CU85" s="101"/>
      <c r="CV85" s="101"/>
      <c r="CW85" s="101"/>
      <c r="CX85" s="101"/>
      <c r="CY85" s="101"/>
      <c r="CZ85" s="101"/>
      <c r="DA85" s="101"/>
      <c r="DB85" s="101"/>
      <c r="DC85" s="101"/>
      <c r="DD85" s="101"/>
      <c r="DE85" s="101"/>
      <c r="DF85" s="101"/>
      <c r="DG85" s="101"/>
      <c r="DH85" s="101"/>
      <c r="DI85" s="101"/>
      <c r="DJ85" s="101"/>
      <c r="DK85" s="101"/>
      <c r="DL85" s="101"/>
      <c r="DM85" s="101"/>
      <c r="DN85" s="101"/>
      <c r="DO85" s="101"/>
      <c r="DP85" s="101"/>
      <c r="DQ85" s="101"/>
      <c r="DR85" s="117"/>
      <c r="DS85" s="117"/>
      <c r="DT85" s="117"/>
      <c r="DU85" s="117"/>
    </row>
    <row r="86" spans="1:125" s="92" customFormat="1">
      <c r="A86" s="109" t="s">
        <v>287</v>
      </c>
      <c r="B86" s="99"/>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c r="BO86" s="99"/>
      <c r="BP86" s="99"/>
      <c r="BQ86" s="99"/>
      <c r="BR86" s="99"/>
      <c r="BS86" s="99"/>
      <c r="BT86" s="99"/>
      <c r="BU86" s="99"/>
      <c r="BV86" s="99"/>
      <c r="BW86" s="99"/>
      <c r="BX86" s="99"/>
      <c r="BY86" s="99"/>
      <c r="BZ86" s="99"/>
      <c r="CA86" s="99"/>
      <c r="CB86" s="99"/>
      <c r="CC86" s="99"/>
      <c r="CD86" s="99"/>
      <c r="CE86" s="99"/>
      <c r="CF86" s="99"/>
      <c r="CG86" s="99"/>
      <c r="CH86" s="99"/>
      <c r="CI86" s="99"/>
      <c r="CJ86" s="99"/>
      <c r="CK86" s="99"/>
      <c r="CL86" s="99"/>
      <c r="CM86" s="99"/>
      <c r="CN86" s="99"/>
      <c r="CO86" s="99"/>
      <c r="CP86" s="99"/>
      <c r="CQ86" s="99"/>
      <c r="CR86" s="99"/>
      <c r="CS86" s="99"/>
      <c r="CT86" s="99"/>
      <c r="CU86" s="99"/>
      <c r="CV86" s="99"/>
      <c r="CW86" s="99"/>
      <c r="CX86" s="99"/>
      <c r="CY86" s="99"/>
      <c r="CZ86" s="99"/>
      <c r="DA86" s="99"/>
      <c r="DB86" s="99"/>
      <c r="DC86" s="99"/>
      <c r="DD86" s="99"/>
      <c r="DE86" s="99"/>
      <c r="DF86" s="99"/>
      <c r="DG86" s="99"/>
      <c r="DH86" s="99"/>
      <c r="DI86" s="99"/>
      <c r="DJ86" s="99"/>
      <c r="DK86" s="99"/>
      <c r="DL86" s="99"/>
      <c r="DM86" s="99"/>
      <c r="DN86" s="99"/>
      <c r="DO86" s="99"/>
      <c r="DP86" s="99"/>
      <c r="DQ86" s="99"/>
    </row>
    <row r="87" spans="1:125">
      <c r="A87" s="104" t="s">
        <v>288</v>
      </c>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1"/>
      <c r="BT87" s="101"/>
      <c r="BU87" s="101"/>
      <c r="BV87" s="101"/>
      <c r="BW87" s="101"/>
      <c r="BX87" s="101"/>
      <c r="BY87" s="101"/>
      <c r="BZ87" s="101"/>
      <c r="CA87" s="101"/>
      <c r="CB87" s="101"/>
      <c r="CC87" s="101"/>
      <c r="CD87" s="101"/>
      <c r="CE87" s="101"/>
      <c r="CF87" s="101"/>
      <c r="CG87" s="101"/>
      <c r="CH87" s="101"/>
      <c r="CI87" s="101"/>
      <c r="CJ87" s="101"/>
      <c r="CK87" s="101"/>
      <c r="CL87" s="101"/>
      <c r="CM87" s="101"/>
      <c r="CN87" s="101"/>
      <c r="CO87" s="101"/>
      <c r="CP87" s="101"/>
      <c r="CQ87" s="101"/>
      <c r="CR87" s="101"/>
      <c r="CS87" s="101"/>
      <c r="CT87" s="101"/>
      <c r="CU87" s="101"/>
      <c r="CV87" s="101"/>
      <c r="CW87" s="101"/>
      <c r="CX87" s="101"/>
      <c r="CY87" s="101"/>
      <c r="CZ87" s="101"/>
      <c r="DA87" s="101"/>
      <c r="DB87" s="101"/>
      <c r="DC87" s="101"/>
      <c r="DD87" s="101"/>
      <c r="DE87" s="101"/>
      <c r="DF87" s="101"/>
      <c r="DG87" s="101"/>
      <c r="DH87" s="101"/>
      <c r="DI87" s="101"/>
      <c r="DJ87" s="101"/>
      <c r="DK87" s="101"/>
      <c r="DL87" s="101"/>
      <c r="DM87" s="101"/>
      <c r="DN87" s="101"/>
      <c r="DO87" s="101"/>
      <c r="DP87" s="101"/>
      <c r="DQ87" s="101"/>
      <c r="DR87" s="117"/>
      <c r="DS87" s="117"/>
      <c r="DT87" s="117"/>
      <c r="DU87" s="117"/>
    </row>
    <row r="88" spans="1:125" ht="24">
      <c r="A88" s="104" t="s">
        <v>289</v>
      </c>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c r="BZ88" s="101"/>
      <c r="CA88" s="101"/>
      <c r="CB88" s="101"/>
      <c r="CC88" s="101"/>
      <c r="CD88" s="101"/>
      <c r="CE88" s="101"/>
      <c r="CF88" s="101"/>
      <c r="CG88" s="101"/>
      <c r="CH88" s="101"/>
      <c r="CI88" s="101"/>
      <c r="CJ88" s="101"/>
      <c r="CK88" s="101"/>
      <c r="CL88" s="101"/>
      <c r="CM88" s="101"/>
      <c r="CN88" s="101"/>
      <c r="CO88" s="101"/>
      <c r="CP88" s="101"/>
      <c r="CQ88" s="101"/>
      <c r="CR88" s="101"/>
      <c r="CS88" s="101"/>
      <c r="CT88" s="101"/>
      <c r="CU88" s="101"/>
      <c r="CV88" s="101"/>
      <c r="CW88" s="101"/>
      <c r="CX88" s="101"/>
      <c r="CY88" s="101"/>
      <c r="CZ88" s="101"/>
      <c r="DA88" s="101"/>
      <c r="DB88" s="101"/>
      <c r="DC88" s="101"/>
      <c r="DD88" s="101"/>
      <c r="DE88" s="101"/>
      <c r="DF88" s="101"/>
      <c r="DG88" s="101"/>
      <c r="DH88" s="101"/>
      <c r="DI88" s="101"/>
      <c r="DJ88" s="101"/>
      <c r="DK88" s="101"/>
      <c r="DL88" s="101"/>
      <c r="DM88" s="101"/>
      <c r="DN88" s="101"/>
      <c r="DO88" s="101"/>
      <c r="DP88" s="101"/>
      <c r="DQ88" s="101"/>
      <c r="DR88" s="117"/>
      <c r="DS88" s="117"/>
      <c r="DT88" s="117"/>
      <c r="DU88" s="117"/>
    </row>
    <row r="89" spans="1:125" ht="24">
      <c r="A89" s="104" t="s">
        <v>290</v>
      </c>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1"/>
      <c r="DG89" s="101"/>
      <c r="DH89" s="101"/>
      <c r="DI89" s="101"/>
      <c r="DJ89" s="101"/>
      <c r="DK89" s="101"/>
      <c r="DL89" s="101"/>
      <c r="DM89" s="101"/>
      <c r="DN89" s="101"/>
      <c r="DO89" s="101"/>
      <c r="DP89" s="101"/>
      <c r="DQ89" s="101"/>
      <c r="DR89" s="117"/>
      <c r="DS89" s="117"/>
      <c r="DT89" s="117"/>
      <c r="DU89" s="117"/>
    </row>
    <row r="90" spans="1:125">
      <c r="A90" s="104" t="s">
        <v>291</v>
      </c>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c r="BZ90" s="101"/>
      <c r="CA90" s="101"/>
      <c r="CB90" s="101"/>
      <c r="CC90" s="101"/>
      <c r="CD90" s="101"/>
      <c r="CE90" s="101"/>
      <c r="CF90" s="101"/>
      <c r="CG90" s="101"/>
      <c r="CH90" s="101"/>
      <c r="CI90" s="101"/>
      <c r="CJ90" s="101"/>
      <c r="CK90" s="101"/>
      <c r="CL90" s="101"/>
      <c r="CM90" s="101"/>
      <c r="CN90" s="101"/>
      <c r="CO90" s="101"/>
      <c r="CP90" s="101"/>
      <c r="CQ90" s="101"/>
      <c r="CR90" s="101"/>
      <c r="CS90" s="101"/>
      <c r="CT90" s="101"/>
      <c r="CU90" s="101"/>
      <c r="CV90" s="101"/>
      <c r="CW90" s="101"/>
      <c r="CX90" s="101"/>
      <c r="CY90" s="101"/>
      <c r="CZ90" s="101"/>
      <c r="DA90" s="101"/>
      <c r="DB90" s="101"/>
      <c r="DC90" s="101"/>
      <c r="DD90" s="101"/>
      <c r="DE90" s="101"/>
      <c r="DF90" s="101"/>
      <c r="DG90" s="101"/>
      <c r="DH90" s="101"/>
      <c r="DI90" s="101"/>
      <c r="DJ90" s="101"/>
      <c r="DK90" s="101"/>
      <c r="DL90" s="101"/>
      <c r="DM90" s="101"/>
      <c r="DN90" s="101"/>
      <c r="DO90" s="101"/>
      <c r="DP90" s="101"/>
      <c r="DQ90" s="101"/>
      <c r="DR90" s="117"/>
      <c r="DS90" s="117"/>
      <c r="DT90" s="117"/>
      <c r="DU90" s="117"/>
    </row>
    <row r="91" spans="1:125" ht="24">
      <c r="A91" s="104" t="s">
        <v>292</v>
      </c>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c r="BZ91" s="101"/>
      <c r="CA91" s="101"/>
      <c r="CB91" s="101"/>
      <c r="CC91" s="101"/>
      <c r="CD91" s="101"/>
      <c r="CE91" s="101"/>
      <c r="CF91" s="101"/>
      <c r="CG91" s="101"/>
      <c r="CH91" s="101"/>
      <c r="CI91" s="101"/>
      <c r="CJ91" s="101"/>
      <c r="CK91" s="101"/>
      <c r="CL91" s="101"/>
      <c r="CM91" s="101"/>
      <c r="CN91" s="101"/>
      <c r="CO91" s="101"/>
      <c r="CP91" s="101"/>
      <c r="CQ91" s="101"/>
      <c r="CR91" s="101"/>
      <c r="CS91" s="101"/>
      <c r="CT91" s="101"/>
      <c r="CU91" s="101"/>
      <c r="CV91" s="101"/>
      <c r="CW91" s="101"/>
      <c r="CX91" s="101"/>
      <c r="CY91" s="101"/>
      <c r="CZ91" s="101"/>
      <c r="DA91" s="101"/>
      <c r="DB91" s="101"/>
      <c r="DC91" s="101"/>
      <c r="DD91" s="101"/>
      <c r="DE91" s="101"/>
      <c r="DF91" s="101"/>
      <c r="DG91" s="101"/>
      <c r="DH91" s="101"/>
      <c r="DI91" s="101"/>
      <c r="DJ91" s="101"/>
      <c r="DK91" s="101"/>
      <c r="DL91" s="101"/>
      <c r="DM91" s="101"/>
      <c r="DN91" s="101"/>
      <c r="DO91" s="101"/>
      <c r="DP91" s="101"/>
      <c r="DQ91" s="101"/>
      <c r="DR91" s="117"/>
      <c r="DS91" s="117"/>
      <c r="DT91" s="117"/>
      <c r="DU91" s="117"/>
    </row>
    <row r="92" spans="1:125" ht="24">
      <c r="A92" s="104" t="s">
        <v>293</v>
      </c>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1"/>
      <c r="DG92" s="101"/>
      <c r="DH92" s="101"/>
      <c r="DI92" s="101"/>
      <c r="DJ92" s="101"/>
      <c r="DK92" s="101"/>
      <c r="DL92" s="101"/>
      <c r="DM92" s="101"/>
      <c r="DN92" s="101"/>
      <c r="DO92" s="101"/>
      <c r="DP92" s="101"/>
      <c r="DQ92" s="101"/>
      <c r="DR92" s="117"/>
      <c r="DS92" s="117"/>
      <c r="DT92" s="117"/>
      <c r="DU92" s="117"/>
    </row>
    <row r="93" spans="1:125" s="92" customFormat="1">
      <c r="A93" s="98" t="s">
        <v>54</v>
      </c>
      <c r="B93" s="99"/>
      <c r="C93" s="99"/>
      <c r="D93" s="99"/>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c r="AT93" s="99"/>
      <c r="AU93" s="99"/>
      <c r="AV93" s="99"/>
      <c r="AW93" s="99"/>
      <c r="AX93" s="99"/>
      <c r="AY93" s="99"/>
      <c r="AZ93" s="99"/>
      <c r="BA93" s="99"/>
      <c r="BB93" s="99"/>
      <c r="BC93" s="99"/>
      <c r="BD93" s="99"/>
      <c r="BE93" s="99"/>
      <c r="BF93" s="99"/>
      <c r="BG93" s="99"/>
      <c r="BH93" s="99"/>
      <c r="BI93" s="99"/>
      <c r="BJ93" s="99"/>
      <c r="BK93" s="99"/>
      <c r="BL93" s="99"/>
      <c r="BM93" s="99"/>
      <c r="BN93" s="99"/>
      <c r="BO93" s="99"/>
      <c r="BP93" s="99"/>
      <c r="BQ93" s="99"/>
      <c r="BR93" s="99"/>
      <c r="BS93" s="99"/>
      <c r="BT93" s="99"/>
      <c r="BU93" s="99"/>
      <c r="BV93" s="99"/>
      <c r="BW93" s="99"/>
      <c r="BX93" s="99"/>
      <c r="BY93" s="99"/>
      <c r="BZ93" s="99"/>
      <c r="CA93" s="99"/>
      <c r="CB93" s="99"/>
      <c r="CC93" s="99"/>
      <c r="CD93" s="99"/>
      <c r="CE93" s="99"/>
      <c r="CF93" s="99"/>
      <c r="CG93" s="99"/>
      <c r="CH93" s="99"/>
      <c r="CI93" s="99"/>
      <c r="CJ93" s="99"/>
      <c r="CK93" s="99"/>
      <c r="CL93" s="99"/>
      <c r="CM93" s="99"/>
      <c r="CN93" s="99"/>
      <c r="CO93" s="99"/>
      <c r="CP93" s="99"/>
      <c r="CQ93" s="99"/>
      <c r="CR93" s="99"/>
      <c r="CS93" s="99"/>
      <c r="CT93" s="99"/>
      <c r="CU93" s="99"/>
      <c r="CV93" s="99"/>
      <c r="CW93" s="99"/>
      <c r="CX93" s="99"/>
      <c r="CY93" s="99"/>
      <c r="CZ93" s="99"/>
      <c r="DA93" s="99"/>
      <c r="DB93" s="99"/>
      <c r="DC93" s="99"/>
      <c r="DD93" s="99"/>
      <c r="DE93" s="99"/>
      <c r="DF93" s="99"/>
      <c r="DG93" s="99"/>
      <c r="DH93" s="99"/>
      <c r="DI93" s="99"/>
      <c r="DJ93" s="99"/>
      <c r="DK93" s="99"/>
      <c r="DL93" s="99"/>
      <c r="DM93" s="99"/>
      <c r="DN93" s="99"/>
      <c r="DO93" s="99"/>
      <c r="DP93" s="99"/>
      <c r="DQ93" s="99"/>
    </row>
    <row r="94" spans="1:125" ht="24">
      <c r="A94" s="104" t="s">
        <v>294</v>
      </c>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c r="CW94" s="101"/>
      <c r="CX94" s="101"/>
      <c r="CY94" s="101"/>
      <c r="CZ94" s="101"/>
      <c r="DA94" s="101"/>
      <c r="DB94" s="101"/>
      <c r="DC94" s="101"/>
      <c r="DD94" s="101"/>
      <c r="DE94" s="101"/>
      <c r="DF94" s="101"/>
      <c r="DG94" s="101"/>
      <c r="DH94" s="101"/>
      <c r="DI94" s="101"/>
      <c r="DJ94" s="101"/>
      <c r="DK94" s="101"/>
      <c r="DL94" s="101"/>
      <c r="DM94" s="101"/>
      <c r="DN94" s="101"/>
      <c r="DO94" s="101"/>
      <c r="DP94" s="101"/>
      <c r="DQ94" s="101"/>
      <c r="DR94" s="117"/>
      <c r="DS94" s="117"/>
      <c r="DT94" s="117"/>
      <c r="DU94" s="117"/>
    </row>
    <row r="95" spans="1:125">
      <c r="A95" s="104" t="s">
        <v>295</v>
      </c>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c r="CW95" s="101"/>
      <c r="CX95" s="101"/>
      <c r="CY95" s="101"/>
      <c r="CZ95" s="101"/>
      <c r="DA95" s="101"/>
      <c r="DB95" s="101"/>
      <c r="DC95" s="101"/>
      <c r="DD95" s="101"/>
      <c r="DE95" s="101"/>
      <c r="DF95" s="101"/>
      <c r="DG95" s="101"/>
      <c r="DH95" s="101"/>
      <c r="DI95" s="101"/>
      <c r="DJ95" s="101"/>
      <c r="DK95" s="101"/>
      <c r="DL95" s="101"/>
      <c r="DM95" s="101"/>
      <c r="DN95" s="101"/>
      <c r="DO95" s="101"/>
      <c r="DP95" s="101"/>
      <c r="DQ95" s="101"/>
      <c r="DR95" s="117"/>
      <c r="DS95" s="117"/>
      <c r="DT95" s="117"/>
      <c r="DU95" s="117"/>
    </row>
    <row r="96" spans="1:125" ht="24">
      <c r="A96" s="106" t="s">
        <v>296</v>
      </c>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c r="CW96" s="101"/>
      <c r="CX96" s="101"/>
      <c r="CY96" s="101"/>
      <c r="CZ96" s="101"/>
      <c r="DA96" s="101"/>
      <c r="DB96" s="101"/>
      <c r="DC96" s="101"/>
      <c r="DD96" s="101"/>
      <c r="DE96" s="101"/>
      <c r="DF96" s="101"/>
      <c r="DG96" s="101"/>
      <c r="DH96" s="101"/>
      <c r="DI96" s="101"/>
      <c r="DJ96" s="101"/>
      <c r="DK96" s="101"/>
      <c r="DL96" s="101"/>
      <c r="DM96" s="101"/>
      <c r="DN96" s="101"/>
      <c r="DO96" s="101"/>
      <c r="DP96" s="101"/>
      <c r="DQ96" s="101"/>
      <c r="DR96" s="117"/>
      <c r="DS96" s="117"/>
      <c r="DT96" s="117"/>
      <c r="DU96" s="117"/>
    </row>
    <row r="97" spans="1:125" ht="24">
      <c r="A97" s="106" t="s">
        <v>297</v>
      </c>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c r="CW97" s="101"/>
      <c r="CX97" s="101"/>
      <c r="CY97" s="101"/>
      <c r="CZ97" s="101"/>
      <c r="DA97" s="101"/>
      <c r="DB97" s="101"/>
      <c r="DC97" s="101"/>
      <c r="DD97" s="101"/>
      <c r="DE97" s="101"/>
      <c r="DF97" s="101"/>
      <c r="DG97" s="101"/>
      <c r="DH97" s="101"/>
      <c r="DI97" s="101"/>
      <c r="DJ97" s="101"/>
      <c r="DK97" s="101"/>
      <c r="DL97" s="101"/>
      <c r="DM97" s="101"/>
      <c r="DN97" s="101"/>
      <c r="DO97" s="101"/>
      <c r="DP97" s="101"/>
      <c r="DQ97" s="101"/>
      <c r="DR97" s="117"/>
      <c r="DS97" s="117"/>
      <c r="DT97" s="117"/>
      <c r="DU97" s="117"/>
    </row>
    <row r="98" spans="1:125" ht="24">
      <c r="A98" s="106" t="s">
        <v>298</v>
      </c>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c r="CW98" s="101"/>
      <c r="CX98" s="101"/>
      <c r="CY98" s="101"/>
      <c r="CZ98" s="101"/>
      <c r="DA98" s="101"/>
      <c r="DB98" s="101"/>
      <c r="DC98" s="101"/>
      <c r="DD98" s="101"/>
      <c r="DE98" s="101"/>
      <c r="DF98" s="101"/>
      <c r="DG98" s="101"/>
      <c r="DH98" s="101"/>
      <c r="DI98" s="101"/>
      <c r="DJ98" s="101"/>
      <c r="DK98" s="101"/>
      <c r="DL98" s="101"/>
      <c r="DM98" s="101"/>
      <c r="DN98" s="101"/>
      <c r="DO98" s="101"/>
      <c r="DP98" s="101"/>
      <c r="DQ98" s="101"/>
      <c r="DR98" s="117"/>
      <c r="DS98" s="117"/>
      <c r="DT98" s="117"/>
      <c r="DU98" s="117"/>
    </row>
    <row r="99" spans="1:125" ht="24">
      <c r="A99" s="106" t="s">
        <v>299</v>
      </c>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1"/>
      <c r="DG99" s="101"/>
      <c r="DH99" s="101"/>
      <c r="DI99" s="101"/>
      <c r="DJ99" s="101"/>
      <c r="DK99" s="101"/>
      <c r="DL99" s="101"/>
      <c r="DM99" s="101"/>
      <c r="DN99" s="101"/>
      <c r="DO99" s="101"/>
      <c r="DP99" s="101"/>
      <c r="DQ99" s="101"/>
      <c r="DR99" s="117"/>
      <c r="DS99" s="117"/>
      <c r="DT99" s="117"/>
      <c r="DU99" s="117"/>
    </row>
    <row r="100" spans="1:125">
      <c r="A100" s="104" t="s">
        <v>300</v>
      </c>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c r="CW100" s="101"/>
      <c r="CX100" s="101"/>
      <c r="CY100" s="101"/>
      <c r="CZ100" s="101"/>
      <c r="DA100" s="101"/>
      <c r="DB100" s="101"/>
      <c r="DC100" s="101"/>
      <c r="DD100" s="101"/>
      <c r="DE100" s="101"/>
      <c r="DF100" s="101"/>
      <c r="DG100" s="101"/>
      <c r="DH100" s="101"/>
      <c r="DI100" s="101"/>
      <c r="DJ100" s="101"/>
      <c r="DK100" s="101"/>
      <c r="DL100" s="101"/>
      <c r="DM100" s="101"/>
      <c r="DN100" s="101"/>
      <c r="DO100" s="101"/>
      <c r="DP100" s="101"/>
      <c r="DQ100" s="101"/>
      <c r="DR100" s="117"/>
      <c r="DS100" s="117"/>
      <c r="DT100" s="117"/>
      <c r="DU100" s="117"/>
    </row>
    <row r="101" spans="1:125" ht="24">
      <c r="A101" s="106" t="s">
        <v>301</v>
      </c>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c r="CW101" s="101"/>
      <c r="CX101" s="101"/>
      <c r="CY101" s="101"/>
      <c r="CZ101" s="101"/>
      <c r="DA101" s="101"/>
      <c r="DB101" s="101"/>
      <c r="DC101" s="101"/>
      <c r="DD101" s="101"/>
      <c r="DE101" s="101"/>
      <c r="DF101" s="101"/>
      <c r="DG101" s="101"/>
      <c r="DH101" s="101"/>
      <c r="DI101" s="101"/>
      <c r="DJ101" s="101"/>
      <c r="DK101" s="101"/>
      <c r="DL101" s="101"/>
      <c r="DM101" s="101"/>
      <c r="DN101" s="101"/>
      <c r="DO101" s="101"/>
      <c r="DP101" s="101"/>
      <c r="DQ101" s="101"/>
      <c r="DR101" s="117"/>
      <c r="DS101" s="117"/>
      <c r="DT101" s="117"/>
      <c r="DU101" s="117"/>
    </row>
    <row r="102" spans="1:125">
      <c r="A102" s="106" t="s">
        <v>302</v>
      </c>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1"/>
      <c r="BZ102" s="101"/>
      <c r="CA102" s="101"/>
      <c r="CB102" s="101"/>
      <c r="CC102" s="101"/>
      <c r="CD102" s="101"/>
      <c r="CE102" s="101"/>
      <c r="CF102" s="101"/>
      <c r="CG102" s="101"/>
      <c r="CH102" s="101"/>
      <c r="CI102" s="101"/>
      <c r="CJ102" s="101"/>
      <c r="CK102" s="101"/>
      <c r="CL102" s="101"/>
      <c r="CM102" s="101"/>
      <c r="CN102" s="101"/>
      <c r="CO102" s="101"/>
      <c r="CP102" s="101"/>
      <c r="CQ102" s="101"/>
      <c r="CR102" s="101"/>
      <c r="CS102" s="101"/>
      <c r="CT102" s="101"/>
      <c r="CU102" s="101"/>
      <c r="CV102" s="101"/>
      <c r="CW102" s="101"/>
      <c r="CX102" s="101"/>
      <c r="CY102" s="101"/>
      <c r="CZ102" s="101"/>
      <c r="DA102" s="101"/>
      <c r="DB102" s="101"/>
      <c r="DC102" s="101"/>
      <c r="DD102" s="101"/>
      <c r="DE102" s="101"/>
      <c r="DF102" s="101"/>
      <c r="DG102" s="101"/>
      <c r="DH102" s="101"/>
      <c r="DI102" s="101"/>
      <c r="DJ102" s="101"/>
      <c r="DK102" s="101"/>
      <c r="DL102" s="101"/>
      <c r="DM102" s="101"/>
      <c r="DN102" s="101"/>
      <c r="DO102" s="101"/>
      <c r="DP102" s="101"/>
      <c r="DQ102" s="101"/>
      <c r="DR102" s="117"/>
      <c r="DS102" s="117"/>
      <c r="DT102" s="117"/>
      <c r="DU102" s="117"/>
    </row>
    <row r="103" spans="1:125" ht="24">
      <c r="A103" s="106" t="s">
        <v>303</v>
      </c>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1"/>
      <c r="BZ103" s="101"/>
      <c r="CA103" s="101"/>
      <c r="CB103" s="101"/>
      <c r="CC103" s="101"/>
      <c r="CD103" s="101"/>
      <c r="CE103" s="101"/>
      <c r="CF103" s="101"/>
      <c r="CG103" s="101"/>
      <c r="CH103" s="101"/>
      <c r="CI103" s="101"/>
      <c r="CJ103" s="101"/>
      <c r="CK103" s="101"/>
      <c r="CL103" s="101"/>
      <c r="CM103" s="101"/>
      <c r="CN103" s="101"/>
      <c r="CO103" s="101"/>
      <c r="CP103" s="101"/>
      <c r="CQ103" s="101"/>
      <c r="CR103" s="101"/>
      <c r="CS103" s="101"/>
      <c r="CT103" s="101"/>
      <c r="CU103" s="101"/>
      <c r="CV103" s="101"/>
      <c r="CW103" s="101"/>
      <c r="CX103" s="101"/>
      <c r="CY103" s="101"/>
      <c r="CZ103" s="101"/>
      <c r="DA103" s="101"/>
      <c r="DB103" s="101"/>
      <c r="DC103" s="101"/>
      <c r="DD103" s="101"/>
      <c r="DE103" s="101"/>
      <c r="DF103" s="101"/>
      <c r="DG103" s="101"/>
      <c r="DH103" s="101"/>
      <c r="DI103" s="101"/>
      <c r="DJ103" s="101"/>
      <c r="DK103" s="101"/>
      <c r="DL103" s="101"/>
      <c r="DM103" s="101"/>
      <c r="DN103" s="101"/>
      <c r="DO103" s="101"/>
      <c r="DP103" s="101"/>
      <c r="DQ103" s="101"/>
      <c r="DR103" s="117"/>
      <c r="DS103" s="117"/>
      <c r="DT103" s="117"/>
      <c r="DU103" s="117"/>
    </row>
    <row r="104" spans="1:125">
      <c r="A104" s="106" t="s">
        <v>304</v>
      </c>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c r="CW104" s="101"/>
      <c r="CX104" s="101"/>
      <c r="CY104" s="101"/>
      <c r="CZ104" s="101"/>
      <c r="DA104" s="101"/>
      <c r="DB104" s="101"/>
      <c r="DC104" s="101"/>
      <c r="DD104" s="101"/>
      <c r="DE104" s="101"/>
      <c r="DF104" s="101"/>
      <c r="DG104" s="101"/>
      <c r="DH104" s="101"/>
      <c r="DI104" s="101"/>
      <c r="DJ104" s="101"/>
      <c r="DK104" s="101"/>
      <c r="DL104" s="101"/>
      <c r="DM104" s="101"/>
      <c r="DN104" s="101"/>
      <c r="DO104" s="101"/>
      <c r="DP104" s="101"/>
      <c r="DQ104" s="101"/>
      <c r="DR104" s="117"/>
      <c r="DS104" s="117"/>
      <c r="DT104" s="117"/>
      <c r="DU104" s="117"/>
    </row>
    <row r="105" spans="1:125">
      <c r="A105" s="106" t="s">
        <v>305</v>
      </c>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c r="BF105" s="101"/>
      <c r="BG105" s="101"/>
      <c r="BH105" s="101"/>
      <c r="BI105" s="101"/>
      <c r="BJ105" s="101"/>
      <c r="BK105" s="101"/>
      <c r="BL105" s="101"/>
      <c r="BM105" s="101"/>
      <c r="BN105" s="101"/>
      <c r="BO105" s="101"/>
      <c r="BP105" s="101"/>
      <c r="BQ105" s="101"/>
      <c r="BR105" s="101"/>
      <c r="BS105" s="101"/>
      <c r="BT105" s="101"/>
      <c r="BU105" s="101"/>
      <c r="BV105" s="101"/>
      <c r="BW105" s="101"/>
      <c r="BX105" s="101"/>
      <c r="BY105" s="101"/>
      <c r="BZ105" s="101"/>
      <c r="CA105" s="101"/>
      <c r="CB105" s="101"/>
      <c r="CC105" s="101"/>
      <c r="CD105" s="101"/>
      <c r="CE105" s="101"/>
      <c r="CF105" s="101"/>
      <c r="CG105" s="101"/>
      <c r="CH105" s="101"/>
      <c r="CI105" s="101"/>
      <c r="CJ105" s="101"/>
      <c r="CK105" s="101"/>
      <c r="CL105" s="101"/>
      <c r="CM105" s="101"/>
      <c r="CN105" s="101"/>
      <c r="CO105" s="101"/>
      <c r="CP105" s="101"/>
      <c r="CQ105" s="101"/>
      <c r="CR105" s="101"/>
      <c r="CS105" s="101"/>
      <c r="CT105" s="101"/>
      <c r="CU105" s="101"/>
      <c r="CV105" s="101"/>
      <c r="CW105" s="101"/>
      <c r="CX105" s="101"/>
      <c r="CY105" s="101"/>
      <c r="CZ105" s="101"/>
      <c r="DA105" s="101"/>
      <c r="DB105" s="101"/>
      <c r="DC105" s="101"/>
      <c r="DD105" s="101"/>
      <c r="DE105" s="101"/>
      <c r="DF105" s="101"/>
      <c r="DG105" s="101"/>
      <c r="DH105" s="101"/>
      <c r="DI105" s="101"/>
      <c r="DJ105" s="101"/>
      <c r="DK105" s="101"/>
      <c r="DL105" s="101"/>
      <c r="DM105" s="101"/>
      <c r="DN105" s="101"/>
      <c r="DO105" s="101"/>
      <c r="DP105" s="101"/>
      <c r="DQ105" s="101"/>
      <c r="DR105" s="117"/>
      <c r="DS105" s="117"/>
      <c r="DT105" s="117"/>
      <c r="DU105" s="117"/>
    </row>
    <row r="106" spans="1:125">
      <c r="A106" s="106" t="s">
        <v>306</v>
      </c>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c r="BT106" s="101"/>
      <c r="BU106" s="101"/>
      <c r="BV106" s="101"/>
      <c r="BW106" s="101"/>
      <c r="BX106" s="101"/>
      <c r="BY106" s="101"/>
      <c r="BZ106" s="101"/>
      <c r="CA106" s="101"/>
      <c r="CB106" s="101"/>
      <c r="CC106" s="101"/>
      <c r="CD106" s="101"/>
      <c r="CE106" s="101"/>
      <c r="CF106" s="101"/>
      <c r="CG106" s="101"/>
      <c r="CH106" s="101"/>
      <c r="CI106" s="101"/>
      <c r="CJ106" s="101"/>
      <c r="CK106" s="101"/>
      <c r="CL106" s="101"/>
      <c r="CM106" s="101"/>
      <c r="CN106" s="101"/>
      <c r="CO106" s="101"/>
      <c r="CP106" s="101"/>
      <c r="CQ106" s="101"/>
      <c r="CR106" s="101"/>
      <c r="CS106" s="101"/>
      <c r="CT106" s="101"/>
      <c r="CU106" s="101"/>
      <c r="CV106" s="101"/>
      <c r="CW106" s="101"/>
      <c r="CX106" s="101"/>
      <c r="CY106" s="101"/>
      <c r="CZ106" s="101"/>
      <c r="DA106" s="101"/>
      <c r="DB106" s="101"/>
      <c r="DC106" s="101"/>
      <c r="DD106" s="101"/>
      <c r="DE106" s="101"/>
      <c r="DF106" s="101"/>
      <c r="DG106" s="101"/>
      <c r="DH106" s="101"/>
      <c r="DI106" s="101"/>
      <c r="DJ106" s="101"/>
      <c r="DK106" s="101"/>
      <c r="DL106" s="101"/>
      <c r="DM106" s="101"/>
      <c r="DN106" s="101"/>
      <c r="DO106" s="101"/>
      <c r="DP106" s="101"/>
      <c r="DQ106" s="101"/>
      <c r="DR106" s="117"/>
      <c r="DS106" s="117"/>
      <c r="DT106" s="117"/>
      <c r="DU106" s="117"/>
    </row>
    <row r="107" spans="1:125">
      <c r="A107" s="106" t="s">
        <v>307</v>
      </c>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c r="BE107" s="101"/>
      <c r="BF107" s="101"/>
      <c r="BG107" s="101"/>
      <c r="BH107" s="101"/>
      <c r="BI107" s="101"/>
      <c r="BJ107" s="101"/>
      <c r="BK107" s="101"/>
      <c r="BL107" s="101"/>
      <c r="BM107" s="101"/>
      <c r="BN107" s="101"/>
      <c r="BO107" s="101"/>
      <c r="BP107" s="101"/>
      <c r="BQ107" s="101"/>
      <c r="BR107" s="101"/>
      <c r="BS107" s="101"/>
      <c r="BT107" s="101"/>
      <c r="BU107" s="101"/>
      <c r="BV107" s="101"/>
      <c r="BW107" s="101"/>
      <c r="BX107" s="101"/>
      <c r="BY107" s="101"/>
      <c r="BZ107" s="101"/>
      <c r="CA107" s="101"/>
      <c r="CB107" s="101"/>
      <c r="CC107" s="101"/>
      <c r="CD107" s="101"/>
      <c r="CE107" s="101"/>
      <c r="CF107" s="101"/>
      <c r="CG107" s="101"/>
      <c r="CH107" s="101"/>
      <c r="CI107" s="101"/>
      <c r="CJ107" s="101"/>
      <c r="CK107" s="101"/>
      <c r="CL107" s="101"/>
      <c r="CM107" s="101"/>
      <c r="CN107" s="101"/>
      <c r="CO107" s="101"/>
      <c r="CP107" s="101"/>
      <c r="CQ107" s="101"/>
      <c r="CR107" s="101"/>
      <c r="CS107" s="101"/>
      <c r="CT107" s="101"/>
      <c r="CU107" s="101"/>
      <c r="CV107" s="101"/>
      <c r="CW107" s="101"/>
      <c r="CX107" s="101"/>
      <c r="CY107" s="101"/>
      <c r="CZ107" s="101"/>
      <c r="DA107" s="101"/>
      <c r="DB107" s="101"/>
      <c r="DC107" s="101"/>
      <c r="DD107" s="101"/>
      <c r="DE107" s="101"/>
      <c r="DF107" s="101"/>
      <c r="DG107" s="101"/>
      <c r="DH107" s="101"/>
      <c r="DI107" s="101"/>
      <c r="DJ107" s="101"/>
      <c r="DK107" s="101"/>
      <c r="DL107" s="101"/>
      <c r="DM107" s="101"/>
      <c r="DN107" s="101"/>
      <c r="DO107" s="101"/>
      <c r="DP107" s="101"/>
      <c r="DQ107" s="101"/>
      <c r="DR107" s="117"/>
      <c r="DS107" s="117"/>
      <c r="DT107" s="117"/>
      <c r="DU107" s="117"/>
    </row>
    <row r="108" spans="1:125" s="92" customFormat="1">
      <c r="A108" s="98" t="s">
        <v>55</v>
      </c>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c r="AA108" s="99"/>
      <c r="AB108" s="99"/>
      <c r="AC108" s="99"/>
      <c r="AD108" s="99"/>
      <c r="AE108" s="99"/>
      <c r="AF108" s="99"/>
      <c r="AG108" s="99"/>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c r="DB108" s="99"/>
      <c r="DC108" s="99"/>
      <c r="DD108" s="99"/>
      <c r="DE108" s="99"/>
      <c r="DF108" s="99"/>
      <c r="DG108" s="99"/>
      <c r="DH108" s="99"/>
      <c r="DI108" s="99"/>
      <c r="DJ108" s="99"/>
      <c r="DK108" s="99"/>
      <c r="DL108" s="99"/>
      <c r="DM108" s="99"/>
      <c r="DN108" s="99"/>
      <c r="DO108" s="99"/>
      <c r="DP108" s="99"/>
      <c r="DQ108" s="99"/>
    </row>
    <row r="109" spans="1:125">
      <c r="A109" s="106" t="s">
        <v>308</v>
      </c>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c r="BE109" s="101"/>
      <c r="BF109" s="101"/>
      <c r="BG109" s="101"/>
      <c r="BH109" s="101"/>
      <c r="BI109" s="101"/>
      <c r="BJ109" s="101"/>
      <c r="BK109" s="101"/>
      <c r="BL109" s="101"/>
      <c r="BM109" s="101"/>
      <c r="BN109" s="101"/>
      <c r="BO109" s="101"/>
      <c r="BP109" s="101"/>
      <c r="BQ109" s="101"/>
      <c r="BR109" s="101"/>
      <c r="BS109" s="101"/>
      <c r="BT109" s="101"/>
      <c r="BU109" s="101"/>
      <c r="BV109" s="101"/>
      <c r="BW109" s="101"/>
      <c r="BX109" s="101"/>
      <c r="BY109" s="101"/>
      <c r="BZ109" s="101"/>
      <c r="CA109" s="101"/>
      <c r="CB109" s="101"/>
      <c r="CC109" s="101"/>
      <c r="CD109" s="101"/>
      <c r="CE109" s="101"/>
      <c r="CF109" s="101"/>
      <c r="CG109" s="101"/>
      <c r="CH109" s="101"/>
      <c r="CI109" s="101"/>
      <c r="CJ109" s="101"/>
      <c r="CK109" s="101"/>
      <c r="CL109" s="101"/>
      <c r="CM109" s="101"/>
      <c r="CN109" s="101"/>
      <c r="CO109" s="101"/>
      <c r="CP109" s="101"/>
      <c r="CQ109" s="101"/>
      <c r="CR109" s="101"/>
      <c r="CS109" s="101"/>
      <c r="CT109" s="101"/>
      <c r="CU109" s="101"/>
      <c r="CV109" s="101"/>
      <c r="CW109" s="101"/>
      <c r="CX109" s="101"/>
      <c r="CY109" s="101"/>
      <c r="CZ109" s="101"/>
      <c r="DA109" s="101"/>
      <c r="DB109" s="101"/>
      <c r="DC109" s="101"/>
      <c r="DD109" s="101"/>
      <c r="DE109" s="101"/>
      <c r="DF109" s="101"/>
      <c r="DG109" s="101"/>
      <c r="DH109" s="101"/>
      <c r="DI109" s="101"/>
      <c r="DJ109" s="101"/>
      <c r="DK109" s="101"/>
      <c r="DL109" s="101"/>
      <c r="DM109" s="101"/>
      <c r="DN109" s="101"/>
      <c r="DO109" s="101"/>
      <c r="DP109" s="101"/>
      <c r="DQ109" s="101"/>
      <c r="DR109" s="117"/>
      <c r="DS109" s="117"/>
      <c r="DT109" s="117"/>
      <c r="DU109" s="117"/>
    </row>
    <row r="110" spans="1:125">
      <c r="A110" s="111" t="s">
        <v>309</v>
      </c>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c r="BE110" s="101"/>
      <c r="BF110" s="101"/>
      <c r="BG110" s="101"/>
      <c r="BH110" s="101"/>
      <c r="BI110" s="101"/>
      <c r="BJ110" s="101"/>
      <c r="BK110" s="101"/>
      <c r="BL110" s="101"/>
      <c r="BM110" s="101"/>
      <c r="BN110" s="101"/>
      <c r="BO110" s="101"/>
      <c r="BP110" s="101"/>
      <c r="BQ110" s="101"/>
      <c r="BR110" s="101"/>
      <c r="BS110" s="101"/>
      <c r="BT110" s="101"/>
      <c r="BU110" s="101"/>
      <c r="BV110" s="101"/>
      <c r="BW110" s="101"/>
      <c r="BX110" s="101"/>
      <c r="BY110" s="101"/>
      <c r="BZ110" s="101"/>
      <c r="CA110" s="101"/>
      <c r="CB110" s="101"/>
      <c r="CC110" s="101"/>
      <c r="CD110" s="101"/>
      <c r="CE110" s="101"/>
      <c r="CF110" s="101"/>
      <c r="CG110" s="101"/>
      <c r="CH110" s="101"/>
      <c r="CI110" s="101"/>
      <c r="CJ110" s="101"/>
      <c r="CK110" s="101"/>
      <c r="CL110" s="101"/>
      <c r="CM110" s="101"/>
      <c r="CN110" s="101"/>
      <c r="CO110" s="101"/>
      <c r="CP110" s="101"/>
      <c r="CQ110" s="101"/>
      <c r="CR110" s="101"/>
      <c r="CS110" s="101"/>
      <c r="CT110" s="101"/>
      <c r="CU110" s="101"/>
      <c r="CV110" s="101"/>
      <c r="CW110" s="101"/>
      <c r="CX110" s="101"/>
      <c r="CY110" s="101"/>
      <c r="CZ110" s="101"/>
      <c r="DA110" s="101"/>
      <c r="DB110" s="101"/>
      <c r="DC110" s="101"/>
      <c r="DD110" s="101"/>
      <c r="DE110" s="101"/>
      <c r="DF110" s="101"/>
      <c r="DG110" s="101"/>
      <c r="DH110" s="101"/>
      <c r="DI110" s="101"/>
      <c r="DJ110" s="101"/>
      <c r="DK110" s="101"/>
      <c r="DL110" s="101"/>
      <c r="DM110" s="101"/>
      <c r="DN110" s="101"/>
      <c r="DO110" s="101"/>
      <c r="DP110" s="101"/>
      <c r="DQ110" s="101"/>
      <c r="DR110" s="117"/>
      <c r="DS110" s="117"/>
      <c r="DT110" s="117"/>
      <c r="DU110" s="117"/>
    </row>
    <row r="111" spans="1:125">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c r="BG111" s="117"/>
      <c r="BH111" s="117"/>
      <c r="BI111" s="117"/>
      <c r="BJ111" s="117"/>
      <c r="BK111" s="117"/>
      <c r="BL111" s="117"/>
      <c r="BM111" s="117"/>
      <c r="BN111" s="117"/>
      <c r="BO111" s="117"/>
      <c r="BP111" s="117"/>
      <c r="BQ111" s="117"/>
      <c r="BR111" s="117"/>
      <c r="BS111" s="117"/>
      <c r="BT111" s="117"/>
      <c r="BU111" s="117"/>
      <c r="BV111" s="117"/>
      <c r="BW111" s="117"/>
      <c r="BX111" s="117"/>
      <c r="BY111" s="117"/>
      <c r="BZ111" s="117"/>
      <c r="CA111" s="117"/>
      <c r="CB111" s="117"/>
      <c r="CC111" s="117"/>
      <c r="CD111" s="117"/>
      <c r="CE111" s="117"/>
      <c r="CF111" s="117"/>
      <c r="CG111" s="117"/>
      <c r="CH111" s="117"/>
      <c r="CI111" s="117"/>
      <c r="CJ111" s="117"/>
      <c r="CK111" s="117"/>
      <c r="CL111" s="117"/>
      <c r="CM111" s="117"/>
      <c r="CN111" s="117"/>
      <c r="CO111" s="117"/>
      <c r="CP111" s="117"/>
      <c r="CQ111" s="117"/>
      <c r="CR111" s="117"/>
      <c r="CS111" s="117"/>
      <c r="CT111" s="117"/>
      <c r="CU111" s="117"/>
      <c r="CV111" s="117"/>
      <c r="CW111" s="117"/>
      <c r="CX111" s="117"/>
      <c r="CY111" s="117"/>
      <c r="CZ111" s="117"/>
      <c r="DA111" s="117"/>
      <c r="DB111" s="117"/>
      <c r="DC111" s="117"/>
      <c r="DD111" s="117"/>
      <c r="DE111" s="117"/>
      <c r="DF111" s="117"/>
      <c r="DG111" s="117"/>
      <c r="DH111" s="117"/>
      <c r="DI111" s="117"/>
      <c r="DJ111" s="117"/>
      <c r="DK111" s="117"/>
      <c r="DL111" s="117"/>
      <c r="DM111" s="117"/>
      <c r="DN111" s="117"/>
      <c r="DO111" s="117"/>
      <c r="DP111" s="117"/>
      <c r="DQ111" s="117"/>
      <c r="DR111" s="117"/>
      <c r="DS111" s="117"/>
      <c r="DT111" s="117"/>
      <c r="DU111" s="117"/>
    </row>
    <row r="112" spans="1:125" ht="12.75" thickBot="1"/>
    <row r="113" spans="1:121" s="78" customFormat="1" ht="13.5">
      <c r="A113" s="190" t="s">
        <v>623</v>
      </c>
      <c r="B113" s="191" t="s">
        <v>179</v>
      </c>
      <c r="C113" s="192" t="s">
        <v>180</v>
      </c>
      <c r="D113" s="191" t="s">
        <v>181</v>
      </c>
      <c r="E113" s="191" t="s">
        <v>182</v>
      </c>
      <c r="F113" s="191" t="s">
        <v>183</v>
      </c>
      <c r="G113" s="191" t="s">
        <v>184</v>
      </c>
      <c r="H113" s="191" t="s">
        <v>185</v>
      </c>
      <c r="I113" s="82" t="s">
        <v>4</v>
      </c>
      <c r="J113" s="82" t="s">
        <v>186</v>
      </c>
      <c r="K113" s="82" t="s">
        <v>187</v>
      </c>
      <c r="L113" s="82" t="s">
        <v>188</v>
      </c>
      <c r="M113" s="82" t="s">
        <v>189</v>
      </c>
      <c r="N113" s="82" t="s">
        <v>5</v>
      </c>
      <c r="O113" s="82" t="s">
        <v>6</v>
      </c>
      <c r="P113" s="82" t="s">
        <v>190</v>
      </c>
      <c r="Q113" s="82" t="s">
        <v>191</v>
      </c>
      <c r="R113" s="82" t="s">
        <v>192</v>
      </c>
      <c r="S113" s="82" t="s">
        <v>17</v>
      </c>
      <c r="T113" s="82" t="s">
        <v>12</v>
      </c>
      <c r="U113" s="82" t="s">
        <v>13</v>
      </c>
      <c r="V113" s="82" t="s">
        <v>15</v>
      </c>
      <c r="W113" s="82" t="s">
        <v>16</v>
      </c>
      <c r="X113" s="82" t="s">
        <v>24</v>
      </c>
      <c r="Y113" s="82" t="s">
        <v>23</v>
      </c>
      <c r="Z113" s="86" t="s">
        <v>19</v>
      </c>
      <c r="AA113" s="86" t="s">
        <v>20</v>
      </c>
      <c r="AB113" s="86" t="s">
        <v>21</v>
      </c>
      <c r="AC113" s="86" t="s">
        <v>22</v>
      </c>
      <c r="AD113" s="86" t="s">
        <v>10</v>
      </c>
      <c r="AE113" s="86" t="s">
        <v>8</v>
      </c>
      <c r="AF113" s="86" t="s">
        <v>9</v>
      </c>
      <c r="AG113" s="86" t="s">
        <v>193</v>
      </c>
      <c r="AH113" s="86" t="s">
        <v>194</v>
      </c>
      <c r="AI113" s="86" t="s">
        <v>195</v>
      </c>
      <c r="AJ113" s="86"/>
      <c r="AK113" s="86" t="s">
        <v>196</v>
      </c>
      <c r="AL113" s="86" t="s">
        <v>197</v>
      </c>
      <c r="AM113" s="82" t="s">
        <v>198</v>
      </c>
      <c r="AN113" s="82" t="s">
        <v>199</v>
      </c>
      <c r="AO113" s="82" t="s">
        <v>200</v>
      </c>
      <c r="AP113" s="82" t="s">
        <v>201</v>
      </c>
      <c r="AQ113" s="82" t="s">
        <v>202</v>
      </c>
      <c r="AR113" s="82" t="s">
        <v>203</v>
      </c>
      <c r="AS113" s="82" t="s">
        <v>204</v>
      </c>
      <c r="AT113" s="82" t="s">
        <v>205</v>
      </c>
      <c r="AU113" s="82" t="s">
        <v>206</v>
      </c>
      <c r="AV113" s="82" t="s">
        <v>207</v>
      </c>
      <c r="AW113" s="82" t="s">
        <v>208</v>
      </c>
      <c r="AX113" s="82" t="s">
        <v>209</v>
      </c>
      <c r="AY113" s="82" t="s">
        <v>210</v>
      </c>
      <c r="AZ113" s="82" t="s">
        <v>211</v>
      </c>
      <c r="BA113" s="82" t="s">
        <v>212</v>
      </c>
      <c r="BB113" s="82" t="s">
        <v>213</v>
      </c>
      <c r="BC113" s="82" t="s">
        <v>214</v>
      </c>
      <c r="BD113" s="82" t="s">
        <v>215</v>
      </c>
      <c r="BE113" s="82" t="s">
        <v>216</v>
      </c>
      <c r="BF113" s="82" t="s">
        <v>217</v>
      </c>
      <c r="BG113" s="82" t="s">
        <v>218</v>
      </c>
      <c r="BH113" s="82" t="s">
        <v>219</v>
      </c>
      <c r="BI113" s="82" t="s">
        <v>220</v>
      </c>
      <c r="BJ113" s="82" t="s">
        <v>221</v>
      </c>
      <c r="BK113" s="82" t="s">
        <v>222</v>
      </c>
      <c r="BL113" s="82" t="s">
        <v>223</v>
      </c>
      <c r="BM113" s="82" t="s">
        <v>224</v>
      </c>
      <c r="BN113" s="82" t="s">
        <v>225</v>
      </c>
      <c r="BO113" s="82" t="s">
        <v>226</v>
      </c>
      <c r="BP113" s="82" t="s">
        <v>227</v>
      </c>
      <c r="BQ113" s="82" t="s">
        <v>228</v>
      </c>
      <c r="BR113" s="82" t="s">
        <v>229</v>
      </c>
      <c r="BS113" s="82" t="s">
        <v>230</v>
      </c>
      <c r="BT113" s="82" t="s">
        <v>231</v>
      </c>
      <c r="BU113" s="82" t="s">
        <v>232</v>
      </c>
      <c r="BV113" s="82" t="s">
        <v>233</v>
      </c>
      <c r="BW113" s="82" t="s">
        <v>234</v>
      </c>
      <c r="BX113" s="82" t="s">
        <v>235</v>
      </c>
      <c r="BY113" s="82" t="s">
        <v>236</v>
      </c>
      <c r="BZ113" s="82" t="s">
        <v>237</v>
      </c>
      <c r="CA113" s="82" t="s">
        <v>238</v>
      </c>
      <c r="CB113" s="82" t="s">
        <v>239</v>
      </c>
      <c r="CC113" s="82" t="s">
        <v>240</v>
      </c>
      <c r="CD113" s="82" t="s">
        <v>241</v>
      </c>
      <c r="CE113" s="82" t="s">
        <v>242</v>
      </c>
      <c r="CF113" s="82" t="s">
        <v>243</v>
      </c>
      <c r="CG113" s="82" t="s">
        <v>244</v>
      </c>
      <c r="CH113" s="82" t="s">
        <v>245</v>
      </c>
      <c r="CI113" s="82" t="s">
        <v>246</v>
      </c>
      <c r="CJ113" s="82" t="s">
        <v>247</v>
      </c>
      <c r="CK113" s="82" t="s">
        <v>248</v>
      </c>
      <c r="CL113" s="82" t="s">
        <v>249</v>
      </c>
      <c r="CM113" s="82" t="s">
        <v>250</v>
      </c>
      <c r="CN113" s="82" t="s">
        <v>251</v>
      </c>
      <c r="CO113" s="82" t="s">
        <v>252</v>
      </c>
      <c r="CP113" s="82" t="s">
        <v>253</v>
      </c>
      <c r="CQ113" s="82" t="s">
        <v>254</v>
      </c>
      <c r="CR113" s="82" t="s">
        <v>255</v>
      </c>
      <c r="CS113" s="82" t="s">
        <v>256</v>
      </c>
      <c r="CT113" s="82" t="s">
        <v>257</v>
      </c>
      <c r="CU113" s="82" t="s">
        <v>258</v>
      </c>
      <c r="CV113" s="82" t="s">
        <v>259</v>
      </c>
      <c r="CW113" s="82" t="s">
        <v>260</v>
      </c>
      <c r="CX113" s="82" t="s">
        <v>261</v>
      </c>
      <c r="CY113" s="82" t="s">
        <v>262</v>
      </c>
      <c r="CZ113" s="82" t="s">
        <v>263</v>
      </c>
      <c r="DA113" s="82" t="s">
        <v>264</v>
      </c>
      <c r="DB113" s="82" t="s">
        <v>265</v>
      </c>
      <c r="DC113" s="82" t="s">
        <v>266</v>
      </c>
      <c r="DD113" s="82" t="s">
        <v>267</v>
      </c>
      <c r="DE113" s="82" t="s">
        <v>268</v>
      </c>
      <c r="DF113" s="82" t="s">
        <v>269</v>
      </c>
      <c r="DG113" s="82" t="s">
        <v>270</v>
      </c>
      <c r="DH113" s="82" t="s">
        <v>271</v>
      </c>
      <c r="DI113" s="82" t="s">
        <v>272</v>
      </c>
      <c r="DJ113" s="82" t="s">
        <v>273</v>
      </c>
      <c r="DK113" s="82" t="s">
        <v>274</v>
      </c>
      <c r="DL113" s="82" t="s">
        <v>275</v>
      </c>
      <c r="DM113" s="82"/>
      <c r="DN113" s="82"/>
      <c r="DO113" s="82"/>
      <c r="DP113" s="82"/>
      <c r="DQ113" s="87"/>
    </row>
    <row r="115" spans="1:121">
      <c r="B115" s="94" t="s">
        <v>179</v>
      </c>
      <c r="C115" s="94" t="s">
        <v>180</v>
      </c>
      <c r="D115" s="94" t="s">
        <v>181</v>
      </c>
      <c r="E115" s="94" t="s">
        <v>182</v>
      </c>
      <c r="F115" s="94" t="s">
        <v>183</v>
      </c>
      <c r="G115" s="94" t="s">
        <v>184</v>
      </c>
      <c r="H115" s="94" t="s">
        <v>185</v>
      </c>
      <c r="I115" s="94" t="s">
        <v>4</v>
      </c>
      <c r="J115" s="94" t="s">
        <v>186</v>
      </c>
      <c r="K115" s="94" t="s">
        <v>187</v>
      </c>
      <c r="L115" s="94" t="s">
        <v>188</v>
      </c>
      <c r="M115" s="94" t="s">
        <v>189</v>
      </c>
      <c r="N115" s="94" t="s">
        <v>5</v>
      </c>
      <c r="O115" s="94" t="s">
        <v>6</v>
      </c>
      <c r="P115" s="94" t="s">
        <v>190</v>
      </c>
      <c r="Q115" s="94" t="s">
        <v>191</v>
      </c>
      <c r="R115" s="94" t="s">
        <v>192</v>
      </c>
      <c r="S115" s="94" t="s">
        <v>17</v>
      </c>
      <c r="T115" s="94" t="s">
        <v>12</v>
      </c>
      <c r="U115" s="94" t="s">
        <v>13</v>
      </c>
      <c r="V115" s="94" t="s">
        <v>15</v>
      </c>
      <c r="W115" s="94" t="s">
        <v>16</v>
      </c>
      <c r="X115" s="94" t="s">
        <v>24</v>
      </c>
      <c r="Y115" s="94" t="s">
        <v>23</v>
      </c>
      <c r="Z115" s="94" t="s">
        <v>19</v>
      </c>
      <c r="AA115" s="94" t="s">
        <v>20</v>
      </c>
      <c r="AB115" s="94" t="s">
        <v>21</v>
      </c>
      <c r="AC115" s="94" t="s">
        <v>22</v>
      </c>
      <c r="AD115" s="94" t="s">
        <v>10</v>
      </c>
      <c r="AE115" s="94" t="s">
        <v>8</v>
      </c>
      <c r="AF115" s="94" t="s">
        <v>9</v>
      </c>
      <c r="AG115" s="94" t="s">
        <v>193</v>
      </c>
      <c r="AH115" s="94" t="s">
        <v>194</v>
      </c>
      <c r="AI115" s="94" t="s">
        <v>195</v>
      </c>
      <c r="AK115" s="94" t="s">
        <v>196</v>
      </c>
      <c r="AL115" s="94" t="s">
        <v>197</v>
      </c>
      <c r="AM115" s="94" t="s">
        <v>198</v>
      </c>
      <c r="AN115" s="94" t="s">
        <v>199</v>
      </c>
      <c r="AO115" s="94" t="s">
        <v>200</v>
      </c>
      <c r="AP115" s="94" t="s">
        <v>201</v>
      </c>
      <c r="AQ115" s="94" t="s">
        <v>202</v>
      </c>
      <c r="AR115" s="94" t="s">
        <v>203</v>
      </c>
      <c r="AS115" s="94" t="s">
        <v>204</v>
      </c>
      <c r="AT115" s="94" t="s">
        <v>205</v>
      </c>
      <c r="AU115" s="94" t="s">
        <v>206</v>
      </c>
      <c r="AV115" s="94" t="s">
        <v>207</v>
      </c>
      <c r="AW115" s="94" t="s">
        <v>208</v>
      </c>
      <c r="AX115" s="94" t="s">
        <v>209</v>
      </c>
      <c r="AY115" s="94" t="s">
        <v>210</v>
      </c>
      <c r="AZ115" s="94" t="s">
        <v>211</v>
      </c>
      <c r="BA115" s="94" t="s">
        <v>212</v>
      </c>
      <c r="BB115" s="94" t="s">
        <v>213</v>
      </c>
      <c r="BC115" s="94" t="s">
        <v>214</v>
      </c>
      <c r="BD115" s="94" t="s">
        <v>215</v>
      </c>
      <c r="BE115" s="94" t="s">
        <v>216</v>
      </c>
      <c r="BF115" s="94" t="s">
        <v>217</v>
      </c>
      <c r="BG115" s="94" t="s">
        <v>218</v>
      </c>
      <c r="BH115" s="94" t="s">
        <v>219</v>
      </c>
      <c r="BI115" s="94" t="s">
        <v>220</v>
      </c>
      <c r="BJ115" s="94" t="s">
        <v>221</v>
      </c>
      <c r="BK115" s="94" t="s">
        <v>222</v>
      </c>
      <c r="BL115" s="94" t="s">
        <v>223</v>
      </c>
      <c r="BM115" s="94" t="s">
        <v>224</v>
      </c>
      <c r="BN115" s="94" t="s">
        <v>225</v>
      </c>
      <c r="BO115" s="94" t="s">
        <v>226</v>
      </c>
      <c r="BP115" s="94" t="s">
        <v>227</v>
      </c>
      <c r="BQ115" s="94" t="s">
        <v>228</v>
      </c>
      <c r="BR115" s="94" t="s">
        <v>229</v>
      </c>
      <c r="BS115" s="94" t="s">
        <v>230</v>
      </c>
      <c r="BT115" s="94" t="s">
        <v>231</v>
      </c>
      <c r="BU115" s="94" t="s">
        <v>232</v>
      </c>
      <c r="BV115" s="94" t="s">
        <v>233</v>
      </c>
      <c r="BW115" s="94" t="s">
        <v>234</v>
      </c>
      <c r="BX115" s="94" t="s">
        <v>235</v>
      </c>
      <c r="BY115" s="94" t="s">
        <v>236</v>
      </c>
      <c r="BZ115" s="94" t="s">
        <v>237</v>
      </c>
      <c r="CA115" s="94" t="s">
        <v>238</v>
      </c>
      <c r="CB115" s="94" t="s">
        <v>239</v>
      </c>
      <c r="CC115" s="94" t="s">
        <v>240</v>
      </c>
      <c r="CD115" s="94" t="s">
        <v>241</v>
      </c>
      <c r="CE115" s="94" t="s">
        <v>242</v>
      </c>
      <c r="CF115" s="94" t="s">
        <v>243</v>
      </c>
      <c r="CG115" s="94" t="s">
        <v>244</v>
      </c>
      <c r="CH115" s="94" t="s">
        <v>245</v>
      </c>
      <c r="CI115" s="94" t="s">
        <v>246</v>
      </c>
      <c r="CJ115" s="94" t="s">
        <v>247</v>
      </c>
      <c r="CK115" s="94" t="s">
        <v>248</v>
      </c>
      <c r="CL115" s="94" t="s">
        <v>249</v>
      </c>
      <c r="CM115" s="94" t="s">
        <v>250</v>
      </c>
      <c r="CN115" s="94" t="s">
        <v>251</v>
      </c>
      <c r="CO115" s="94" t="s">
        <v>252</v>
      </c>
      <c r="CP115" s="94" t="s">
        <v>253</v>
      </c>
      <c r="CQ115" s="94" t="s">
        <v>254</v>
      </c>
      <c r="CR115" s="94" t="s">
        <v>255</v>
      </c>
      <c r="CS115" s="94" t="s">
        <v>256</v>
      </c>
      <c r="CT115" s="94" t="s">
        <v>257</v>
      </c>
      <c r="CU115" s="94" t="s">
        <v>258</v>
      </c>
      <c r="CV115" s="94" t="s">
        <v>259</v>
      </c>
      <c r="CW115" s="94" t="s">
        <v>260</v>
      </c>
      <c r="CX115" s="94" t="s">
        <v>261</v>
      </c>
      <c r="CY115" s="94" t="s">
        <v>262</v>
      </c>
      <c r="CZ115" s="94" t="s">
        <v>263</v>
      </c>
      <c r="DA115" s="94" t="s">
        <v>264</v>
      </c>
      <c r="DB115" s="94" t="s">
        <v>265</v>
      </c>
      <c r="DC115" s="94" t="s">
        <v>266</v>
      </c>
      <c r="DD115" s="94" t="s">
        <v>267</v>
      </c>
      <c r="DE115" s="94" t="s">
        <v>268</v>
      </c>
      <c r="DF115" s="94" t="s">
        <v>269</v>
      </c>
      <c r="DG115" s="94" t="s">
        <v>270</v>
      </c>
      <c r="DH115" s="94" t="s">
        <v>271</v>
      </c>
      <c r="DI115" s="94" t="s">
        <v>272</v>
      </c>
      <c r="DJ115" s="94" t="s">
        <v>273</v>
      </c>
      <c r="DK115" s="94" t="s">
        <v>274</v>
      </c>
      <c r="DL115" s="94" t="s">
        <v>275</v>
      </c>
    </row>
    <row r="117" spans="1:121">
      <c r="B117" s="94" t="b">
        <f>B115=B1</f>
        <v>1</v>
      </c>
      <c r="C117" s="94" t="b">
        <f t="shared" ref="C117:AV117" si="9">C115=C1</f>
        <v>1</v>
      </c>
      <c r="D117" s="94" t="b">
        <f t="shared" si="9"/>
        <v>1</v>
      </c>
      <c r="E117" s="94" t="b">
        <f t="shared" si="9"/>
        <v>1</v>
      </c>
      <c r="F117" s="94" t="b">
        <f t="shared" si="9"/>
        <v>1</v>
      </c>
      <c r="G117" s="94" t="b">
        <f t="shared" si="9"/>
        <v>1</v>
      </c>
      <c r="H117" s="94" t="b">
        <f t="shared" si="9"/>
        <v>1</v>
      </c>
      <c r="I117" s="94" t="b">
        <f t="shared" si="9"/>
        <v>1</v>
      </c>
      <c r="J117" s="94" t="b">
        <f t="shared" si="9"/>
        <v>1</v>
      </c>
      <c r="K117" s="94" t="b">
        <f t="shared" si="9"/>
        <v>1</v>
      </c>
      <c r="L117" s="94" t="b">
        <f t="shared" si="9"/>
        <v>1</v>
      </c>
      <c r="M117" s="94" t="b">
        <f t="shared" si="9"/>
        <v>1</v>
      </c>
      <c r="N117" s="94" t="b">
        <f t="shared" si="9"/>
        <v>1</v>
      </c>
      <c r="O117" s="94" t="b">
        <f t="shared" si="9"/>
        <v>1</v>
      </c>
      <c r="P117" s="94" t="b">
        <f t="shared" si="9"/>
        <v>1</v>
      </c>
      <c r="Q117" s="94" t="b">
        <f t="shared" si="9"/>
        <v>1</v>
      </c>
      <c r="R117" s="94" t="b">
        <f t="shared" si="9"/>
        <v>1</v>
      </c>
      <c r="S117" s="94" t="b">
        <f t="shared" si="9"/>
        <v>1</v>
      </c>
      <c r="T117" s="94" t="b">
        <f t="shared" si="9"/>
        <v>1</v>
      </c>
      <c r="U117" s="94" t="b">
        <f t="shared" si="9"/>
        <v>1</v>
      </c>
      <c r="V117" s="94" t="b">
        <f t="shared" si="9"/>
        <v>1</v>
      </c>
      <c r="W117" s="94" t="b">
        <f t="shared" si="9"/>
        <v>1</v>
      </c>
      <c r="X117" s="94" t="b">
        <f t="shared" si="9"/>
        <v>1</v>
      </c>
      <c r="Y117" s="94" t="b">
        <f t="shared" si="9"/>
        <v>1</v>
      </c>
      <c r="Z117" s="94" t="b">
        <f t="shared" si="9"/>
        <v>1</v>
      </c>
      <c r="AA117" s="94" t="b">
        <f t="shared" si="9"/>
        <v>1</v>
      </c>
      <c r="AB117" s="94" t="b">
        <f t="shared" si="9"/>
        <v>1</v>
      </c>
      <c r="AC117" s="94" t="b">
        <f t="shared" si="9"/>
        <v>1</v>
      </c>
      <c r="AD117" s="94" t="b">
        <f t="shared" si="9"/>
        <v>1</v>
      </c>
      <c r="AE117" s="94" t="b">
        <f t="shared" si="9"/>
        <v>1</v>
      </c>
      <c r="AF117" s="94" t="b">
        <f t="shared" si="9"/>
        <v>1</v>
      </c>
      <c r="AG117" s="94" t="b">
        <f t="shared" si="9"/>
        <v>1</v>
      </c>
      <c r="AH117" s="94" t="b">
        <f t="shared" si="9"/>
        <v>1</v>
      </c>
      <c r="AI117" s="94" t="b">
        <f t="shared" si="9"/>
        <v>1</v>
      </c>
      <c r="AK117" s="94" t="b">
        <f t="shared" si="9"/>
        <v>1</v>
      </c>
      <c r="AL117" s="94" t="b">
        <f t="shared" si="9"/>
        <v>1</v>
      </c>
      <c r="AM117" s="94" t="b">
        <f t="shared" si="9"/>
        <v>1</v>
      </c>
      <c r="AN117" s="94" t="b">
        <f t="shared" si="9"/>
        <v>1</v>
      </c>
      <c r="AO117" s="94" t="b">
        <f t="shared" si="9"/>
        <v>1</v>
      </c>
      <c r="AP117" s="94" t="b">
        <f t="shared" si="9"/>
        <v>1</v>
      </c>
      <c r="AQ117" s="94" t="b">
        <f t="shared" si="9"/>
        <v>1</v>
      </c>
      <c r="AR117" s="94" t="b">
        <f t="shared" si="9"/>
        <v>1</v>
      </c>
      <c r="AS117" s="94" t="b">
        <f t="shared" si="9"/>
        <v>1</v>
      </c>
      <c r="AT117" s="94" t="b">
        <f t="shared" si="9"/>
        <v>1</v>
      </c>
      <c r="AU117" s="94" t="b">
        <f t="shared" si="9"/>
        <v>1</v>
      </c>
      <c r="AV117" s="94" t="b">
        <f t="shared" si="9"/>
        <v>1</v>
      </c>
    </row>
    <row r="119" spans="1:121">
      <c r="B119" s="94" t="b">
        <f>B113=B1</f>
        <v>1</v>
      </c>
      <c r="C119" s="94" t="b">
        <f t="shared" ref="C119:BO119" si="10">C113=C1</f>
        <v>1</v>
      </c>
      <c r="D119" s="94" t="b">
        <f t="shared" si="10"/>
        <v>1</v>
      </c>
      <c r="E119" s="94" t="b">
        <f t="shared" si="10"/>
        <v>1</v>
      </c>
      <c r="F119" s="94" t="b">
        <f t="shared" si="10"/>
        <v>1</v>
      </c>
      <c r="G119" s="94" t="b">
        <f t="shared" si="10"/>
        <v>1</v>
      </c>
      <c r="H119" s="94" t="b">
        <f t="shared" si="10"/>
        <v>1</v>
      </c>
      <c r="I119" s="94" t="b">
        <f t="shared" si="10"/>
        <v>1</v>
      </c>
      <c r="J119" s="94" t="b">
        <f t="shared" si="10"/>
        <v>1</v>
      </c>
      <c r="K119" s="94" t="b">
        <f t="shared" si="10"/>
        <v>1</v>
      </c>
      <c r="L119" s="94" t="b">
        <f t="shared" si="10"/>
        <v>1</v>
      </c>
      <c r="M119" s="94" t="b">
        <f t="shared" si="10"/>
        <v>1</v>
      </c>
      <c r="N119" s="94" t="b">
        <f t="shared" si="10"/>
        <v>1</v>
      </c>
      <c r="O119" s="94" t="b">
        <f t="shared" si="10"/>
        <v>1</v>
      </c>
      <c r="P119" s="94" t="b">
        <f t="shared" si="10"/>
        <v>1</v>
      </c>
      <c r="Q119" s="94" t="b">
        <f t="shared" si="10"/>
        <v>1</v>
      </c>
      <c r="R119" s="94" t="b">
        <f t="shared" si="10"/>
        <v>1</v>
      </c>
      <c r="S119" s="94" t="b">
        <f t="shared" si="10"/>
        <v>1</v>
      </c>
      <c r="T119" s="94" t="b">
        <f t="shared" si="10"/>
        <v>1</v>
      </c>
      <c r="U119" s="94" t="b">
        <f t="shared" si="10"/>
        <v>1</v>
      </c>
      <c r="V119" s="94" t="b">
        <f t="shared" si="10"/>
        <v>1</v>
      </c>
      <c r="W119" s="94" t="b">
        <f t="shared" si="10"/>
        <v>1</v>
      </c>
      <c r="X119" s="94" t="b">
        <f t="shared" si="10"/>
        <v>1</v>
      </c>
      <c r="Y119" s="94" t="b">
        <f t="shared" si="10"/>
        <v>1</v>
      </c>
      <c r="Z119" s="94" t="b">
        <f t="shared" si="10"/>
        <v>1</v>
      </c>
      <c r="AA119" s="94" t="b">
        <f t="shared" si="10"/>
        <v>1</v>
      </c>
      <c r="AB119" s="94" t="b">
        <f t="shared" si="10"/>
        <v>1</v>
      </c>
      <c r="AC119" s="94" t="b">
        <f t="shared" si="10"/>
        <v>1</v>
      </c>
      <c r="AD119" s="94" t="b">
        <f t="shared" si="10"/>
        <v>1</v>
      </c>
      <c r="AE119" s="94" t="b">
        <f t="shared" si="10"/>
        <v>1</v>
      </c>
      <c r="AF119" s="94" t="b">
        <f t="shared" si="10"/>
        <v>1</v>
      </c>
      <c r="AG119" s="94" t="b">
        <f t="shared" si="10"/>
        <v>1</v>
      </c>
      <c r="AH119" s="94" t="b">
        <f t="shared" si="10"/>
        <v>1</v>
      </c>
      <c r="AI119" s="94" t="b">
        <f t="shared" si="10"/>
        <v>1</v>
      </c>
      <c r="AK119" s="94" t="b">
        <f t="shared" si="10"/>
        <v>1</v>
      </c>
      <c r="AL119" s="94" t="b">
        <f t="shared" si="10"/>
        <v>1</v>
      </c>
      <c r="AM119" s="94" t="b">
        <f t="shared" si="10"/>
        <v>1</v>
      </c>
      <c r="AN119" s="94" t="b">
        <f t="shared" si="10"/>
        <v>1</v>
      </c>
      <c r="AO119" s="94" t="b">
        <f t="shared" si="10"/>
        <v>1</v>
      </c>
      <c r="AP119" s="94" t="b">
        <f t="shared" si="10"/>
        <v>1</v>
      </c>
      <c r="AQ119" s="94" t="b">
        <f t="shared" si="10"/>
        <v>1</v>
      </c>
      <c r="AR119" s="94" t="b">
        <f t="shared" si="10"/>
        <v>1</v>
      </c>
      <c r="AS119" s="94" t="b">
        <f t="shared" si="10"/>
        <v>1</v>
      </c>
      <c r="AT119" s="94" t="b">
        <f t="shared" si="10"/>
        <v>1</v>
      </c>
      <c r="AU119" s="94" t="b">
        <f t="shared" si="10"/>
        <v>1</v>
      </c>
      <c r="AV119" s="94" t="b">
        <f t="shared" si="10"/>
        <v>1</v>
      </c>
      <c r="AW119" s="94" t="b">
        <f t="shared" si="10"/>
        <v>1</v>
      </c>
      <c r="AX119" s="94" t="b">
        <f t="shared" si="10"/>
        <v>1</v>
      </c>
      <c r="AY119" s="94" t="b">
        <f t="shared" si="10"/>
        <v>1</v>
      </c>
      <c r="AZ119" s="94" t="b">
        <f t="shared" si="10"/>
        <v>1</v>
      </c>
      <c r="BA119" s="94" t="b">
        <f t="shared" si="10"/>
        <v>1</v>
      </c>
      <c r="BB119" s="94" t="b">
        <f t="shared" si="10"/>
        <v>1</v>
      </c>
      <c r="BC119" s="94" t="b">
        <f t="shared" si="10"/>
        <v>1</v>
      </c>
      <c r="BD119" s="94" t="b">
        <f t="shared" si="10"/>
        <v>1</v>
      </c>
      <c r="BE119" s="94" t="b">
        <f t="shared" si="10"/>
        <v>1</v>
      </c>
      <c r="BF119" s="94" t="b">
        <f t="shared" si="10"/>
        <v>1</v>
      </c>
      <c r="BG119" s="94" t="b">
        <f t="shared" si="10"/>
        <v>1</v>
      </c>
      <c r="BH119" s="94" t="b">
        <f t="shared" si="10"/>
        <v>1</v>
      </c>
      <c r="BI119" s="94" t="b">
        <f t="shared" si="10"/>
        <v>1</v>
      </c>
      <c r="BJ119" s="94" t="b">
        <f t="shared" si="10"/>
        <v>1</v>
      </c>
      <c r="BK119" s="94" t="b">
        <f t="shared" si="10"/>
        <v>1</v>
      </c>
      <c r="BL119" s="94" t="b">
        <f t="shared" si="10"/>
        <v>1</v>
      </c>
      <c r="BM119" s="94" t="b">
        <f t="shared" si="10"/>
        <v>1</v>
      </c>
      <c r="BN119" s="94" t="b">
        <f t="shared" si="10"/>
        <v>1</v>
      </c>
      <c r="BO119" s="94" t="b">
        <f t="shared" si="10"/>
        <v>1</v>
      </c>
      <c r="BP119" s="94" t="b">
        <f t="shared" ref="BP119:CS119" si="11">BP113=BP1</f>
        <v>1</v>
      </c>
      <c r="BQ119" s="94" t="b">
        <f t="shared" si="11"/>
        <v>1</v>
      </c>
      <c r="BR119" s="94" t="b">
        <f t="shared" si="11"/>
        <v>1</v>
      </c>
      <c r="BS119" s="94" t="b">
        <f t="shared" si="11"/>
        <v>1</v>
      </c>
      <c r="BT119" s="94" t="b">
        <f t="shared" si="11"/>
        <v>1</v>
      </c>
      <c r="BU119" s="94" t="b">
        <f t="shared" si="11"/>
        <v>1</v>
      </c>
      <c r="BV119" s="94" t="b">
        <f t="shared" si="11"/>
        <v>1</v>
      </c>
      <c r="BW119" s="94" t="b">
        <f t="shared" si="11"/>
        <v>1</v>
      </c>
      <c r="BX119" s="94" t="b">
        <f t="shared" si="11"/>
        <v>1</v>
      </c>
      <c r="BY119" s="94" t="b">
        <f t="shared" si="11"/>
        <v>1</v>
      </c>
      <c r="BZ119" s="94" t="b">
        <f t="shared" si="11"/>
        <v>1</v>
      </c>
      <c r="CA119" s="94" t="b">
        <f t="shared" si="11"/>
        <v>1</v>
      </c>
      <c r="CB119" s="94" t="b">
        <f t="shared" si="11"/>
        <v>1</v>
      </c>
      <c r="CC119" s="94" t="b">
        <f t="shared" si="11"/>
        <v>1</v>
      </c>
      <c r="CD119" s="94" t="b">
        <f t="shared" si="11"/>
        <v>1</v>
      </c>
      <c r="CE119" s="94" t="b">
        <f t="shared" si="11"/>
        <v>1</v>
      </c>
      <c r="CF119" s="94" t="b">
        <f t="shared" si="11"/>
        <v>1</v>
      </c>
      <c r="CG119" s="94" t="b">
        <f t="shared" si="11"/>
        <v>1</v>
      </c>
      <c r="CH119" s="94" t="b">
        <f t="shared" si="11"/>
        <v>1</v>
      </c>
      <c r="CI119" s="94" t="b">
        <f t="shared" si="11"/>
        <v>1</v>
      </c>
      <c r="CJ119" s="94" t="b">
        <f t="shared" si="11"/>
        <v>1</v>
      </c>
      <c r="CK119" s="94" t="b">
        <f t="shared" si="11"/>
        <v>1</v>
      </c>
      <c r="CL119" s="94" t="b">
        <f t="shared" si="11"/>
        <v>1</v>
      </c>
      <c r="CM119" s="94" t="b">
        <f t="shared" si="11"/>
        <v>1</v>
      </c>
      <c r="CN119" s="94" t="b">
        <f t="shared" si="11"/>
        <v>1</v>
      </c>
      <c r="CO119" s="94" t="b">
        <f t="shared" si="11"/>
        <v>1</v>
      </c>
      <c r="CP119" s="94" t="b">
        <f t="shared" si="11"/>
        <v>1</v>
      </c>
      <c r="CQ119" s="94" t="b">
        <f t="shared" si="11"/>
        <v>1</v>
      </c>
      <c r="CR119" s="94" t="b">
        <f t="shared" si="11"/>
        <v>1</v>
      </c>
      <c r="CS119" s="94" t="b">
        <f t="shared" si="11"/>
        <v>1</v>
      </c>
      <c r="CT119" s="94" t="b">
        <f>CT113=CT1</f>
        <v>1</v>
      </c>
      <c r="CU119" s="94" t="b">
        <f t="shared" ref="CU119:DL119" si="12">CU113=CU1</f>
        <v>1</v>
      </c>
      <c r="CV119" s="94" t="b">
        <f t="shared" si="12"/>
        <v>1</v>
      </c>
      <c r="CW119" s="94" t="b">
        <f t="shared" si="12"/>
        <v>1</v>
      </c>
      <c r="CX119" s="94" t="b">
        <f t="shared" si="12"/>
        <v>1</v>
      </c>
      <c r="CY119" s="94" t="b">
        <f t="shared" si="12"/>
        <v>1</v>
      </c>
      <c r="CZ119" s="94" t="b">
        <f t="shared" si="12"/>
        <v>1</v>
      </c>
      <c r="DA119" s="94" t="b">
        <f t="shared" si="12"/>
        <v>1</v>
      </c>
      <c r="DB119" s="94" t="b">
        <f t="shared" si="12"/>
        <v>1</v>
      </c>
      <c r="DC119" s="94" t="b">
        <f t="shared" si="12"/>
        <v>1</v>
      </c>
      <c r="DD119" s="94" t="b">
        <f t="shared" si="12"/>
        <v>1</v>
      </c>
      <c r="DE119" s="94" t="b">
        <f t="shared" si="12"/>
        <v>1</v>
      </c>
      <c r="DF119" s="94" t="b">
        <f t="shared" si="12"/>
        <v>1</v>
      </c>
      <c r="DG119" s="94" t="b">
        <f t="shared" si="12"/>
        <v>1</v>
      </c>
      <c r="DH119" s="94" t="b">
        <f t="shared" si="12"/>
        <v>1</v>
      </c>
      <c r="DI119" s="94" t="b">
        <f t="shared" si="12"/>
        <v>1</v>
      </c>
      <c r="DJ119" s="94" t="b">
        <f t="shared" si="12"/>
        <v>1</v>
      </c>
      <c r="DK119" s="94" t="b">
        <f t="shared" si="12"/>
        <v>1</v>
      </c>
      <c r="DL119" s="94" t="b">
        <f t="shared" si="12"/>
        <v>1</v>
      </c>
    </row>
    <row r="123" spans="1:121" ht="12.75" thickBot="1"/>
    <row r="124" spans="1:121" s="78" customFormat="1" ht="13.5">
      <c r="A124" s="190" t="s">
        <v>900</v>
      </c>
      <c r="B124" s="191" t="s">
        <v>179</v>
      </c>
      <c r="C124" s="192" t="s">
        <v>180</v>
      </c>
      <c r="D124" s="191" t="s">
        <v>181</v>
      </c>
      <c r="E124" s="191" t="s">
        <v>182</v>
      </c>
      <c r="F124" s="191" t="s">
        <v>183</v>
      </c>
      <c r="G124" s="191" t="s">
        <v>184</v>
      </c>
      <c r="H124" s="191" t="s">
        <v>185</v>
      </c>
      <c r="I124" s="82" t="s">
        <v>4</v>
      </c>
      <c r="J124" s="82" t="s">
        <v>186</v>
      </c>
      <c r="K124" s="82" t="s">
        <v>187</v>
      </c>
      <c r="L124" s="82" t="s">
        <v>188</v>
      </c>
      <c r="M124" s="82" t="s">
        <v>189</v>
      </c>
      <c r="N124" s="82" t="s">
        <v>5</v>
      </c>
      <c r="O124" s="82" t="s">
        <v>6</v>
      </c>
      <c r="P124" s="82" t="s">
        <v>190</v>
      </c>
      <c r="Q124" s="82" t="s">
        <v>191</v>
      </c>
      <c r="R124" s="82" t="s">
        <v>192</v>
      </c>
      <c r="S124" s="82" t="s">
        <v>17</v>
      </c>
      <c r="T124" s="82" t="s">
        <v>12</v>
      </c>
      <c r="U124" s="82" t="s">
        <v>13</v>
      </c>
      <c r="V124" s="82" t="s">
        <v>15</v>
      </c>
      <c r="W124" s="82" t="s">
        <v>16</v>
      </c>
      <c r="X124" s="82" t="s">
        <v>24</v>
      </c>
      <c r="Y124" s="82" t="s">
        <v>23</v>
      </c>
      <c r="Z124" s="86" t="s">
        <v>19</v>
      </c>
      <c r="AA124" s="86" t="s">
        <v>20</v>
      </c>
      <c r="AB124" s="86" t="s">
        <v>21</v>
      </c>
      <c r="AC124" s="86" t="s">
        <v>22</v>
      </c>
      <c r="AD124" s="86" t="s">
        <v>10</v>
      </c>
      <c r="AE124" s="86" t="s">
        <v>8</v>
      </c>
      <c r="AF124" s="86" t="s">
        <v>9</v>
      </c>
      <c r="AG124" s="86" t="s">
        <v>193</v>
      </c>
      <c r="AH124" s="86" t="s">
        <v>194</v>
      </c>
      <c r="AI124" s="86" t="s">
        <v>195</v>
      </c>
      <c r="AJ124" s="86" t="s">
        <v>897</v>
      </c>
      <c r="AK124" s="86" t="s">
        <v>196</v>
      </c>
      <c r="AL124" s="82" t="s">
        <v>197</v>
      </c>
      <c r="AM124" s="82" t="s">
        <v>198</v>
      </c>
      <c r="AN124" s="82" t="s">
        <v>199</v>
      </c>
      <c r="AO124" s="82" t="s">
        <v>200</v>
      </c>
      <c r="AP124" s="82" t="s">
        <v>201</v>
      </c>
      <c r="AQ124" s="82" t="s">
        <v>202</v>
      </c>
      <c r="AR124" s="82" t="s">
        <v>203</v>
      </c>
      <c r="AS124" s="82" t="s">
        <v>204</v>
      </c>
      <c r="AT124" s="82" t="s">
        <v>205</v>
      </c>
      <c r="AU124" s="82" t="s">
        <v>206</v>
      </c>
      <c r="AV124" s="82" t="s">
        <v>207</v>
      </c>
      <c r="AW124" s="82" t="s">
        <v>208</v>
      </c>
      <c r="AX124" s="82" t="s">
        <v>209</v>
      </c>
      <c r="AY124" s="82" t="s">
        <v>210</v>
      </c>
      <c r="AZ124" s="82" t="s">
        <v>211</v>
      </c>
      <c r="BA124" s="82" t="s">
        <v>212</v>
      </c>
      <c r="BB124" s="82" t="s">
        <v>899</v>
      </c>
      <c r="BC124" s="82" t="s">
        <v>214</v>
      </c>
      <c r="BD124" s="82" t="s">
        <v>215</v>
      </c>
      <c r="BE124" s="82" t="s">
        <v>216</v>
      </c>
      <c r="BF124" s="82" t="s">
        <v>217</v>
      </c>
      <c r="BG124" s="82" t="s">
        <v>218</v>
      </c>
      <c r="BH124" s="82" t="s">
        <v>219</v>
      </c>
      <c r="BI124" s="82" t="s">
        <v>220</v>
      </c>
      <c r="BJ124" s="82" t="s">
        <v>221</v>
      </c>
      <c r="BK124" s="82" t="s">
        <v>222</v>
      </c>
      <c r="BL124" s="82" t="s">
        <v>223</v>
      </c>
      <c r="BM124" s="82" t="s">
        <v>224</v>
      </c>
      <c r="BN124" s="82" t="s">
        <v>225</v>
      </c>
      <c r="BO124" s="82" t="s">
        <v>226</v>
      </c>
      <c r="BP124" s="82" t="s">
        <v>227</v>
      </c>
      <c r="BQ124" s="82" t="s">
        <v>228</v>
      </c>
      <c r="BR124" s="82" t="s">
        <v>229</v>
      </c>
      <c r="BS124" s="82" t="s">
        <v>230</v>
      </c>
      <c r="BT124" s="82" t="s">
        <v>231</v>
      </c>
      <c r="BU124" s="82" t="s">
        <v>232</v>
      </c>
      <c r="BV124" s="82" t="s">
        <v>233</v>
      </c>
      <c r="BW124" s="82" t="s">
        <v>234</v>
      </c>
      <c r="BX124" s="82" t="s">
        <v>235</v>
      </c>
      <c r="BY124" s="82" t="s">
        <v>236</v>
      </c>
      <c r="BZ124" s="82" t="s">
        <v>237</v>
      </c>
      <c r="CA124" s="82" t="s">
        <v>238</v>
      </c>
      <c r="CB124" s="82" t="s">
        <v>239</v>
      </c>
      <c r="CC124" s="82" t="s">
        <v>240</v>
      </c>
      <c r="CD124" s="82" t="s">
        <v>241</v>
      </c>
      <c r="CE124" s="82" t="s">
        <v>242</v>
      </c>
      <c r="CF124" s="82" t="s">
        <v>243</v>
      </c>
      <c r="CG124" s="82" t="s">
        <v>244</v>
      </c>
      <c r="CH124" s="82" t="s">
        <v>245</v>
      </c>
      <c r="CI124" s="82" t="s">
        <v>246</v>
      </c>
      <c r="CJ124" s="82" t="s">
        <v>247</v>
      </c>
      <c r="CK124" s="82" t="s">
        <v>248</v>
      </c>
      <c r="CL124" s="82" t="s">
        <v>249</v>
      </c>
      <c r="CM124" s="82" t="s">
        <v>250</v>
      </c>
      <c r="CN124" s="82" t="s">
        <v>251</v>
      </c>
      <c r="CO124" s="82" t="s">
        <v>252</v>
      </c>
      <c r="CP124" s="82" t="s">
        <v>253</v>
      </c>
      <c r="CQ124" s="82" t="s">
        <v>254</v>
      </c>
      <c r="CR124" s="82" t="s">
        <v>255</v>
      </c>
      <c r="CS124" s="82" t="s">
        <v>256</v>
      </c>
      <c r="CT124" s="82" t="s">
        <v>257</v>
      </c>
      <c r="CU124" s="82" t="s">
        <v>258</v>
      </c>
      <c r="CV124" s="82" t="s">
        <v>259</v>
      </c>
      <c r="CW124" s="82" t="s">
        <v>260</v>
      </c>
      <c r="CX124" s="82" t="s">
        <v>261</v>
      </c>
      <c r="CY124" s="82" t="s">
        <v>262</v>
      </c>
      <c r="CZ124" s="82" t="s">
        <v>263</v>
      </c>
      <c r="DA124" s="82" t="s">
        <v>264</v>
      </c>
      <c r="DB124" s="82" t="s">
        <v>265</v>
      </c>
      <c r="DC124" s="82" t="s">
        <v>266</v>
      </c>
      <c r="DD124" s="82" t="s">
        <v>267</v>
      </c>
      <c r="DE124" s="82" t="s">
        <v>268</v>
      </c>
      <c r="DF124" s="82" t="s">
        <v>269</v>
      </c>
      <c r="DG124" s="82" t="s">
        <v>270</v>
      </c>
      <c r="DH124" s="82" t="s">
        <v>271</v>
      </c>
      <c r="DI124" s="82" t="s">
        <v>272</v>
      </c>
      <c r="DJ124" s="82" t="s">
        <v>273</v>
      </c>
      <c r="DK124" s="82" t="s">
        <v>274</v>
      </c>
      <c r="DL124" s="82" t="s">
        <v>275</v>
      </c>
      <c r="DM124" s="82"/>
      <c r="DN124" s="82"/>
      <c r="DO124" s="82"/>
      <c r="DP124" s="87"/>
    </row>
    <row r="126" spans="1:121">
      <c r="B126" s="94" t="b">
        <f>B1=B124</f>
        <v>1</v>
      </c>
      <c r="C126" s="94" t="b">
        <f t="shared" ref="C126:AO126" si="13">C1=C124</f>
        <v>1</v>
      </c>
      <c r="D126" s="94" t="b">
        <f t="shared" si="13"/>
        <v>1</v>
      </c>
      <c r="E126" s="94" t="b">
        <f t="shared" si="13"/>
        <v>1</v>
      </c>
      <c r="F126" s="94" t="b">
        <f t="shared" si="13"/>
        <v>1</v>
      </c>
      <c r="G126" s="94" t="b">
        <f t="shared" si="13"/>
        <v>1</v>
      </c>
      <c r="H126" s="94" t="b">
        <f t="shared" si="13"/>
        <v>1</v>
      </c>
      <c r="I126" s="94" t="b">
        <f t="shared" si="13"/>
        <v>1</v>
      </c>
      <c r="J126" s="94" t="b">
        <f t="shared" si="13"/>
        <v>1</v>
      </c>
      <c r="K126" s="94" t="b">
        <f t="shared" si="13"/>
        <v>1</v>
      </c>
      <c r="L126" s="94" t="b">
        <f t="shared" si="13"/>
        <v>1</v>
      </c>
      <c r="M126" s="94" t="b">
        <f t="shared" si="13"/>
        <v>1</v>
      </c>
      <c r="N126" s="94" t="b">
        <f t="shared" si="13"/>
        <v>1</v>
      </c>
      <c r="O126" s="94" t="b">
        <f t="shared" si="13"/>
        <v>1</v>
      </c>
      <c r="P126" s="94" t="b">
        <f t="shared" si="13"/>
        <v>1</v>
      </c>
      <c r="Q126" s="94" t="b">
        <f t="shared" si="13"/>
        <v>1</v>
      </c>
      <c r="R126" s="94" t="b">
        <f t="shared" si="13"/>
        <v>1</v>
      </c>
      <c r="S126" s="94" t="b">
        <f t="shared" si="13"/>
        <v>1</v>
      </c>
      <c r="T126" s="94" t="b">
        <f t="shared" si="13"/>
        <v>1</v>
      </c>
      <c r="U126" s="94" t="b">
        <f t="shared" si="13"/>
        <v>1</v>
      </c>
      <c r="V126" s="94" t="b">
        <f>V1=V124</f>
        <v>1</v>
      </c>
      <c r="W126" s="94" t="b">
        <f t="shared" si="13"/>
        <v>1</v>
      </c>
      <c r="X126" s="94" t="b">
        <f t="shared" si="13"/>
        <v>1</v>
      </c>
      <c r="Y126" s="94" t="b">
        <f t="shared" si="13"/>
        <v>1</v>
      </c>
      <c r="Z126" s="94" t="b">
        <f t="shared" si="13"/>
        <v>1</v>
      </c>
      <c r="AA126" s="94" t="b">
        <f t="shared" si="13"/>
        <v>1</v>
      </c>
      <c r="AB126" s="94" t="b">
        <f t="shared" si="13"/>
        <v>1</v>
      </c>
      <c r="AC126" s="94" t="b">
        <f t="shared" si="13"/>
        <v>1</v>
      </c>
      <c r="AD126" s="94" t="b">
        <f t="shared" si="13"/>
        <v>1</v>
      </c>
      <c r="AE126" s="94" t="b">
        <f t="shared" si="13"/>
        <v>1</v>
      </c>
      <c r="AF126" s="94" t="b">
        <f t="shared" si="13"/>
        <v>1</v>
      </c>
      <c r="AG126" s="94" t="b">
        <f t="shared" si="13"/>
        <v>1</v>
      </c>
      <c r="AH126" s="94" t="b">
        <f t="shared" si="13"/>
        <v>1</v>
      </c>
      <c r="AI126" s="94" t="b">
        <f t="shared" si="13"/>
        <v>1</v>
      </c>
      <c r="AJ126" s="94" t="b">
        <f t="shared" si="13"/>
        <v>1</v>
      </c>
      <c r="AK126" s="94" t="b">
        <f t="shared" si="13"/>
        <v>1</v>
      </c>
      <c r="AL126" s="94" t="b">
        <f t="shared" si="13"/>
        <v>1</v>
      </c>
      <c r="AM126" s="94" t="b">
        <f t="shared" si="13"/>
        <v>1</v>
      </c>
      <c r="AN126" s="94" t="b">
        <f t="shared" si="13"/>
        <v>1</v>
      </c>
      <c r="AO126" s="94" t="b">
        <f t="shared" si="13"/>
        <v>1</v>
      </c>
    </row>
  </sheetData>
  <phoneticPr fontId="4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63"/>
  <sheetViews>
    <sheetView workbookViewId="0">
      <pane xSplit="2" ySplit="2" topLeftCell="C15" activePane="bottomRight" state="frozen"/>
      <selection pane="topRight"/>
      <selection pane="bottomLeft"/>
      <selection pane="bottomRight" activeCell="C101" sqref="C101"/>
    </sheetView>
  </sheetViews>
  <sheetFormatPr defaultColWidth="9" defaultRowHeight="13.5"/>
  <cols>
    <col min="1" max="1" width="15.25" style="80" customWidth="1"/>
    <col min="2" max="2" width="19.375" style="24" customWidth="1"/>
    <col min="3" max="3" width="18.375" style="24" customWidth="1"/>
    <col min="4" max="4" width="17.25" style="24" customWidth="1"/>
    <col min="5" max="5" width="16.125" style="24" customWidth="1"/>
    <col min="6" max="7" width="13.875" style="24" customWidth="1"/>
    <col min="8" max="16" width="16.125" style="24" customWidth="1"/>
    <col min="17" max="17" width="12.75" style="24" customWidth="1"/>
    <col min="18" max="18" width="10.5" style="24" customWidth="1"/>
    <col min="19" max="19" width="16.125" style="24" customWidth="1"/>
    <col min="20" max="20" width="13.875" style="24" customWidth="1"/>
    <col min="21" max="21" width="18.375" style="24" customWidth="1"/>
    <col min="22" max="23" width="17.25" style="24" customWidth="1"/>
    <col min="24" max="26" width="16.125" style="24" customWidth="1"/>
    <col min="27" max="27" width="13.875" style="24" customWidth="1"/>
    <col min="28" max="38" width="16.125" style="24" customWidth="1"/>
    <col min="39" max="39" width="17.25" style="24" customWidth="1"/>
    <col min="40" max="42" width="16.125" style="24" customWidth="1"/>
    <col min="43" max="43" width="17.25" style="24" customWidth="1"/>
    <col min="44" max="46" width="16.125" style="24" customWidth="1"/>
    <col min="47" max="47" width="17.25" style="24" customWidth="1"/>
    <col min="48" max="58" width="16.125" style="24" customWidth="1"/>
    <col min="59" max="59" width="17.25" style="24" customWidth="1"/>
    <col min="60" max="65" width="16.125" style="24" customWidth="1"/>
    <col min="66" max="66" width="13.875" style="24" customWidth="1"/>
    <col min="67" max="68" width="16.125" style="24" customWidth="1"/>
    <col min="69" max="69" width="15.5" style="24" customWidth="1"/>
    <col min="70" max="75" width="13.875" style="24" customWidth="1"/>
    <col min="76" max="76" width="16.125" style="24" customWidth="1"/>
    <col min="77" max="81" width="13.875" style="24" customWidth="1"/>
    <col min="82" max="83" width="16.125" style="24" customWidth="1"/>
    <col min="84" max="84" width="15.5" style="24" customWidth="1"/>
    <col min="85" max="106" width="13.875" style="24" customWidth="1"/>
    <col min="107" max="107" width="16.125" style="24" customWidth="1"/>
    <col min="108" max="110" width="13.875" style="24" customWidth="1"/>
    <col min="111" max="111" width="20.5" style="24" customWidth="1"/>
    <col min="112" max="114" width="13.875" style="24" customWidth="1"/>
    <col min="115" max="115" width="15.5" style="24" customWidth="1"/>
    <col min="116" max="116" width="13.875" style="24" customWidth="1"/>
    <col min="117" max="117" width="27.75" style="24" customWidth="1"/>
    <col min="118" max="118" width="19.375" style="24" customWidth="1"/>
    <col min="119" max="120" width="25.625" style="24" customWidth="1"/>
    <col min="121" max="121" width="19.375" style="24" customWidth="1"/>
    <col min="122" max="122" width="23.625" style="24" customWidth="1"/>
    <col min="123" max="16384" width="9" style="24"/>
  </cols>
  <sheetData>
    <row r="1" spans="1:123">
      <c r="A1" s="80" t="s">
        <v>310</v>
      </c>
      <c r="C1" s="81" t="s">
        <v>2</v>
      </c>
      <c r="D1" s="82" t="s">
        <v>311</v>
      </c>
      <c r="E1" s="82" t="s">
        <v>312</v>
      </c>
      <c r="F1" s="82" t="s">
        <v>313</v>
      </c>
      <c r="G1" s="82" t="s">
        <v>314</v>
      </c>
      <c r="H1" s="82" t="s">
        <v>315</v>
      </c>
      <c r="I1" s="82" t="s">
        <v>316</v>
      </c>
      <c r="J1" s="82" t="s">
        <v>317</v>
      </c>
      <c r="K1" s="82" t="s">
        <v>318</v>
      </c>
      <c r="L1" s="82" t="s">
        <v>319</v>
      </c>
      <c r="M1" s="82" t="s">
        <v>320</v>
      </c>
      <c r="N1" s="82" t="s">
        <v>321</v>
      </c>
      <c r="O1" s="82" t="s">
        <v>322</v>
      </c>
      <c r="P1" s="82" t="s">
        <v>186</v>
      </c>
      <c r="Q1" s="82" t="s">
        <v>187</v>
      </c>
      <c r="R1" s="82" t="s">
        <v>188</v>
      </c>
      <c r="S1" s="82" t="s">
        <v>189</v>
      </c>
      <c r="T1" s="82" t="s">
        <v>5</v>
      </c>
      <c r="U1" s="86" t="s">
        <v>6</v>
      </c>
      <c r="V1" s="86" t="s">
        <v>190</v>
      </c>
      <c r="W1" s="86" t="s">
        <v>191</v>
      </c>
      <c r="X1" s="86" t="s">
        <v>192</v>
      </c>
      <c r="Y1" s="86" t="s">
        <v>17</v>
      </c>
      <c r="Z1" s="86" t="s">
        <v>12</v>
      </c>
      <c r="AA1" s="86" t="s">
        <v>13</v>
      </c>
      <c r="AB1" s="86" t="s">
        <v>15</v>
      </c>
      <c r="AC1" s="86" t="s">
        <v>16</v>
      </c>
      <c r="AD1" s="86" t="s">
        <v>24</v>
      </c>
      <c r="AE1" s="86" t="s">
        <v>23</v>
      </c>
      <c r="AF1" s="86" t="s">
        <v>19</v>
      </c>
      <c r="AG1" s="82" t="s">
        <v>20</v>
      </c>
      <c r="AH1" s="82" t="s">
        <v>21</v>
      </c>
      <c r="AI1" s="82" t="s">
        <v>22</v>
      </c>
      <c r="AJ1" s="82" t="s">
        <v>10</v>
      </c>
      <c r="AK1" s="82" t="s">
        <v>8</v>
      </c>
      <c r="AL1" s="82" t="s">
        <v>9</v>
      </c>
      <c r="AM1" s="82" t="s">
        <v>193</v>
      </c>
      <c r="AN1" s="82" t="s">
        <v>194</v>
      </c>
      <c r="AO1" s="82" t="s">
        <v>195</v>
      </c>
      <c r="AP1" s="82"/>
      <c r="AQ1" s="82" t="s">
        <v>196</v>
      </c>
      <c r="AR1" s="82" t="s">
        <v>197</v>
      </c>
      <c r="AS1" s="82" t="s">
        <v>198</v>
      </c>
      <c r="AT1" s="82" t="s">
        <v>199</v>
      </c>
      <c r="AU1" s="82" t="s">
        <v>200</v>
      </c>
      <c r="AV1" s="82" t="s">
        <v>201</v>
      </c>
      <c r="AW1" s="82" t="s">
        <v>202</v>
      </c>
      <c r="AX1" s="82" t="s">
        <v>203</v>
      </c>
      <c r="AY1" s="82" t="s">
        <v>204</v>
      </c>
      <c r="AZ1" s="82" t="s">
        <v>205</v>
      </c>
      <c r="BA1" s="82" t="s">
        <v>206</v>
      </c>
      <c r="BB1" s="82" t="s">
        <v>207</v>
      </c>
      <c r="BC1" s="82" t="s">
        <v>208</v>
      </c>
      <c r="BD1" s="82" t="s">
        <v>209</v>
      </c>
      <c r="BE1" s="82" t="s">
        <v>210</v>
      </c>
      <c r="BF1" s="82" t="s">
        <v>211</v>
      </c>
      <c r="BG1" s="82" t="s">
        <v>212</v>
      </c>
      <c r="BH1" s="82" t="s">
        <v>213</v>
      </c>
      <c r="BI1" s="82" t="s">
        <v>214</v>
      </c>
      <c r="BJ1" s="82" t="s">
        <v>215</v>
      </c>
      <c r="BK1" s="82" t="s">
        <v>216</v>
      </c>
      <c r="BL1" s="82" t="s">
        <v>217</v>
      </c>
      <c r="BM1" s="82" t="s">
        <v>218</v>
      </c>
      <c r="BN1" s="82" t="s">
        <v>219</v>
      </c>
      <c r="BO1" s="82" t="s">
        <v>220</v>
      </c>
      <c r="BP1" s="82" t="s">
        <v>221</v>
      </c>
      <c r="BQ1" s="82" t="s">
        <v>222</v>
      </c>
      <c r="BR1" s="82" t="s">
        <v>223</v>
      </c>
      <c r="BS1" s="82" t="s">
        <v>224</v>
      </c>
      <c r="BT1" s="82" t="s">
        <v>225</v>
      </c>
      <c r="BU1" s="82" t="s">
        <v>226</v>
      </c>
      <c r="BV1" s="82" t="s">
        <v>227</v>
      </c>
      <c r="BW1" s="82" t="s">
        <v>228</v>
      </c>
      <c r="BX1" s="82" t="s">
        <v>229</v>
      </c>
      <c r="BY1" s="82" t="s">
        <v>230</v>
      </c>
      <c r="BZ1" s="82" t="s">
        <v>231</v>
      </c>
      <c r="CA1" s="82" t="s">
        <v>232</v>
      </c>
      <c r="CB1" s="82" t="s">
        <v>233</v>
      </c>
      <c r="CC1" s="82" t="s">
        <v>234</v>
      </c>
      <c r="CD1" s="82" t="s">
        <v>235</v>
      </c>
      <c r="CE1" s="82" t="s">
        <v>236</v>
      </c>
      <c r="CF1" s="82" t="s">
        <v>237</v>
      </c>
      <c r="CG1" s="82" t="s">
        <v>238</v>
      </c>
      <c r="CH1" s="82" t="s">
        <v>239</v>
      </c>
      <c r="CI1" s="82" t="s">
        <v>240</v>
      </c>
      <c r="CJ1" s="82" t="s">
        <v>241</v>
      </c>
      <c r="CK1" s="82" t="s">
        <v>242</v>
      </c>
      <c r="CL1" s="82" t="s">
        <v>243</v>
      </c>
      <c r="CM1" s="82" t="s">
        <v>244</v>
      </c>
      <c r="CN1" s="82" t="s">
        <v>245</v>
      </c>
      <c r="CO1" s="82" t="s">
        <v>246</v>
      </c>
      <c r="CP1" s="82" t="s">
        <v>247</v>
      </c>
      <c r="CQ1" s="82" t="s">
        <v>248</v>
      </c>
      <c r="CR1" s="82" t="s">
        <v>249</v>
      </c>
      <c r="CS1" s="82" t="s">
        <v>250</v>
      </c>
      <c r="CT1" s="82" t="s">
        <v>251</v>
      </c>
      <c r="CU1" s="82" t="s">
        <v>252</v>
      </c>
      <c r="CV1" s="82" t="s">
        <v>253</v>
      </c>
      <c r="CW1" s="82" t="s">
        <v>254</v>
      </c>
      <c r="CX1" s="82" t="s">
        <v>255</v>
      </c>
      <c r="CY1" s="82" t="s">
        <v>256</v>
      </c>
      <c r="CZ1" s="82" t="s">
        <v>257</v>
      </c>
      <c r="DA1" s="82" t="s">
        <v>258</v>
      </c>
      <c r="DB1" s="82" t="s">
        <v>259</v>
      </c>
      <c r="DC1" s="82" t="s">
        <v>260</v>
      </c>
      <c r="DD1" s="82" t="s">
        <v>261</v>
      </c>
      <c r="DE1" s="82" t="s">
        <v>262</v>
      </c>
      <c r="DF1" s="82" t="s">
        <v>263</v>
      </c>
      <c r="DG1" s="82" t="s">
        <v>264</v>
      </c>
      <c r="DH1" s="82" t="s">
        <v>265</v>
      </c>
      <c r="DI1" s="82" t="s">
        <v>266</v>
      </c>
      <c r="DJ1" s="82" t="s">
        <v>267</v>
      </c>
      <c r="DK1" s="82" t="s">
        <v>268</v>
      </c>
      <c r="DL1" s="87" t="s">
        <v>269</v>
      </c>
      <c r="DM1" s="78" t="s">
        <v>270</v>
      </c>
      <c r="DN1" s="78" t="s">
        <v>271</v>
      </c>
      <c r="DO1" s="78" t="s">
        <v>272</v>
      </c>
      <c r="DP1" s="78" t="s">
        <v>273</v>
      </c>
      <c r="DQ1" s="78" t="s">
        <v>274</v>
      </c>
      <c r="DR1" s="78" t="s">
        <v>275</v>
      </c>
    </row>
    <row r="2" spans="1:123" s="78" customFormat="1">
      <c r="A2" s="83" t="s">
        <v>95</v>
      </c>
      <c r="B2" s="81" t="s">
        <v>96</v>
      </c>
      <c r="C2" s="81" t="s">
        <v>2</v>
      </c>
      <c r="D2" s="82" t="s">
        <v>311</v>
      </c>
      <c r="E2" s="82" t="s">
        <v>312</v>
      </c>
      <c r="F2" s="82" t="s">
        <v>313</v>
      </c>
      <c r="G2" s="82" t="s">
        <v>314</v>
      </c>
      <c r="H2" s="82" t="s">
        <v>315</v>
      </c>
      <c r="I2" s="82" t="s">
        <v>316</v>
      </c>
      <c r="J2" s="82" t="s">
        <v>317</v>
      </c>
      <c r="K2" s="82" t="s">
        <v>318</v>
      </c>
      <c r="L2" s="82" t="s">
        <v>319</v>
      </c>
      <c r="M2" s="82" t="s">
        <v>320</v>
      </c>
      <c r="N2" s="82" t="s">
        <v>321</v>
      </c>
      <c r="O2" s="82" t="s">
        <v>322</v>
      </c>
      <c r="P2" s="82" t="s">
        <v>186</v>
      </c>
      <c r="Q2" s="82" t="s">
        <v>187</v>
      </c>
      <c r="R2" s="82" t="s">
        <v>188</v>
      </c>
      <c r="S2" s="82" t="s">
        <v>189</v>
      </c>
      <c r="T2" s="82" t="s">
        <v>5</v>
      </c>
      <c r="U2" s="86" t="s">
        <v>6</v>
      </c>
      <c r="V2" s="86" t="s">
        <v>190</v>
      </c>
      <c r="W2" s="86" t="s">
        <v>191</v>
      </c>
      <c r="X2" s="86" t="s">
        <v>192</v>
      </c>
      <c r="Y2" s="86" t="s">
        <v>17</v>
      </c>
      <c r="Z2" s="86" t="s">
        <v>12</v>
      </c>
      <c r="AA2" s="86" t="s">
        <v>13</v>
      </c>
      <c r="AB2" s="86" t="s">
        <v>15</v>
      </c>
      <c r="AC2" s="86" t="s">
        <v>16</v>
      </c>
      <c r="AD2" s="86" t="s">
        <v>24</v>
      </c>
      <c r="AE2" s="86" t="s">
        <v>23</v>
      </c>
      <c r="AF2" s="86" t="s">
        <v>19</v>
      </c>
      <c r="AG2" s="82" t="s">
        <v>20</v>
      </c>
      <c r="AH2" s="82" t="s">
        <v>21</v>
      </c>
      <c r="AI2" s="82" t="s">
        <v>22</v>
      </c>
      <c r="AJ2" s="82" t="s">
        <v>10</v>
      </c>
      <c r="AK2" s="82" t="s">
        <v>8</v>
      </c>
      <c r="AL2" s="82" t="s">
        <v>9</v>
      </c>
      <c r="AM2" s="82" t="s">
        <v>193</v>
      </c>
      <c r="AN2" s="82" t="s">
        <v>194</v>
      </c>
      <c r="AO2" s="82" t="s">
        <v>195</v>
      </c>
      <c r="AP2" s="82" t="s">
        <v>901</v>
      </c>
      <c r="AQ2" s="82" t="s">
        <v>196</v>
      </c>
      <c r="AR2" s="82" t="s">
        <v>197</v>
      </c>
      <c r="AS2" s="82" t="s">
        <v>198</v>
      </c>
      <c r="AT2" s="82" t="s">
        <v>199</v>
      </c>
      <c r="AU2" s="82" t="s">
        <v>200</v>
      </c>
      <c r="AV2" s="82" t="s">
        <v>201</v>
      </c>
      <c r="AW2" s="82" t="s">
        <v>202</v>
      </c>
      <c r="AX2" s="82" t="s">
        <v>203</v>
      </c>
      <c r="AY2" s="82" t="s">
        <v>204</v>
      </c>
      <c r="AZ2" s="82" t="s">
        <v>205</v>
      </c>
      <c r="BA2" s="82" t="s">
        <v>206</v>
      </c>
      <c r="BB2" s="82" t="s">
        <v>207</v>
      </c>
      <c r="BC2" s="82" t="s">
        <v>208</v>
      </c>
      <c r="BD2" s="82" t="s">
        <v>209</v>
      </c>
      <c r="BE2" s="82" t="s">
        <v>210</v>
      </c>
      <c r="BF2" s="82" t="s">
        <v>211</v>
      </c>
      <c r="BG2" s="82" t="s">
        <v>212</v>
      </c>
      <c r="BH2" s="82" t="s">
        <v>213</v>
      </c>
      <c r="BI2" s="82" t="s">
        <v>214</v>
      </c>
      <c r="BJ2" s="82" t="s">
        <v>215</v>
      </c>
      <c r="BK2" s="82" t="s">
        <v>216</v>
      </c>
      <c r="BL2" s="82" t="s">
        <v>217</v>
      </c>
      <c r="BM2" s="82" t="s">
        <v>218</v>
      </c>
      <c r="BN2" s="82" t="s">
        <v>219</v>
      </c>
      <c r="BO2" s="82" t="s">
        <v>220</v>
      </c>
      <c r="BP2" s="82" t="s">
        <v>221</v>
      </c>
      <c r="BQ2" s="82" t="s">
        <v>222</v>
      </c>
      <c r="BR2" s="82" t="s">
        <v>223</v>
      </c>
      <c r="BS2" s="82" t="s">
        <v>224</v>
      </c>
      <c r="BT2" s="82" t="s">
        <v>225</v>
      </c>
      <c r="BU2" s="82" t="s">
        <v>226</v>
      </c>
      <c r="BV2" s="82" t="s">
        <v>227</v>
      </c>
      <c r="BW2" s="82" t="s">
        <v>228</v>
      </c>
      <c r="BX2" s="82" t="s">
        <v>229</v>
      </c>
      <c r="BY2" s="82" t="s">
        <v>230</v>
      </c>
      <c r="BZ2" s="82" t="s">
        <v>231</v>
      </c>
      <c r="CA2" s="82" t="s">
        <v>232</v>
      </c>
      <c r="CB2" s="82" t="s">
        <v>233</v>
      </c>
      <c r="CC2" s="82" t="s">
        <v>234</v>
      </c>
      <c r="CD2" s="82" t="s">
        <v>235</v>
      </c>
      <c r="CE2" s="82" t="s">
        <v>236</v>
      </c>
      <c r="CF2" s="82" t="s">
        <v>237</v>
      </c>
      <c r="CG2" s="82" t="s">
        <v>238</v>
      </c>
      <c r="CH2" s="82" t="s">
        <v>239</v>
      </c>
      <c r="CI2" s="82" t="s">
        <v>240</v>
      </c>
      <c r="CJ2" s="82" t="s">
        <v>241</v>
      </c>
      <c r="CK2" s="82" t="s">
        <v>242</v>
      </c>
      <c r="CL2" s="82" t="s">
        <v>243</v>
      </c>
      <c r="CM2" s="82" t="s">
        <v>244</v>
      </c>
      <c r="CN2" s="82" t="s">
        <v>245</v>
      </c>
      <c r="CO2" s="82" t="s">
        <v>246</v>
      </c>
      <c r="CP2" s="82" t="s">
        <v>247</v>
      </c>
      <c r="CQ2" s="82" t="s">
        <v>248</v>
      </c>
      <c r="CR2" s="82" t="s">
        <v>249</v>
      </c>
      <c r="CS2" s="82" t="s">
        <v>250</v>
      </c>
      <c r="CT2" s="82" t="s">
        <v>251</v>
      </c>
      <c r="CU2" s="82" t="s">
        <v>252</v>
      </c>
      <c r="CV2" s="82" t="s">
        <v>253</v>
      </c>
      <c r="CW2" s="82" t="s">
        <v>254</v>
      </c>
      <c r="CX2" s="82" t="s">
        <v>255</v>
      </c>
      <c r="CY2" s="82" t="s">
        <v>256</v>
      </c>
      <c r="CZ2" s="82" t="s">
        <v>257</v>
      </c>
      <c r="DA2" s="82" t="s">
        <v>258</v>
      </c>
      <c r="DB2" s="82" t="s">
        <v>259</v>
      </c>
      <c r="DC2" s="82" t="s">
        <v>260</v>
      </c>
      <c r="DD2" s="82" t="s">
        <v>261</v>
      </c>
      <c r="DE2" s="82" t="s">
        <v>262</v>
      </c>
      <c r="DF2" s="82" t="s">
        <v>263</v>
      </c>
      <c r="DG2" s="82" t="s">
        <v>264</v>
      </c>
      <c r="DH2" s="82" t="s">
        <v>265</v>
      </c>
      <c r="DI2" s="82" t="s">
        <v>266</v>
      </c>
      <c r="DJ2" s="82" t="s">
        <v>267</v>
      </c>
      <c r="DK2" s="82" t="s">
        <v>268</v>
      </c>
      <c r="DL2" s="87" t="s">
        <v>269</v>
      </c>
      <c r="DM2" s="78" t="s">
        <v>270</v>
      </c>
      <c r="DN2" s="78" t="s">
        <v>271</v>
      </c>
      <c r="DO2" s="78" t="s">
        <v>272</v>
      </c>
      <c r="DP2" s="78" t="s">
        <v>273</v>
      </c>
      <c r="DQ2" s="78" t="s">
        <v>274</v>
      </c>
      <c r="DR2" s="78" t="s">
        <v>275</v>
      </c>
    </row>
    <row r="3" spans="1:123">
      <c r="A3" s="214" t="s">
        <v>97</v>
      </c>
      <c r="B3" s="84" t="s">
        <v>98</v>
      </c>
      <c r="C3" s="84">
        <v>33026609.25</v>
      </c>
      <c r="D3" s="84">
        <v>-2240349.06</v>
      </c>
      <c r="E3" s="84">
        <v>300000</v>
      </c>
      <c r="F3" s="84">
        <v>0</v>
      </c>
      <c r="G3" s="84">
        <v>0</v>
      </c>
      <c r="H3" s="84">
        <v>0</v>
      </c>
      <c r="I3" s="84">
        <v>0</v>
      </c>
      <c r="J3" s="84">
        <v>0</v>
      </c>
      <c r="K3" s="84">
        <v>0</v>
      </c>
      <c r="L3" s="84">
        <v>0</v>
      </c>
      <c r="M3" s="84">
        <v>0</v>
      </c>
      <c r="N3" s="84">
        <v>0</v>
      </c>
      <c r="O3" s="84">
        <v>0</v>
      </c>
      <c r="P3" s="84">
        <v>0</v>
      </c>
      <c r="Q3" s="84">
        <v>0</v>
      </c>
      <c r="R3" s="84">
        <v>0</v>
      </c>
      <c r="S3" s="84">
        <v>0</v>
      </c>
      <c r="T3" s="84">
        <v>0</v>
      </c>
      <c r="U3" s="84">
        <v>16886607.66</v>
      </c>
      <c r="V3" s="84">
        <v>0</v>
      </c>
      <c r="W3" s="84">
        <v>17524391</v>
      </c>
      <c r="X3" s="84">
        <v>555959.65</v>
      </c>
      <c r="Y3" s="84">
        <v>0</v>
      </c>
      <c r="Z3" s="84">
        <v>0</v>
      </c>
      <c r="AA3" s="84">
        <v>0</v>
      </c>
      <c r="AB3" s="84">
        <v>0</v>
      </c>
      <c r="AC3" s="84">
        <v>0</v>
      </c>
      <c r="AD3" s="84">
        <v>0</v>
      </c>
      <c r="AE3" s="84">
        <v>0</v>
      </c>
      <c r="AF3" s="84">
        <v>16324280</v>
      </c>
      <c r="AG3" s="84">
        <v>1200111</v>
      </c>
      <c r="AH3" s="84">
        <v>0</v>
      </c>
      <c r="AI3" s="84">
        <v>0</v>
      </c>
      <c r="AJ3" s="84">
        <v>422575.19</v>
      </c>
      <c r="AK3" s="84">
        <v>0</v>
      </c>
      <c r="AL3" s="84">
        <v>133384.46</v>
      </c>
      <c r="AM3" s="84">
        <v>0</v>
      </c>
      <c r="AN3" s="84">
        <v>87243.079999999987</v>
      </c>
      <c r="AO3" s="84">
        <v>0</v>
      </c>
      <c r="AP3" s="84">
        <v>0</v>
      </c>
      <c r="AQ3" s="84">
        <v>70404</v>
      </c>
      <c r="AR3" s="84">
        <v>88087.59</v>
      </c>
      <c r="AS3" s="84">
        <v>68.52</v>
      </c>
      <c r="AT3" s="84">
        <v>843695.48</v>
      </c>
      <c r="AU3" s="84">
        <v>15797108.989999998</v>
      </c>
      <c r="AV3" s="84">
        <v>871654.31</v>
      </c>
      <c r="AW3" s="84">
        <v>942519.51</v>
      </c>
      <c r="AX3" s="84">
        <v>1093104.48</v>
      </c>
      <c r="AY3" s="84">
        <v>680770.81</v>
      </c>
      <c r="AZ3" s="84">
        <v>901319.59000000008</v>
      </c>
      <c r="BA3" s="84">
        <v>1013863.1799999999</v>
      </c>
      <c r="BB3" s="84">
        <v>472593.06999999995</v>
      </c>
      <c r="BC3" s="84">
        <v>1224409.3499999999</v>
      </c>
      <c r="BD3" s="84">
        <v>235065.73</v>
      </c>
      <c r="BE3" s="84">
        <v>177364.91999999998</v>
      </c>
      <c r="BF3" s="84">
        <v>521966.78</v>
      </c>
      <c r="BG3" s="84">
        <v>481016.66000000003</v>
      </c>
      <c r="BH3" s="84">
        <v>171162.08000000002</v>
      </c>
      <c r="BI3" s="84">
        <v>246101.08000000002</v>
      </c>
      <c r="BJ3" s="84">
        <v>441575.26999999996</v>
      </c>
      <c r="BK3" s="84">
        <v>342127.95999999996</v>
      </c>
      <c r="BL3" s="84">
        <v>578149.77000000014</v>
      </c>
      <c r="BM3" s="84">
        <v>143975.16</v>
      </c>
      <c r="BN3" s="84">
        <v>207525.40999999997</v>
      </c>
      <c r="BO3" s="84">
        <v>356336.33000000007</v>
      </c>
      <c r="BP3" s="84">
        <v>413045.45999999996</v>
      </c>
      <c r="BQ3" s="84">
        <v>115692.28999999998</v>
      </c>
      <c r="BR3" s="84">
        <v>119796.71</v>
      </c>
      <c r="BS3" s="84">
        <v>70954.92</v>
      </c>
      <c r="BT3" s="84">
        <v>243259.47</v>
      </c>
      <c r="BU3" s="84">
        <v>191280.09</v>
      </c>
      <c r="BV3" s="84">
        <v>264870.56</v>
      </c>
      <c r="BW3" s="84">
        <v>197709.88</v>
      </c>
      <c r="BX3" s="84">
        <v>211351.65000000002</v>
      </c>
      <c r="BY3" s="84">
        <v>55691.139999999992</v>
      </c>
      <c r="BZ3" s="84">
        <v>91011.48000000001</v>
      </c>
      <c r="CA3" s="84">
        <v>74032.299999999988</v>
      </c>
      <c r="CB3" s="84">
        <v>108723.75999999998</v>
      </c>
      <c r="CC3" s="84">
        <v>46844.229999999996</v>
      </c>
      <c r="CD3" s="84">
        <v>112146.82999999999</v>
      </c>
      <c r="CE3" s="84">
        <v>351694.47000000003</v>
      </c>
      <c r="CF3" s="84">
        <v>8519.0199999999986</v>
      </c>
      <c r="CG3" s="84">
        <v>11284.48</v>
      </c>
      <c r="CH3" s="84">
        <v>1981.2299999999998</v>
      </c>
      <c r="CI3" s="84">
        <v>47707.259999999995</v>
      </c>
      <c r="CJ3" s="84">
        <v>638.49</v>
      </c>
      <c r="CK3" s="84">
        <v>16415.189999999999</v>
      </c>
      <c r="CL3" s="84">
        <v>188499.94</v>
      </c>
      <c r="CM3" s="84">
        <v>39671.360000000001</v>
      </c>
      <c r="CN3" s="84">
        <v>53487.619999999995</v>
      </c>
      <c r="CO3" s="84">
        <v>62477.98</v>
      </c>
      <c r="CP3" s="84">
        <v>77648.570000000007</v>
      </c>
      <c r="CQ3" s="84">
        <v>27081.789999999997</v>
      </c>
      <c r="CR3" s="84">
        <v>27221.11</v>
      </c>
      <c r="CS3" s="84">
        <v>80526.930000000008</v>
      </c>
      <c r="CT3" s="84">
        <v>14020.999999999998</v>
      </c>
      <c r="CU3" s="84">
        <v>22201.200000000001</v>
      </c>
      <c r="CV3" s="84">
        <v>31626.87</v>
      </c>
      <c r="CW3" s="84">
        <v>56365.66</v>
      </c>
      <c r="CX3" s="84">
        <v>7835.83</v>
      </c>
      <c r="CY3" s="84">
        <v>137848.71000000002</v>
      </c>
      <c r="CZ3" s="84">
        <v>5992.21</v>
      </c>
      <c r="DA3" s="84">
        <v>102179.08</v>
      </c>
      <c r="DB3" s="84">
        <v>61534.259999999995</v>
      </c>
      <c r="DC3" s="84">
        <v>172933.14</v>
      </c>
      <c r="DD3" s="84">
        <v>63300.98</v>
      </c>
      <c r="DE3" s="84">
        <v>52713.659999999989</v>
      </c>
      <c r="DF3" s="84">
        <v>21351.72</v>
      </c>
      <c r="DG3" s="84">
        <v>261152.85</v>
      </c>
      <c r="DH3" s="84">
        <v>48453.57</v>
      </c>
      <c r="DI3" s="84">
        <v>29234.859999999997</v>
      </c>
      <c r="DJ3" s="84">
        <v>161068.92000000001</v>
      </c>
      <c r="DK3" s="84">
        <v>6911.17</v>
      </c>
      <c r="DL3" s="84">
        <v>14504.349999999999</v>
      </c>
      <c r="DM3" s="84">
        <v>20108.11</v>
      </c>
      <c r="DN3" s="84">
        <v>0</v>
      </c>
      <c r="DO3" s="84">
        <v>38029.07</v>
      </c>
      <c r="DP3" s="84">
        <v>1169.6299999999999</v>
      </c>
      <c r="DQ3" s="84">
        <v>3347.87</v>
      </c>
      <c r="DR3" s="84">
        <v>49356.61</v>
      </c>
      <c r="DS3" s="84"/>
    </row>
    <row r="4" spans="1:123">
      <c r="A4" s="214"/>
      <c r="B4" s="84" t="s">
        <v>99</v>
      </c>
      <c r="C4" s="84">
        <v>39876006.68</v>
      </c>
      <c r="D4" s="84">
        <v>0</v>
      </c>
      <c r="E4" s="84">
        <v>0</v>
      </c>
      <c r="F4" s="84">
        <v>0</v>
      </c>
      <c r="G4" s="84">
        <v>0</v>
      </c>
      <c r="H4" s="84">
        <v>0</v>
      </c>
      <c r="I4" s="84">
        <v>0</v>
      </c>
      <c r="J4" s="84">
        <v>0</v>
      </c>
      <c r="K4" s="84">
        <v>0</v>
      </c>
      <c r="L4" s="84">
        <v>0</v>
      </c>
      <c r="M4" s="84">
        <v>0</v>
      </c>
      <c r="N4" s="84">
        <v>0</v>
      </c>
      <c r="O4" s="84">
        <v>0</v>
      </c>
      <c r="P4" s="84">
        <v>0</v>
      </c>
      <c r="Q4" s="84">
        <v>0</v>
      </c>
      <c r="R4" s="84">
        <v>0</v>
      </c>
      <c r="S4" s="84">
        <v>0</v>
      </c>
      <c r="T4" s="84">
        <v>0</v>
      </c>
      <c r="U4" s="84">
        <v>39881910.960000001</v>
      </c>
      <c r="V4" s="84">
        <v>0</v>
      </c>
      <c r="W4" s="84">
        <v>-5904.28</v>
      </c>
      <c r="X4" s="84">
        <v>0</v>
      </c>
      <c r="Y4" s="84">
        <v>0</v>
      </c>
      <c r="Z4" s="84">
        <v>0</v>
      </c>
      <c r="AA4" s="84">
        <v>0</v>
      </c>
      <c r="AB4" s="84">
        <v>0</v>
      </c>
      <c r="AC4" s="84">
        <v>0</v>
      </c>
      <c r="AD4" s="84">
        <v>0</v>
      </c>
      <c r="AE4" s="84">
        <v>0</v>
      </c>
      <c r="AF4" s="84">
        <v>0</v>
      </c>
      <c r="AG4" s="84">
        <v>0</v>
      </c>
      <c r="AH4" s="84">
        <v>-5904.28</v>
      </c>
      <c r="AI4" s="84">
        <v>0</v>
      </c>
      <c r="AJ4" s="84">
        <v>0</v>
      </c>
      <c r="AK4" s="84">
        <v>0</v>
      </c>
      <c r="AL4" s="84">
        <v>0</v>
      </c>
      <c r="AM4" s="84">
        <v>7739870.3400000008</v>
      </c>
      <c r="AN4" s="84">
        <v>0</v>
      </c>
      <c r="AO4" s="84">
        <v>0</v>
      </c>
      <c r="AP4" s="84">
        <v>0</v>
      </c>
      <c r="AQ4" s="84">
        <v>32142040.619999997</v>
      </c>
      <c r="AR4" s="84">
        <v>0</v>
      </c>
      <c r="AS4" s="84">
        <v>0</v>
      </c>
      <c r="AT4" s="84">
        <v>0</v>
      </c>
      <c r="AU4" s="84">
        <v>0</v>
      </c>
      <c r="AV4" s="84">
        <v>0</v>
      </c>
      <c r="AW4" s="84">
        <v>0</v>
      </c>
      <c r="AX4" s="84">
        <v>0</v>
      </c>
      <c r="AY4" s="84">
        <v>0</v>
      </c>
      <c r="AZ4" s="84">
        <v>0</v>
      </c>
      <c r="BA4" s="84">
        <v>0</v>
      </c>
      <c r="BB4" s="84">
        <v>0</v>
      </c>
      <c r="BC4" s="84">
        <v>0</v>
      </c>
      <c r="BD4" s="84">
        <v>0</v>
      </c>
      <c r="BE4" s="84">
        <v>0</v>
      </c>
      <c r="BF4" s="84">
        <v>0</v>
      </c>
      <c r="BG4" s="84">
        <v>0</v>
      </c>
      <c r="BH4" s="84">
        <v>0</v>
      </c>
      <c r="BI4" s="84">
        <v>0</v>
      </c>
      <c r="BJ4" s="84">
        <v>0</v>
      </c>
      <c r="BK4" s="84">
        <v>0</v>
      </c>
      <c r="BL4" s="84">
        <v>0</v>
      </c>
      <c r="BM4" s="84">
        <v>0</v>
      </c>
      <c r="BN4" s="84">
        <v>0</v>
      </c>
      <c r="BO4" s="84">
        <v>0</v>
      </c>
      <c r="BP4" s="84">
        <v>0</v>
      </c>
      <c r="BQ4" s="84">
        <v>0</v>
      </c>
      <c r="BR4" s="84">
        <v>0</v>
      </c>
      <c r="BS4" s="84">
        <v>0</v>
      </c>
      <c r="BT4" s="84">
        <v>0</v>
      </c>
      <c r="BU4" s="84">
        <v>0</v>
      </c>
      <c r="BV4" s="84">
        <v>0</v>
      </c>
      <c r="BW4" s="84">
        <v>0</v>
      </c>
      <c r="BX4" s="84">
        <v>0</v>
      </c>
      <c r="BY4" s="84">
        <v>0</v>
      </c>
      <c r="BZ4" s="84">
        <v>0</v>
      </c>
      <c r="CA4" s="84">
        <v>0</v>
      </c>
      <c r="CB4" s="84">
        <v>0</v>
      </c>
      <c r="CC4" s="84">
        <v>0</v>
      </c>
      <c r="CD4" s="84">
        <v>0</v>
      </c>
      <c r="CE4" s="84">
        <v>0</v>
      </c>
      <c r="CF4" s="84">
        <v>0</v>
      </c>
      <c r="CG4" s="84">
        <v>0</v>
      </c>
      <c r="CH4" s="84">
        <v>0</v>
      </c>
      <c r="CI4" s="84">
        <v>0</v>
      </c>
      <c r="CJ4" s="84">
        <v>0</v>
      </c>
      <c r="CK4" s="84">
        <v>0</v>
      </c>
      <c r="CL4" s="84">
        <v>0</v>
      </c>
      <c r="CM4" s="84">
        <v>0</v>
      </c>
      <c r="CN4" s="84">
        <v>0</v>
      </c>
      <c r="CO4" s="84">
        <v>0</v>
      </c>
      <c r="CP4" s="84">
        <v>0</v>
      </c>
      <c r="CQ4" s="84">
        <v>0</v>
      </c>
      <c r="CR4" s="84">
        <v>0</v>
      </c>
      <c r="CS4" s="84">
        <v>0</v>
      </c>
      <c r="CT4" s="84">
        <v>0</v>
      </c>
      <c r="CU4" s="84">
        <v>0</v>
      </c>
      <c r="CV4" s="84">
        <v>0</v>
      </c>
      <c r="CW4" s="84">
        <v>0</v>
      </c>
      <c r="CX4" s="84">
        <v>0</v>
      </c>
      <c r="CY4" s="84">
        <v>0</v>
      </c>
      <c r="CZ4" s="84">
        <v>0</v>
      </c>
      <c r="DA4" s="84">
        <v>0</v>
      </c>
      <c r="DB4" s="84">
        <v>0</v>
      </c>
      <c r="DC4" s="84">
        <v>0</v>
      </c>
      <c r="DD4" s="84">
        <v>0</v>
      </c>
      <c r="DE4" s="84">
        <v>0</v>
      </c>
      <c r="DF4" s="84">
        <v>0</v>
      </c>
      <c r="DG4" s="84">
        <v>0</v>
      </c>
      <c r="DH4" s="84">
        <v>0</v>
      </c>
      <c r="DI4" s="84">
        <v>0</v>
      </c>
      <c r="DJ4" s="84">
        <v>0</v>
      </c>
      <c r="DK4" s="84">
        <v>0</v>
      </c>
      <c r="DL4" s="84">
        <v>0</v>
      </c>
      <c r="DM4" s="84">
        <v>0</v>
      </c>
      <c r="DN4" s="84">
        <v>0</v>
      </c>
      <c r="DO4" s="84">
        <v>0</v>
      </c>
      <c r="DP4" s="84">
        <v>0</v>
      </c>
      <c r="DQ4" s="84">
        <v>0</v>
      </c>
      <c r="DR4" s="84">
        <v>0</v>
      </c>
    </row>
    <row r="5" spans="1:123">
      <c r="A5" s="214"/>
      <c r="B5" s="84" t="s">
        <v>100</v>
      </c>
      <c r="C5" s="84">
        <v>1439181.92</v>
      </c>
      <c r="D5" s="84">
        <v>0</v>
      </c>
      <c r="E5" s="84">
        <v>0</v>
      </c>
      <c r="F5" s="84">
        <v>0</v>
      </c>
      <c r="G5" s="84">
        <v>0</v>
      </c>
      <c r="H5" s="84">
        <v>0</v>
      </c>
      <c r="I5" s="84">
        <v>0</v>
      </c>
      <c r="J5" s="84">
        <v>0</v>
      </c>
      <c r="K5" s="84">
        <v>0</v>
      </c>
      <c r="L5" s="84">
        <v>0</v>
      </c>
      <c r="M5" s="84">
        <v>0</v>
      </c>
      <c r="N5" s="84">
        <v>0</v>
      </c>
      <c r="O5" s="84">
        <v>0</v>
      </c>
      <c r="P5" s="84">
        <v>0</v>
      </c>
      <c r="Q5" s="84">
        <v>0</v>
      </c>
      <c r="R5" s="84">
        <v>0</v>
      </c>
      <c r="S5" s="84">
        <v>0</v>
      </c>
      <c r="T5" s="84">
        <v>0</v>
      </c>
      <c r="U5" s="84">
        <v>744056.6</v>
      </c>
      <c r="V5" s="84">
        <v>451898.95999999996</v>
      </c>
      <c r="W5" s="84">
        <v>243226.36000000002</v>
      </c>
      <c r="X5" s="84">
        <v>0</v>
      </c>
      <c r="Y5" s="84">
        <v>0</v>
      </c>
      <c r="Z5" s="84">
        <v>0</v>
      </c>
      <c r="AA5" s="84">
        <v>451898.95999999996</v>
      </c>
      <c r="AB5" s="84">
        <v>0</v>
      </c>
      <c r="AC5" s="84">
        <v>0</v>
      </c>
      <c r="AD5" s="84">
        <v>0</v>
      </c>
      <c r="AE5" s="84">
        <v>0</v>
      </c>
      <c r="AF5" s="84">
        <v>243226.36000000002</v>
      </c>
      <c r="AG5" s="84">
        <v>0</v>
      </c>
      <c r="AH5" s="84">
        <v>0</v>
      </c>
      <c r="AI5" s="84">
        <v>0</v>
      </c>
      <c r="AJ5" s="84">
        <v>0</v>
      </c>
      <c r="AK5" s="84">
        <v>0</v>
      </c>
      <c r="AL5" s="84">
        <v>0</v>
      </c>
      <c r="AM5" s="84">
        <v>0</v>
      </c>
      <c r="AN5" s="84">
        <v>0</v>
      </c>
      <c r="AO5" s="84">
        <v>0</v>
      </c>
      <c r="AP5" s="84">
        <v>0</v>
      </c>
      <c r="AQ5" s="84">
        <v>0</v>
      </c>
      <c r="AR5" s="84">
        <v>341698.11</v>
      </c>
      <c r="AS5" s="84">
        <v>0</v>
      </c>
      <c r="AT5" s="84">
        <v>0</v>
      </c>
      <c r="AU5" s="84">
        <v>402358.49</v>
      </c>
      <c r="AV5" s="84">
        <v>0</v>
      </c>
      <c r="AW5" s="84">
        <v>0</v>
      </c>
      <c r="AX5" s="84">
        <v>0</v>
      </c>
      <c r="AY5" s="84">
        <v>0</v>
      </c>
      <c r="AZ5" s="84">
        <v>0</v>
      </c>
      <c r="BA5" s="84">
        <v>0</v>
      </c>
      <c r="BB5" s="84">
        <v>0</v>
      </c>
      <c r="BC5" s="84">
        <v>0</v>
      </c>
      <c r="BD5" s="84">
        <v>0</v>
      </c>
      <c r="BE5" s="84">
        <v>0</v>
      </c>
      <c r="BF5" s="84">
        <v>0</v>
      </c>
      <c r="BG5" s="84">
        <v>0</v>
      </c>
      <c r="BH5" s="84">
        <v>0</v>
      </c>
      <c r="BI5" s="84">
        <v>0</v>
      </c>
      <c r="BJ5" s="84">
        <v>0</v>
      </c>
      <c r="BK5" s="84">
        <v>0</v>
      </c>
      <c r="BL5" s="84">
        <v>0</v>
      </c>
      <c r="BM5" s="84">
        <v>0</v>
      </c>
      <c r="BN5" s="84">
        <v>0</v>
      </c>
      <c r="BO5" s="84">
        <v>0</v>
      </c>
      <c r="BP5" s="84">
        <v>0</v>
      </c>
      <c r="BQ5" s="84">
        <v>0</v>
      </c>
      <c r="BR5" s="84">
        <v>0</v>
      </c>
      <c r="BS5" s="84">
        <v>0</v>
      </c>
      <c r="BT5" s="84">
        <v>0</v>
      </c>
      <c r="BU5" s="84">
        <v>0</v>
      </c>
      <c r="BV5" s="84">
        <v>0</v>
      </c>
      <c r="BW5" s="84">
        <v>0</v>
      </c>
      <c r="BX5" s="84">
        <v>0</v>
      </c>
      <c r="BY5" s="84">
        <v>0</v>
      </c>
      <c r="BZ5" s="84">
        <v>0</v>
      </c>
      <c r="CA5" s="84">
        <v>0</v>
      </c>
      <c r="CB5" s="84">
        <v>0</v>
      </c>
      <c r="CC5" s="84">
        <v>0</v>
      </c>
      <c r="CD5" s="84">
        <v>0</v>
      </c>
      <c r="CE5" s="84">
        <v>0</v>
      </c>
      <c r="CF5" s="84">
        <v>0</v>
      </c>
      <c r="CG5" s="84">
        <v>0</v>
      </c>
      <c r="CH5" s="84">
        <v>0</v>
      </c>
      <c r="CI5" s="84">
        <v>0</v>
      </c>
      <c r="CJ5" s="84">
        <v>0</v>
      </c>
      <c r="CK5" s="84">
        <v>0</v>
      </c>
      <c r="CL5" s="84">
        <v>0</v>
      </c>
      <c r="CM5" s="84">
        <v>0</v>
      </c>
      <c r="CN5" s="84">
        <v>0</v>
      </c>
      <c r="CO5" s="84">
        <v>0</v>
      </c>
      <c r="CP5" s="84">
        <v>0</v>
      </c>
      <c r="CQ5" s="84">
        <v>0</v>
      </c>
      <c r="CR5" s="84">
        <v>0</v>
      </c>
      <c r="CS5" s="84">
        <v>0</v>
      </c>
      <c r="CT5" s="84">
        <v>0</v>
      </c>
      <c r="CU5" s="84">
        <v>0</v>
      </c>
      <c r="CV5" s="84">
        <v>0</v>
      </c>
      <c r="CW5" s="84">
        <v>0</v>
      </c>
      <c r="CX5" s="84">
        <v>0</v>
      </c>
      <c r="CY5" s="84">
        <v>0</v>
      </c>
      <c r="CZ5" s="84">
        <v>0</v>
      </c>
      <c r="DA5" s="84">
        <v>0</v>
      </c>
      <c r="DB5" s="84">
        <v>0</v>
      </c>
      <c r="DC5" s="84">
        <v>0</v>
      </c>
      <c r="DD5" s="84">
        <v>0</v>
      </c>
      <c r="DE5" s="84">
        <v>0</v>
      </c>
      <c r="DF5" s="84">
        <v>0</v>
      </c>
      <c r="DG5" s="84">
        <v>0</v>
      </c>
      <c r="DH5" s="84">
        <v>0</v>
      </c>
      <c r="DI5" s="84">
        <v>0</v>
      </c>
      <c r="DJ5" s="84">
        <v>0</v>
      </c>
      <c r="DK5" s="84">
        <v>0</v>
      </c>
      <c r="DL5" s="84">
        <v>402358.49</v>
      </c>
      <c r="DM5" s="84">
        <v>0</v>
      </c>
      <c r="DN5" s="84">
        <v>0</v>
      </c>
      <c r="DO5" s="84">
        <v>0</v>
      </c>
      <c r="DP5" s="84">
        <v>0</v>
      </c>
      <c r="DQ5" s="84">
        <v>0</v>
      </c>
      <c r="DR5" s="84">
        <v>0</v>
      </c>
    </row>
    <row r="6" spans="1:123">
      <c r="A6" s="214"/>
      <c r="B6" s="84" t="s">
        <v>101</v>
      </c>
      <c r="C6" s="84">
        <v>4280253.57</v>
      </c>
      <c r="D6" s="84">
        <v>0</v>
      </c>
      <c r="E6" s="84">
        <v>0</v>
      </c>
      <c r="F6" s="84">
        <v>0</v>
      </c>
      <c r="G6" s="84">
        <v>0</v>
      </c>
      <c r="H6" s="84">
        <v>0</v>
      </c>
      <c r="I6" s="84">
        <v>0</v>
      </c>
      <c r="J6" s="84">
        <v>0</v>
      </c>
      <c r="K6" s="84">
        <v>0</v>
      </c>
      <c r="L6" s="84">
        <v>0</v>
      </c>
      <c r="M6" s="84">
        <v>0</v>
      </c>
      <c r="N6" s="84">
        <v>0</v>
      </c>
      <c r="O6" s="84">
        <v>0</v>
      </c>
      <c r="P6" s="84">
        <v>0</v>
      </c>
      <c r="Q6" s="84">
        <v>0</v>
      </c>
      <c r="R6" s="84">
        <v>0</v>
      </c>
      <c r="S6" s="84">
        <v>0</v>
      </c>
      <c r="T6" s="84">
        <v>0</v>
      </c>
      <c r="U6" s="84">
        <v>4280253.57</v>
      </c>
      <c r="V6" s="84">
        <v>0</v>
      </c>
      <c r="W6" s="84">
        <v>0</v>
      </c>
      <c r="X6" s="84">
        <v>0</v>
      </c>
      <c r="Y6" s="84">
        <v>0</v>
      </c>
      <c r="Z6" s="84">
        <v>0</v>
      </c>
      <c r="AA6" s="84">
        <v>0</v>
      </c>
      <c r="AB6" s="84">
        <v>0</v>
      </c>
      <c r="AC6" s="84">
        <v>0</v>
      </c>
      <c r="AD6" s="84">
        <v>0</v>
      </c>
      <c r="AE6" s="84">
        <v>0</v>
      </c>
      <c r="AF6" s="84">
        <v>0</v>
      </c>
      <c r="AG6" s="84">
        <v>0</v>
      </c>
      <c r="AH6" s="84">
        <v>0</v>
      </c>
      <c r="AI6" s="84">
        <v>0</v>
      </c>
      <c r="AJ6" s="84">
        <v>0</v>
      </c>
      <c r="AK6" s="84">
        <v>0</v>
      </c>
      <c r="AL6" s="84">
        <v>0</v>
      </c>
      <c r="AM6" s="84">
        <v>62572</v>
      </c>
      <c r="AN6" s="84">
        <v>143999.1</v>
      </c>
      <c r="AO6" s="84">
        <v>0</v>
      </c>
      <c r="AP6" s="84">
        <v>0</v>
      </c>
      <c r="AQ6" s="84">
        <v>5000</v>
      </c>
      <c r="AR6" s="84">
        <v>0</v>
      </c>
      <c r="AS6" s="84">
        <v>7940</v>
      </c>
      <c r="AT6" s="84">
        <v>88937.159999999989</v>
      </c>
      <c r="AU6" s="84">
        <v>3971805.31</v>
      </c>
      <c r="AV6" s="84">
        <v>198765.65000000002</v>
      </c>
      <c r="AW6" s="84">
        <v>155569.15</v>
      </c>
      <c r="AX6" s="84">
        <v>119592.01</v>
      </c>
      <c r="AY6" s="84">
        <v>259157.00000000003</v>
      </c>
      <c r="AZ6" s="84">
        <v>157177.48000000004</v>
      </c>
      <c r="BA6" s="84">
        <v>99199.95</v>
      </c>
      <c r="BB6" s="84">
        <v>53191</v>
      </c>
      <c r="BC6" s="84">
        <v>107498.87999999999</v>
      </c>
      <c r="BD6" s="84">
        <v>54110.52</v>
      </c>
      <c r="BE6" s="84">
        <v>28163.78</v>
      </c>
      <c r="BF6" s="84">
        <v>76728</v>
      </c>
      <c r="BG6" s="84">
        <v>94160.24</v>
      </c>
      <c r="BH6" s="84">
        <v>72489.33</v>
      </c>
      <c r="BI6" s="84">
        <v>74495.429999999993</v>
      </c>
      <c r="BJ6" s="84">
        <v>26079.989999999998</v>
      </c>
      <c r="BK6" s="84">
        <v>70206</v>
      </c>
      <c r="BL6" s="84">
        <v>65589.11</v>
      </c>
      <c r="BM6" s="84">
        <v>34860.130000000005</v>
      </c>
      <c r="BN6" s="84">
        <v>92498.47</v>
      </c>
      <c r="BO6" s="84">
        <v>85335</v>
      </c>
      <c r="BP6" s="84">
        <v>76884.850000000006</v>
      </c>
      <c r="BQ6" s="84">
        <v>92025.97</v>
      </c>
      <c r="BR6" s="84">
        <v>49287.66</v>
      </c>
      <c r="BS6" s="84">
        <v>21703.17</v>
      </c>
      <c r="BT6" s="84">
        <v>49588.06</v>
      </c>
      <c r="BU6" s="84">
        <v>60462.14</v>
      </c>
      <c r="BV6" s="84">
        <v>76218.720000000001</v>
      </c>
      <c r="BW6" s="84">
        <v>42836.04</v>
      </c>
      <c r="BX6" s="84">
        <v>114943.54000000001</v>
      </c>
      <c r="BY6" s="84">
        <v>40441.18</v>
      </c>
      <c r="BZ6" s="84">
        <v>56289.63</v>
      </c>
      <c r="CA6" s="84">
        <v>11525</v>
      </c>
      <c r="CB6" s="84">
        <v>25204.18</v>
      </c>
      <c r="CC6" s="84">
        <v>67958.05</v>
      </c>
      <c r="CD6" s="84">
        <v>39873.35</v>
      </c>
      <c r="CE6" s="84">
        <v>100575.34000000001</v>
      </c>
      <c r="CF6" s="84">
        <v>8532.83</v>
      </c>
      <c r="CG6" s="84">
        <v>3797.52</v>
      </c>
      <c r="CH6" s="84">
        <v>29948</v>
      </c>
      <c r="CI6" s="84">
        <v>2943</v>
      </c>
      <c r="CJ6" s="84">
        <v>5335</v>
      </c>
      <c r="CK6" s="84">
        <v>41277.46</v>
      </c>
      <c r="CL6" s="84">
        <v>30836.309999999998</v>
      </c>
      <c r="CM6" s="84">
        <v>13359.08</v>
      </c>
      <c r="CN6" s="84">
        <v>32320.949999999997</v>
      </c>
      <c r="CO6" s="84">
        <v>26005.51</v>
      </c>
      <c r="CP6" s="84">
        <v>62567.61</v>
      </c>
      <c r="CQ6" s="84">
        <v>14782.53</v>
      </c>
      <c r="CR6" s="84">
        <v>12620</v>
      </c>
      <c r="CS6" s="84">
        <v>35683.72</v>
      </c>
      <c r="CT6" s="84">
        <v>4375</v>
      </c>
      <c r="CU6" s="84">
        <v>18500</v>
      </c>
      <c r="CV6" s="84">
        <v>23711</v>
      </c>
      <c r="CW6" s="84">
        <v>81791.600000000006</v>
      </c>
      <c r="CX6" s="84">
        <v>11445</v>
      </c>
      <c r="CY6" s="84">
        <v>35101.040000000001</v>
      </c>
      <c r="CZ6" s="84">
        <v>30299.560000000005</v>
      </c>
      <c r="DA6" s="84">
        <v>35622.1</v>
      </c>
      <c r="DB6" s="84">
        <v>17873.260000000002</v>
      </c>
      <c r="DC6" s="84">
        <v>57458.950000000004</v>
      </c>
      <c r="DD6" s="84">
        <v>30678</v>
      </c>
      <c r="DE6" s="84">
        <v>34757.300000000003</v>
      </c>
      <c r="DF6" s="84">
        <v>46797</v>
      </c>
      <c r="DG6" s="84">
        <v>42581.42</v>
      </c>
      <c r="DH6" s="84">
        <v>26582</v>
      </c>
      <c r="DI6" s="84">
        <v>67104</v>
      </c>
      <c r="DJ6" s="84">
        <v>38407.360000000001</v>
      </c>
      <c r="DK6" s="84">
        <v>20805</v>
      </c>
      <c r="DL6" s="84">
        <v>29492</v>
      </c>
      <c r="DM6" s="84">
        <v>40665.89</v>
      </c>
      <c r="DN6" s="84">
        <v>3229.44</v>
      </c>
      <c r="DO6" s="84">
        <v>30883.86</v>
      </c>
      <c r="DP6" s="84">
        <v>1672.63</v>
      </c>
      <c r="DQ6" s="84">
        <v>69365.38</v>
      </c>
      <c r="DR6" s="84">
        <v>1913</v>
      </c>
    </row>
    <row r="7" spans="1:123">
      <c r="A7" s="214"/>
      <c r="B7" s="84" t="s">
        <v>102</v>
      </c>
      <c r="C7" s="84">
        <v>2338.9700000000003</v>
      </c>
      <c r="D7" s="84">
        <v>0</v>
      </c>
      <c r="E7" s="84">
        <v>0</v>
      </c>
      <c r="F7" s="84">
        <v>0</v>
      </c>
      <c r="G7" s="84">
        <v>0</v>
      </c>
      <c r="H7" s="84">
        <v>0</v>
      </c>
      <c r="I7" s="84">
        <v>0</v>
      </c>
      <c r="J7" s="84">
        <v>2338.9700000000003</v>
      </c>
      <c r="K7" s="84">
        <v>0</v>
      </c>
      <c r="L7" s="84">
        <v>0</v>
      </c>
      <c r="M7" s="84">
        <v>0</v>
      </c>
      <c r="N7" s="84">
        <v>0</v>
      </c>
      <c r="O7" s="84">
        <v>0</v>
      </c>
      <c r="P7" s="84">
        <v>0</v>
      </c>
      <c r="Q7" s="84">
        <v>0</v>
      </c>
      <c r="R7" s="84">
        <v>0</v>
      </c>
      <c r="S7" s="84">
        <v>0</v>
      </c>
      <c r="T7" s="84">
        <v>0</v>
      </c>
      <c r="U7" s="84">
        <v>0</v>
      </c>
      <c r="V7" s="84">
        <v>0</v>
      </c>
      <c r="W7" s="84">
        <v>0</v>
      </c>
      <c r="X7" s="84">
        <v>0</v>
      </c>
      <c r="Y7" s="84">
        <v>0</v>
      </c>
      <c r="Z7" s="84">
        <v>0</v>
      </c>
      <c r="AA7" s="84">
        <v>0</v>
      </c>
      <c r="AB7" s="84">
        <v>0</v>
      </c>
      <c r="AC7" s="84">
        <v>0</v>
      </c>
      <c r="AD7" s="84">
        <v>0</v>
      </c>
      <c r="AE7" s="84">
        <v>0</v>
      </c>
      <c r="AF7" s="84">
        <v>0</v>
      </c>
      <c r="AG7" s="84">
        <v>0</v>
      </c>
      <c r="AH7" s="84">
        <v>0</v>
      </c>
      <c r="AI7" s="84">
        <v>0</v>
      </c>
      <c r="AJ7" s="84">
        <v>0</v>
      </c>
      <c r="AK7" s="84">
        <v>0</v>
      </c>
      <c r="AL7" s="84">
        <v>0</v>
      </c>
      <c r="AM7" s="84">
        <v>0</v>
      </c>
      <c r="AN7" s="84">
        <v>0</v>
      </c>
      <c r="AO7" s="84">
        <v>0</v>
      </c>
      <c r="AP7" s="84">
        <v>0</v>
      </c>
      <c r="AQ7" s="84">
        <v>0</v>
      </c>
      <c r="AR7" s="84">
        <v>0</v>
      </c>
      <c r="AS7" s="84">
        <v>0</v>
      </c>
      <c r="AT7" s="84">
        <v>0</v>
      </c>
      <c r="AU7" s="84">
        <v>0</v>
      </c>
      <c r="AV7" s="84">
        <v>0</v>
      </c>
      <c r="AW7" s="84">
        <v>0</v>
      </c>
      <c r="AX7" s="84">
        <v>0</v>
      </c>
      <c r="AY7" s="84">
        <v>0</v>
      </c>
      <c r="AZ7" s="84">
        <v>0</v>
      </c>
      <c r="BA7" s="84">
        <v>0</v>
      </c>
      <c r="BB7" s="84">
        <v>0</v>
      </c>
      <c r="BC7" s="84">
        <v>0</v>
      </c>
      <c r="BD7" s="84">
        <v>0</v>
      </c>
      <c r="BE7" s="84">
        <v>0</v>
      </c>
      <c r="BF7" s="84">
        <v>0</v>
      </c>
      <c r="BG7" s="84">
        <v>0</v>
      </c>
      <c r="BH7" s="84">
        <v>0</v>
      </c>
      <c r="BI7" s="84">
        <v>0</v>
      </c>
      <c r="BJ7" s="84">
        <v>0</v>
      </c>
      <c r="BK7" s="84">
        <v>0</v>
      </c>
      <c r="BL7" s="84">
        <v>0</v>
      </c>
      <c r="BM7" s="84">
        <v>0</v>
      </c>
      <c r="BN7" s="84">
        <v>0</v>
      </c>
      <c r="BO7" s="84">
        <v>0</v>
      </c>
      <c r="BP7" s="84">
        <v>0</v>
      </c>
      <c r="BQ7" s="84">
        <v>0</v>
      </c>
      <c r="BR7" s="84">
        <v>0</v>
      </c>
      <c r="BS7" s="84">
        <v>0</v>
      </c>
      <c r="BT7" s="84">
        <v>0</v>
      </c>
      <c r="BU7" s="84">
        <v>0</v>
      </c>
      <c r="BV7" s="84">
        <v>0</v>
      </c>
      <c r="BW7" s="84">
        <v>0</v>
      </c>
      <c r="BX7" s="84">
        <v>0</v>
      </c>
      <c r="BY7" s="84">
        <v>0</v>
      </c>
      <c r="BZ7" s="84">
        <v>0</v>
      </c>
      <c r="CA7" s="84">
        <v>0</v>
      </c>
      <c r="CB7" s="84">
        <v>0</v>
      </c>
      <c r="CC7" s="84">
        <v>0</v>
      </c>
      <c r="CD7" s="84">
        <v>0</v>
      </c>
      <c r="CE7" s="84">
        <v>0</v>
      </c>
      <c r="CF7" s="84">
        <v>0</v>
      </c>
      <c r="CG7" s="84">
        <v>0</v>
      </c>
      <c r="CH7" s="84">
        <v>0</v>
      </c>
      <c r="CI7" s="84">
        <v>0</v>
      </c>
      <c r="CJ7" s="84">
        <v>0</v>
      </c>
      <c r="CK7" s="84">
        <v>0</v>
      </c>
      <c r="CL7" s="84">
        <v>0</v>
      </c>
      <c r="CM7" s="84">
        <v>0</v>
      </c>
      <c r="CN7" s="84">
        <v>0</v>
      </c>
      <c r="CO7" s="84">
        <v>0</v>
      </c>
      <c r="CP7" s="84">
        <v>0</v>
      </c>
      <c r="CQ7" s="84">
        <v>0</v>
      </c>
      <c r="CR7" s="84">
        <v>0</v>
      </c>
      <c r="CS7" s="84">
        <v>0</v>
      </c>
      <c r="CT7" s="84">
        <v>0</v>
      </c>
      <c r="CU7" s="84">
        <v>0</v>
      </c>
      <c r="CV7" s="84">
        <v>0</v>
      </c>
      <c r="CW7" s="84">
        <v>0</v>
      </c>
      <c r="CX7" s="84">
        <v>0</v>
      </c>
      <c r="CY7" s="84">
        <v>0</v>
      </c>
      <c r="CZ7" s="84">
        <v>0</v>
      </c>
      <c r="DA7" s="84">
        <v>0</v>
      </c>
      <c r="DB7" s="84">
        <v>0</v>
      </c>
      <c r="DC7" s="84">
        <v>0</v>
      </c>
      <c r="DD7" s="84">
        <v>0</v>
      </c>
      <c r="DE7" s="84">
        <v>0</v>
      </c>
      <c r="DF7" s="84">
        <v>0</v>
      </c>
      <c r="DG7" s="84">
        <v>0</v>
      </c>
      <c r="DH7" s="84">
        <v>0</v>
      </c>
      <c r="DI7" s="84">
        <v>0</v>
      </c>
      <c r="DJ7" s="84">
        <v>0</v>
      </c>
      <c r="DK7" s="84">
        <v>0</v>
      </c>
      <c r="DL7" s="84">
        <v>0</v>
      </c>
      <c r="DM7" s="84">
        <v>0</v>
      </c>
      <c r="DN7" s="84">
        <v>0</v>
      </c>
      <c r="DO7" s="84">
        <v>0</v>
      </c>
      <c r="DP7" s="84">
        <v>0</v>
      </c>
      <c r="DQ7" s="84">
        <v>0</v>
      </c>
      <c r="DR7" s="84">
        <v>0</v>
      </c>
    </row>
    <row r="8" spans="1:123">
      <c r="A8" s="214"/>
      <c r="B8" s="84" t="s">
        <v>103</v>
      </c>
      <c r="C8" s="84">
        <v>11333163.790000001</v>
      </c>
      <c r="D8" s="84">
        <v>-2033537.61</v>
      </c>
      <c r="E8" s="84">
        <v>0</v>
      </c>
      <c r="F8" s="84">
        <v>0</v>
      </c>
      <c r="G8" s="84">
        <v>0</v>
      </c>
      <c r="H8" s="84">
        <v>0</v>
      </c>
      <c r="I8" s="84">
        <v>0</v>
      </c>
      <c r="J8" s="84">
        <v>0</v>
      </c>
      <c r="K8" s="84">
        <v>0</v>
      </c>
      <c r="L8" s="84">
        <v>0</v>
      </c>
      <c r="M8" s="84">
        <v>0</v>
      </c>
      <c r="N8" s="84">
        <v>0</v>
      </c>
      <c r="O8" s="84">
        <v>0</v>
      </c>
      <c r="P8" s="84">
        <v>0</v>
      </c>
      <c r="Q8" s="84">
        <v>23406.880000000001</v>
      </c>
      <c r="R8" s="84">
        <v>0</v>
      </c>
      <c r="S8" s="84">
        <v>0</v>
      </c>
      <c r="T8" s="84">
        <v>26.03</v>
      </c>
      <c r="U8" s="84">
        <v>8313996.1899999995</v>
      </c>
      <c r="V8" s="84">
        <v>2602762.31</v>
      </c>
      <c r="W8" s="84">
        <v>1393674.46</v>
      </c>
      <c r="X8" s="84">
        <v>1032835.53</v>
      </c>
      <c r="Y8" s="84">
        <v>53.82</v>
      </c>
      <c r="Z8" s="84">
        <v>1604344.03</v>
      </c>
      <c r="AA8" s="84">
        <v>36749.14</v>
      </c>
      <c r="AB8" s="84">
        <v>892372.4600000002</v>
      </c>
      <c r="AC8" s="84">
        <v>69242.859999999986</v>
      </c>
      <c r="AD8" s="84">
        <v>2487.94</v>
      </c>
      <c r="AE8" s="84">
        <v>0</v>
      </c>
      <c r="AF8" s="84">
        <v>1158703.27</v>
      </c>
      <c r="AG8" s="84">
        <v>131698.03</v>
      </c>
      <c r="AH8" s="84">
        <v>66202.39</v>
      </c>
      <c r="AI8" s="84">
        <v>34582.83</v>
      </c>
      <c r="AJ8" s="84">
        <v>97834.32</v>
      </c>
      <c r="AK8" s="84">
        <v>448626.33000000007</v>
      </c>
      <c r="AL8" s="84">
        <v>486374.88000000006</v>
      </c>
      <c r="AM8" s="84">
        <v>24443.96</v>
      </c>
      <c r="AN8" s="84">
        <v>3068800.2899999996</v>
      </c>
      <c r="AO8" s="84">
        <v>0</v>
      </c>
      <c r="AP8" s="84">
        <v>0</v>
      </c>
      <c r="AQ8" s="84">
        <v>9.17</v>
      </c>
      <c r="AR8" s="84">
        <v>13938.85</v>
      </c>
      <c r="AS8" s="84">
        <v>5.0299999999999994</v>
      </c>
      <c r="AT8" s="84">
        <v>148619.30000000002</v>
      </c>
      <c r="AU8" s="84">
        <v>5058179.5899999989</v>
      </c>
      <c r="AV8" s="84">
        <v>195489.25</v>
      </c>
      <c r="AW8" s="84">
        <v>187438.5441981132</v>
      </c>
      <c r="AX8" s="84">
        <v>190653.89033018867</v>
      </c>
      <c r="AY8" s="84">
        <v>136803.18688679242</v>
      </c>
      <c r="AZ8" s="84">
        <v>232167.43000000002</v>
      </c>
      <c r="BA8" s="84">
        <v>227475.58999999997</v>
      </c>
      <c r="BB8" s="84">
        <v>75647.609999999986</v>
      </c>
      <c r="BC8" s="84">
        <v>238908.71000000002</v>
      </c>
      <c r="BD8" s="84">
        <v>73247.27</v>
      </c>
      <c r="BE8" s="84">
        <v>59531.560000000005</v>
      </c>
      <c r="BF8" s="84">
        <v>692660.05999999994</v>
      </c>
      <c r="BG8" s="84">
        <v>99473.739999999991</v>
      </c>
      <c r="BH8" s="84">
        <v>71795.69</v>
      </c>
      <c r="BI8" s="84">
        <v>66411.66</v>
      </c>
      <c r="BJ8" s="84">
        <v>69328.98</v>
      </c>
      <c r="BK8" s="84">
        <v>64609.86</v>
      </c>
      <c r="BL8" s="84">
        <v>67853.67</v>
      </c>
      <c r="BM8" s="84">
        <v>55209.62</v>
      </c>
      <c r="BN8" s="84">
        <v>41359.840000000004</v>
      </c>
      <c r="BO8" s="84">
        <v>53520.29</v>
      </c>
      <c r="BP8" s="84">
        <v>75773.31</v>
      </c>
      <c r="BQ8" s="84">
        <v>15941.539999999999</v>
      </c>
      <c r="BR8" s="84">
        <v>28571.010000000002</v>
      </c>
      <c r="BS8" s="84">
        <v>14433.509999999998</v>
      </c>
      <c r="BT8" s="84">
        <v>27145.590000000004</v>
      </c>
      <c r="BU8" s="84">
        <v>18298.72</v>
      </c>
      <c r="BV8" s="84">
        <v>36754.46</v>
      </c>
      <c r="BW8" s="84">
        <v>22694.59</v>
      </c>
      <c r="BX8" s="84">
        <v>11185.8</v>
      </c>
      <c r="BY8" s="84">
        <v>11640.320000000002</v>
      </c>
      <c r="BZ8" s="84">
        <v>15538.480000000003</v>
      </c>
      <c r="CA8" s="84">
        <v>5857.02</v>
      </c>
      <c r="CB8" s="84">
        <v>14135.61</v>
      </c>
      <c r="CC8" s="84">
        <v>23014.02</v>
      </c>
      <c r="CD8" s="84">
        <v>48208.710000000006</v>
      </c>
      <c r="CE8" s="84">
        <v>1411954.5999999999</v>
      </c>
      <c r="CF8" s="84">
        <v>8242.27</v>
      </c>
      <c r="CG8" s="84">
        <v>2287.4399999999996</v>
      </c>
      <c r="CH8" s="84">
        <v>2773.0200000000004</v>
      </c>
      <c r="CI8" s="84">
        <v>11024.1</v>
      </c>
      <c r="CJ8" s="84">
        <v>3501.94</v>
      </c>
      <c r="CK8" s="84">
        <v>11421.720000000001</v>
      </c>
      <c r="CL8" s="84">
        <v>22409.21</v>
      </c>
      <c r="CM8" s="84">
        <v>6403.05</v>
      </c>
      <c r="CN8" s="84">
        <v>3129.62</v>
      </c>
      <c r="CO8" s="84">
        <v>9388.5400000000009</v>
      </c>
      <c r="CP8" s="84">
        <v>11742.65</v>
      </c>
      <c r="CQ8" s="84">
        <v>10180.629999999999</v>
      </c>
      <c r="CR8" s="84">
        <v>9471.27</v>
      </c>
      <c r="CS8" s="84">
        <v>5530.65</v>
      </c>
      <c r="CT8" s="84">
        <v>3126.7300000000005</v>
      </c>
      <c r="CU8" s="84">
        <v>5256.3099999999995</v>
      </c>
      <c r="CV8" s="84">
        <v>7161.9100000000008</v>
      </c>
      <c r="CW8" s="84">
        <v>2291.27</v>
      </c>
      <c r="CX8" s="84">
        <v>1679.75</v>
      </c>
      <c r="CY8" s="84">
        <v>3774.55</v>
      </c>
      <c r="CZ8" s="84">
        <v>3300.41</v>
      </c>
      <c r="DA8" s="84">
        <v>7002.0999999999995</v>
      </c>
      <c r="DB8" s="84">
        <v>15215.269999999999</v>
      </c>
      <c r="DC8" s="84">
        <v>42833.87000000001</v>
      </c>
      <c r="DD8" s="84">
        <v>16860.059999999998</v>
      </c>
      <c r="DE8" s="84">
        <v>6751.76</v>
      </c>
      <c r="DF8" s="84">
        <v>7674.3200000000015</v>
      </c>
      <c r="DG8" s="84">
        <v>75437.399999999994</v>
      </c>
      <c r="DH8" s="84">
        <v>10304.77</v>
      </c>
      <c r="DI8" s="84">
        <v>4693.6699999999992</v>
      </c>
      <c r="DJ8" s="84">
        <v>11395.48</v>
      </c>
      <c r="DK8" s="84">
        <v>2775.81</v>
      </c>
      <c r="DL8" s="84">
        <v>18414.919999999998</v>
      </c>
      <c r="DM8" s="84">
        <v>3920.3300000000004</v>
      </c>
      <c r="DN8" s="84">
        <v>77.98</v>
      </c>
      <c r="DO8" s="84">
        <v>3687.5799999999995</v>
      </c>
      <c r="DP8" s="84">
        <v>4778.2700000000004</v>
      </c>
      <c r="DQ8" s="84">
        <v>1131.2</v>
      </c>
      <c r="DR8" s="84">
        <v>394.02</v>
      </c>
    </row>
    <row r="9" spans="1:123">
      <c r="A9" s="214"/>
      <c r="B9" s="84" t="s">
        <v>104</v>
      </c>
      <c r="C9" s="84">
        <v>8514420.3599999994</v>
      </c>
      <c r="D9" s="84">
        <v>0</v>
      </c>
      <c r="E9" s="84">
        <v>0</v>
      </c>
      <c r="F9" s="84">
        <v>0</v>
      </c>
      <c r="G9" s="84">
        <v>0</v>
      </c>
      <c r="H9" s="84">
        <v>0</v>
      </c>
      <c r="I9" s="84">
        <v>0</v>
      </c>
      <c r="J9" s="84">
        <v>0</v>
      </c>
      <c r="K9" s="84">
        <v>0</v>
      </c>
      <c r="L9" s="84">
        <v>0</v>
      </c>
      <c r="M9" s="84">
        <v>0</v>
      </c>
      <c r="N9" s="84">
        <v>0</v>
      </c>
      <c r="O9" s="84">
        <v>0</v>
      </c>
      <c r="P9" s="84">
        <v>0</v>
      </c>
      <c r="Q9" s="84">
        <v>0</v>
      </c>
      <c r="R9" s="84">
        <v>0</v>
      </c>
      <c r="S9" s="84">
        <v>0</v>
      </c>
      <c r="T9" s="84">
        <v>0</v>
      </c>
      <c r="U9" s="84">
        <v>8520000</v>
      </c>
      <c r="V9" s="84">
        <v>-5579.64</v>
      </c>
      <c r="W9" s="84">
        <v>0</v>
      </c>
      <c r="X9" s="84">
        <v>0</v>
      </c>
      <c r="Y9" s="84">
        <v>0</v>
      </c>
      <c r="Z9" s="84">
        <v>0</v>
      </c>
      <c r="AA9" s="84">
        <v>0</v>
      </c>
      <c r="AB9" s="84">
        <v>0</v>
      </c>
      <c r="AC9" s="84">
        <v>-5579.64</v>
      </c>
      <c r="AD9" s="84">
        <v>0</v>
      </c>
      <c r="AE9" s="84">
        <v>0</v>
      </c>
      <c r="AF9" s="84">
        <v>0</v>
      </c>
      <c r="AG9" s="84">
        <v>0</v>
      </c>
      <c r="AH9" s="84">
        <v>0</v>
      </c>
      <c r="AI9" s="84">
        <v>0</v>
      </c>
      <c r="AJ9" s="84">
        <v>0</v>
      </c>
      <c r="AK9" s="84">
        <v>0</v>
      </c>
      <c r="AL9" s="84">
        <v>0</v>
      </c>
      <c r="AM9" s="84">
        <v>8520000</v>
      </c>
      <c r="AN9" s="84">
        <v>0</v>
      </c>
      <c r="AO9" s="84">
        <v>0</v>
      </c>
      <c r="AP9" s="84">
        <v>0</v>
      </c>
      <c r="AQ9" s="84">
        <v>0</v>
      </c>
      <c r="AR9" s="84">
        <v>0</v>
      </c>
      <c r="AS9" s="84">
        <v>0</v>
      </c>
      <c r="AT9" s="84">
        <v>0</v>
      </c>
      <c r="AU9" s="84">
        <v>0</v>
      </c>
      <c r="AV9" s="84">
        <v>0</v>
      </c>
      <c r="AW9" s="84">
        <v>0</v>
      </c>
      <c r="AX9" s="84">
        <v>0</v>
      </c>
      <c r="AY9" s="84">
        <v>0</v>
      </c>
      <c r="AZ9" s="84">
        <v>0</v>
      </c>
      <c r="BA9" s="84">
        <v>0</v>
      </c>
      <c r="BB9" s="84">
        <v>0</v>
      </c>
      <c r="BC9" s="84">
        <v>0</v>
      </c>
      <c r="BD9" s="84">
        <v>0</v>
      </c>
      <c r="BE9" s="84">
        <v>0</v>
      </c>
      <c r="BF9" s="84">
        <v>0</v>
      </c>
      <c r="BG9" s="84">
        <v>0</v>
      </c>
      <c r="BH9" s="84">
        <v>0</v>
      </c>
      <c r="BI9" s="84">
        <v>0</v>
      </c>
      <c r="BJ9" s="84">
        <v>0</v>
      </c>
      <c r="BK9" s="84">
        <v>0</v>
      </c>
      <c r="BL9" s="84">
        <v>0</v>
      </c>
      <c r="BM9" s="84">
        <v>0</v>
      </c>
      <c r="BN9" s="84">
        <v>0</v>
      </c>
      <c r="BO9" s="84">
        <v>0</v>
      </c>
      <c r="BP9" s="84">
        <v>0</v>
      </c>
      <c r="BQ9" s="84">
        <v>0</v>
      </c>
      <c r="BR9" s="84">
        <v>0</v>
      </c>
      <c r="BS9" s="84">
        <v>0</v>
      </c>
      <c r="BT9" s="84">
        <v>0</v>
      </c>
      <c r="BU9" s="84">
        <v>0</v>
      </c>
      <c r="BV9" s="84">
        <v>0</v>
      </c>
      <c r="BW9" s="84">
        <v>0</v>
      </c>
      <c r="BX9" s="84">
        <v>0</v>
      </c>
      <c r="BY9" s="84">
        <v>0</v>
      </c>
      <c r="BZ9" s="84">
        <v>0</v>
      </c>
      <c r="CA9" s="84">
        <v>0</v>
      </c>
      <c r="CB9" s="84">
        <v>0</v>
      </c>
      <c r="CC9" s="84">
        <v>0</v>
      </c>
      <c r="CD9" s="84">
        <v>0</v>
      </c>
      <c r="CE9" s="84">
        <v>0</v>
      </c>
      <c r="CF9" s="84">
        <v>0</v>
      </c>
      <c r="CG9" s="84">
        <v>0</v>
      </c>
      <c r="CH9" s="84">
        <v>0</v>
      </c>
      <c r="CI9" s="84">
        <v>0</v>
      </c>
      <c r="CJ9" s="84">
        <v>0</v>
      </c>
      <c r="CK9" s="84">
        <v>0</v>
      </c>
      <c r="CL9" s="84">
        <v>0</v>
      </c>
      <c r="CM9" s="84">
        <v>0</v>
      </c>
      <c r="CN9" s="84">
        <v>0</v>
      </c>
      <c r="CO9" s="84">
        <v>0</v>
      </c>
      <c r="CP9" s="84">
        <v>0</v>
      </c>
      <c r="CQ9" s="84">
        <v>0</v>
      </c>
      <c r="CR9" s="84">
        <v>0</v>
      </c>
      <c r="CS9" s="84">
        <v>0</v>
      </c>
      <c r="CT9" s="84">
        <v>0</v>
      </c>
      <c r="CU9" s="84">
        <v>0</v>
      </c>
      <c r="CV9" s="84">
        <v>0</v>
      </c>
      <c r="CW9" s="84">
        <v>0</v>
      </c>
      <c r="CX9" s="84">
        <v>0</v>
      </c>
      <c r="CY9" s="84">
        <v>0</v>
      </c>
      <c r="CZ9" s="84">
        <v>0</v>
      </c>
      <c r="DA9" s="84">
        <v>0</v>
      </c>
      <c r="DB9" s="84">
        <v>0</v>
      </c>
      <c r="DC9" s="84">
        <v>0</v>
      </c>
      <c r="DD9" s="84">
        <v>0</v>
      </c>
      <c r="DE9" s="84">
        <v>0</v>
      </c>
      <c r="DF9" s="84">
        <v>0</v>
      </c>
      <c r="DG9" s="84">
        <v>0</v>
      </c>
      <c r="DH9" s="84">
        <v>0</v>
      </c>
      <c r="DI9" s="84">
        <v>0</v>
      </c>
      <c r="DJ9" s="84">
        <v>0</v>
      </c>
      <c r="DK9" s="84">
        <v>0</v>
      </c>
      <c r="DL9" s="84">
        <v>0</v>
      </c>
      <c r="DM9" s="84">
        <v>0</v>
      </c>
      <c r="DN9" s="84">
        <v>0</v>
      </c>
      <c r="DO9" s="84">
        <v>0</v>
      </c>
      <c r="DP9" s="84">
        <v>0</v>
      </c>
      <c r="DQ9" s="84">
        <v>0</v>
      </c>
      <c r="DR9" s="84">
        <v>0</v>
      </c>
    </row>
    <row r="10" spans="1:123">
      <c r="A10" s="214"/>
      <c r="B10" s="84" t="s">
        <v>105</v>
      </c>
      <c r="C10" s="84">
        <v>0</v>
      </c>
      <c r="D10" s="84">
        <v>0</v>
      </c>
      <c r="E10" s="84">
        <v>0</v>
      </c>
      <c r="F10" s="84">
        <v>0</v>
      </c>
      <c r="G10" s="84">
        <v>0</v>
      </c>
      <c r="H10" s="84">
        <v>0</v>
      </c>
      <c r="I10" s="84">
        <v>0</v>
      </c>
      <c r="J10" s="84">
        <v>0</v>
      </c>
      <c r="K10" s="84">
        <v>0</v>
      </c>
      <c r="L10" s="84">
        <v>0</v>
      </c>
      <c r="M10" s="84">
        <v>0</v>
      </c>
      <c r="N10" s="84">
        <v>0</v>
      </c>
      <c r="O10" s="84">
        <v>0</v>
      </c>
      <c r="P10" s="84">
        <v>0</v>
      </c>
      <c r="Q10" s="84">
        <v>0</v>
      </c>
      <c r="R10" s="84">
        <v>0</v>
      </c>
      <c r="S10" s="84">
        <v>0</v>
      </c>
      <c r="T10" s="84">
        <v>0</v>
      </c>
      <c r="U10" s="84">
        <v>0</v>
      </c>
      <c r="V10" s="84">
        <v>0</v>
      </c>
      <c r="W10" s="84">
        <v>0</v>
      </c>
      <c r="X10" s="84">
        <v>0</v>
      </c>
      <c r="Y10" s="84">
        <v>0</v>
      </c>
      <c r="Z10" s="84">
        <v>0</v>
      </c>
      <c r="AA10" s="84">
        <v>0</v>
      </c>
      <c r="AB10" s="84">
        <v>0</v>
      </c>
      <c r="AC10" s="84">
        <v>0</v>
      </c>
      <c r="AD10" s="84">
        <v>0</v>
      </c>
      <c r="AE10" s="84">
        <v>0</v>
      </c>
      <c r="AF10" s="84">
        <v>0</v>
      </c>
      <c r="AG10" s="84">
        <v>0</v>
      </c>
      <c r="AH10" s="84">
        <v>0</v>
      </c>
      <c r="AI10" s="84">
        <v>0</v>
      </c>
      <c r="AJ10" s="84">
        <v>0</v>
      </c>
      <c r="AK10" s="84">
        <v>0</v>
      </c>
      <c r="AL10" s="84">
        <v>0</v>
      </c>
      <c r="AM10" s="84">
        <v>0</v>
      </c>
      <c r="AN10" s="84">
        <v>0</v>
      </c>
      <c r="AO10" s="84">
        <v>0</v>
      </c>
      <c r="AP10" s="84">
        <v>0</v>
      </c>
      <c r="AQ10" s="84">
        <v>0</v>
      </c>
      <c r="AR10" s="84">
        <v>0</v>
      </c>
      <c r="AS10" s="84">
        <v>0</v>
      </c>
      <c r="AT10" s="84">
        <v>0</v>
      </c>
      <c r="AU10" s="84">
        <v>0</v>
      </c>
      <c r="AV10" s="84">
        <v>0</v>
      </c>
      <c r="AW10" s="84">
        <v>0</v>
      </c>
      <c r="AX10" s="84">
        <v>0</v>
      </c>
      <c r="AY10" s="84">
        <v>0</v>
      </c>
      <c r="AZ10" s="84">
        <v>0</v>
      </c>
      <c r="BA10" s="84">
        <v>0</v>
      </c>
      <c r="BB10" s="84">
        <v>0</v>
      </c>
      <c r="BC10" s="84">
        <v>0</v>
      </c>
      <c r="BD10" s="84">
        <v>0</v>
      </c>
      <c r="BE10" s="84">
        <v>0</v>
      </c>
      <c r="BF10" s="84">
        <v>0</v>
      </c>
      <c r="BG10" s="84">
        <v>0</v>
      </c>
      <c r="BH10" s="84">
        <v>0</v>
      </c>
      <c r="BI10" s="84">
        <v>0</v>
      </c>
      <c r="BJ10" s="84">
        <v>0</v>
      </c>
      <c r="BK10" s="84">
        <v>0</v>
      </c>
      <c r="BL10" s="84">
        <v>0</v>
      </c>
      <c r="BM10" s="84">
        <v>0</v>
      </c>
      <c r="BN10" s="84">
        <v>0</v>
      </c>
      <c r="BO10" s="84">
        <v>0</v>
      </c>
      <c r="BP10" s="84">
        <v>0</v>
      </c>
      <c r="BQ10" s="84">
        <v>0</v>
      </c>
      <c r="BR10" s="84">
        <v>0</v>
      </c>
      <c r="BS10" s="84">
        <v>0</v>
      </c>
      <c r="BT10" s="84">
        <v>0</v>
      </c>
      <c r="BU10" s="84">
        <v>0</v>
      </c>
      <c r="BV10" s="84">
        <v>0</v>
      </c>
      <c r="BW10" s="84">
        <v>0</v>
      </c>
      <c r="BX10" s="84">
        <v>0</v>
      </c>
      <c r="BY10" s="84">
        <v>0</v>
      </c>
      <c r="BZ10" s="84">
        <v>0</v>
      </c>
      <c r="CA10" s="84">
        <v>0</v>
      </c>
      <c r="CB10" s="84">
        <v>0</v>
      </c>
      <c r="CC10" s="84">
        <v>0</v>
      </c>
      <c r="CD10" s="84">
        <v>0</v>
      </c>
      <c r="CE10" s="84">
        <v>0</v>
      </c>
      <c r="CF10" s="84">
        <v>0</v>
      </c>
      <c r="CG10" s="84">
        <v>0</v>
      </c>
      <c r="CH10" s="84">
        <v>0</v>
      </c>
      <c r="CI10" s="84">
        <v>0</v>
      </c>
      <c r="CJ10" s="84">
        <v>0</v>
      </c>
      <c r="CK10" s="84">
        <v>0</v>
      </c>
      <c r="CL10" s="84">
        <v>0</v>
      </c>
      <c r="CM10" s="84">
        <v>0</v>
      </c>
      <c r="CN10" s="84">
        <v>0</v>
      </c>
      <c r="CO10" s="84">
        <v>0</v>
      </c>
      <c r="CP10" s="84">
        <v>0</v>
      </c>
      <c r="CQ10" s="84">
        <v>0</v>
      </c>
      <c r="CR10" s="84">
        <v>0</v>
      </c>
      <c r="CS10" s="84">
        <v>0</v>
      </c>
      <c r="CT10" s="84">
        <v>0</v>
      </c>
      <c r="CU10" s="84">
        <v>0</v>
      </c>
      <c r="CV10" s="84">
        <v>0</v>
      </c>
      <c r="CW10" s="84">
        <v>0</v>
      </c>
      <c r="CX10" s="84">
        <v>0</v>
      </c>
      <c r="CY10" s="84">
        <v>0</v>
      </c>
      <c r="CZ10" s="84">
        <v>0</v>
      </c>
      <c r="DA10" s="84">
        <v>0</v>
      </c>
      <c r="DB10" s="84">
        <v>0</v>
      </c>
      <c r="DC10" s="84">
        <v>0</v>
      </c>
      <c r="DD10" s="84">
        <v>0</v>
      </c>
      <c r="DE10" s="84">
        <v>0</v>
      </c>
      <c r="DF10" s="84">
        <v>0</v>
      </c>
      <c r="DG10" s="84">
        <v>0</v>
      </c>
      <c r="DH10" s="84">
        <v>0</v>
      </c>
      <c r="DI10" s="84">
        <v>0</v>
      </c>
      <c r="DJ10" s="84">
        <v>0</v>
      </c>
      <c r="DK10" s="84">
        <v>0</v>
      </c>
      <c r="DL10" s="84">
        <v>0</v>
      </c>
      <c r="DM10" s="84">
        <v>0</v>
      </c>
      <c r="DN10" s="84">
        <v>0</v>
      </c>
      <c r="DO10" s="84">
        <v>0</v>
      </c>
      <c r="DP10" s="84">
        <v>0</v>
      </c>
      <c r="DQ10" s="84">
        <v>0</v>
      </c>
      <c r="DR10" s="84">
        <v>0</v>
      </c>
    </row>
    <row r="11" spans="1:123">
      <c r="A11" s="214"/>
      <c r="B11" s="84" t="s">
        <v>177</v>
      </c>
      <c r="C11" s="84">
        <v>20674.810000000001</v>
      </c>
      <c r="D11" s="84">
        <v>0</v>
      </c>
      <c r="E11" s="84">
        <v>0</v>
      </c>
      <c r="F11" s="84">
        <v>0</v>
      </c>
      <c r="G11" s="84">
        <v>0</v>
      </c>
      <c r="H11" s="84">
        <v>0</v>
      </c>
      <c r="I11" s="84">
        <v>0</v>
      </c>
      <c r="J11" s="84">
        <v>0</v>
      </c>
      <c r="K11" s="84">
        <v>0</v>
      </c>
      <c r="L11" s="84">
        <v>0</v>
      </c>
      <c r="M11" s="84">
        <v>0</v>
      </c>
      <c r="N11" s="84">
        <v>0</v>
      </c>
      <c r="O11" s="84">
        <v>0</v>
      </c>
      <c r="P11" s="84">
        <v>0</v>
      </c>
      <c r="Q11" s="84">
        <v>0</v>
      </c>
      <c r="R11" s="84">
        <v>0</v>
      </c>
      <c r="S11" s="84">
        <v>0</v>
      </c>
      <c r="T11" s="84">
        <v>0</v>
      </c>
      <c r="U11" s="84">
        <v>0</v>
      </c>
      <c r="V11" s="84">
        <v>20674.810000000001</v>
      </c>
      <c r="W11" s="84">
        <v>0</v>
      </c>
      <c r="X11" s="84">
        <v>0</v>
      </c>
      <c r="Y11" s="84">
        <v>0</v>
      </c>
      <c r="Z11" s="84">
        <v>12082.36</v>
      </c>
      <c r="AA11" s="84">
        <v>0</v>
      </c>
      <c r="AB11" s="84">
        <v>0</v>
      </c>
      <c r="AC11" s="84">
        <v>8592.4500000000007</v>
      </c>
      <c r="AD11" s="84">
        <v>0</v>
      </c>
      <c r="AE11" s="84">
        <v>0</v>
      </c>
      <c r="AF11" s="84">
        <v>0</v>
      </c>
      <c r="AG11" s="84">
        <v>0</v>
      </c>
      <c r="AH11" s="84">
        <v>0</v>
      </c>
      <c r="AI11" s="84">
        <v>0</v>
      </c>
      <c r="AJ11" s="84">
        <v>0</v>
      </c>
      <c r="AK11" s="84">
        <v>0</v>
      </c>
      <c r="AL11" s="84">
        <v>0</v>
      </c>
      <c r="AM11" s="84">
        <v>0</v>
      </c>
      <c r="AN11" s="84">
        <v>0</v>
      </c>
      <c r="AO11" s="84">
        <v>0</v>
      </c>
      <c r="AP11" s="84">
        <v>0</v>
      </c>
      <c r="AQ11" s="84">
        <v>0</v>
      </c>
      <c r="AR11" s="84">
        <v>0</v>
      </c>
      <c r="AS11" s="84">
        <v>0</v>
      </c>
      <c r="AT11" s="84">
        <v>0</v>
      </c>
      <c r="AU11" s="84">
        <v>0</v>
      </c>
      <c r="AV11" s="84">
        <v>0</v>
      </c>
      <c r="AW11" s="84">
        <v>0</v>
      </c>
      <c r="AX11" s="84">
        <v>0</v>
      </c>
      <c r="AY11" s="84">
        <v>0</v>
      </c>
      <c r="AZ11" s="84">
        <v>0</v>
      </c>
      <c r="BA11" s="84">
        <v>0</v>
      </c>
      <c r="BB11" s="84">
        <v>0</v>
      </c>
      <c r="BC11" s="84">
        <v>0</v>
      </c>
      <c r="BD11" s="84">
        <v>0</v>
      </c>
      <c r="BE11" s="84">
        <v>0</v>
      </c>
      <c r="BF11" s="84">
        <v>0</v>
      </c>
      <c r="BG11" s="84">
        <v>0</v>
      </c>
      <c r="BH11" s="84">
        <v>0</v>
      </c>
      <c r="BI11" s="84">
        <v>0</v>
      </c>
      <c r="BJ11" s="84">
        <v>0</v>
      </c>
      <c r="BK11" s="84">
        <v>0</v>
      </c>
      <c r="BL11" s="84">
        <v>0</v>
      </c>
      <c r="BM11" s="84">
        <v>0</v>
      </c>
      <c r="BN11" s="84">
        <v>0</v>
      </c>
      <c r="BO11" s="84">
        <v>0</v>
      </c>
      <c r="BP11" s="84">
        <v>0</v>
      </c>
      <c r="BQ11" s="84">
        <v>0</v>
      </c>
      <c r="BR11" s="84">
        <v>0</v>
      </c>
      <c r="BS11" s="84">
        <v>0</v>
      </c>
      <c r="BT11" s="84">
        <v>0</v>
      </c>
      <c r="BU11" s="84">
        <v>0</v>
      </c>
      <c r="BV11" s="84">
        <v>0</v>
      </c>
      <c r="BW11" s="84">
        <v>0</v>
      </c>
      <c r="BX11" s="84">
        <v>0</v>
      </c>
      <c r="BY11" s="84">
        <v>0</v>
      </c>
      <c r="BZ11" s="84">
        <v>0</v>
      </c>
      <c r="CA11" s="84">
        <v>0</v>
      </c>
      <c r="CB11" s="84">
        <v>0</v>
      </c>
      <c r="CC11" s="84">
        <v>0</v>
      </c>
      <c r="CD11" s="84">
        <v>0</v>
      </c>
      <c r="CE11" s="84">
        <v>0</v>
      </c>
      <c r="CF11" s="84">
        <v>0</v>
      </c>
      <c r="CG11" s="84">
        <v>0</v>
      </c>
      <c r="CH11" s="84">
        <v>0</v>
      </c>
      <c r="CI11" s="84">
        <v>0</v>
      </c>
      <c r="CJ11" s="84">
        <v>0</v>
      </c>
      <c r="CK11" s="84">
        <v>0</v>
      </c>
      <c r="CL11" s="84">
        <v>0</v>
      </c>
      <c r="CM11" s="84">
        <v>0</v>
      </c>
      <c r="CN11" s="84">
        <v>0</v>
      </c>
      <c r="CO11" s="84">
        <v>0</v>
      </c>
      <c r="CP11" s="84">
        <v>0</v>
      </c>
      <c r="CQ11" s="84">
        <v>0</v>
      </c>
      <c r="CR11" s="84">
        <v>0</v>
      </c>
      <c r="CS11" s="84">
        <v>0</v>
      </c>
      <c r="CT11" s="84">
        <v>0</v>
      </c>
      <c r="CU11" s="84">
        <v>0</v>
      </c>
      <c r="CV11" s="84">
        <v>0</v>
      </c>
      <c r="CW11" s="84">
        <v>0</v>
      </c>
      <c r="CX11" s="84">
        <v>0</v>
      </c>
      <c r="CY11" s="84">
        <v>0</v>
      </c>
      <c r="CZ11" s="84">
        <v>0</v>
      </c>
      <c r="DA11" s="84">
        <v>0</v>
      </c>
      <c r="DB11" s="84">
        <v>0</v>
      </c>
      <c r="DC11" s="84">
        <v>0</v>
      </c>
      <c r="DD11" s="84">
        <v>0</v>
      </c>
      <c r="DE11" s="84">
        <v>0</v>
      </c>
      <c r="DF11" s="84">
        <v>0</v>
      </c>
      <c r="DG11" s="84">
        <v>0</v>
      </c>
      <c r="DH11" s="84">
        <v>0</v>
      </c>
      <c r="DI11" s="84">
        <v>0</v>
      </c>
      <c r="DJ11" s="84">
        <v>0</v>
      </c>
      <c r="DK11" s="84">
        <v>0</v>
      </c>
      <c r="DL11" s="84">
        <v>0</v>
      </c>
      <c r="DM11" s="84">
        <v>0</v>
      </c>
      <c r="DN11" s="84">
        <v>0</v>
      </c>
      <c r="DO11" s="84">
        <v>0</v>
      </c>
      <c r="DP11" s="84">
        <v>0</v>
      </c>
      <c r="DQ11" s="84">
        <v>0</v>
      </c>
      <c r="DR11" s="84">
        <v>0</v>
      </c>
    </row>
    <row r="12" spans="1:123">
      <c r="A12" s="214"/>
      <c r="B12" s="84" t="s">
        <v>107</v>
      </c>
      <c r="C12" s="84">
        <v>0</v>
      </c>
      <c r="D12" s="84">
        <v>0</v>
      </c>
      <c r="E12" s="84">
        <v>0</v>
      </c>
      <c r="F12" s="84">
        <v>0</v>
      </c>
      <c r="G12" s="84">
        <v>0</v>
      </c>
      <c r="H12" s="84">
        <v>0</v>
      </c>
      <c r="I12" s="84">
        <v>0</v>
      </c>
      <c r="J12" s="84">
        <v>0</v>
      </c>
      <c r="K12" s="84">
        <v>0</v>
      </c>
      <c r="L12" s="84">
        <v>0</v>
      </c>
      <c r="M12" s="84">
        <v>0</v>
      </c>
      <c r="N12" s="84">
        <v>0</v>
      </c>
      <c r="O12" s="84">
        <v>0</v>
      </c>
      <c r="P12" s="84">
        <v>0</v>
      </c>
      <c r="Q12" s="84">
        <v>0</v>
      </c>
      <c r="R12" s="84">
        <v>0</v>
      </c>
      <c r="S12" s="84">
        <v>0</v>
      </c>
      <c r="T12" s="84">
        <v>0</v>
      </c>
      <c r="U12" s="84">
        <v>0</v>
      </c>
      <c r="V12" s="84">
        <v>0</v>
      </c>
      <c r="W12" s="84">
        <v>0</v>
      </c>
      <c r="X12" s="84">
        <v>0</v>
      </c>
      <c r="Y12" s="84">
        <v>0</v>
      </c>
      <c r="Z12" s="84">
        <v>0</v>
      </c>
      <c r="AA12" s="84">
        <v>0</v>
      </c>
      <c r="AB12" s="84">
        <v>0</v>
      </c>
      <c r="AC12" s="84">
        <v>0</v>
      </c>
      <c r="AD12" s="84">
        <v>0</v>
      </c>
      <c r="AE12" s="84">
        <v>0</v>
      </c>
      <c r="AF12" s="84">
        <v>0</v>
      </c>
      <c r="AG12" s="84">
        <v>0</v>
      </c>
      <c r="AH12" s="84">
        <v>0</v>
      </c>
      <c r="AI12" s="84">
        <v>0</v>
      </c>
      <c r="AJ12" s="84">
        <v>0</v>
      </c>
      <c r="AK12" s="84">
        <v>0</v>
      </c>
      <c r="AL12" s="84">
        <v>0</v>
      </c>
      <c r="AM12" s="84">
        <v>0</v>
      </c>
      <c r="AN12" s="84">
        <v>0</v>
      </c>
      <c r="AO12" s="84">
        <v>0</v>
      </c>
      <c r="AP12" s="84">
        <v>0</v>
      </c>
      <c r="AQ12" s="84">
        <v>0</v>
      </c>
      <c r="AR12" s="84">
        <v>0</v>
      </c>
      <c r="AS12" s="84">
        <v>0</v>
      </c>
      <c r="AT12" s="84">
        <v>0</v>
      </c>
      <c r="AU12" s="84">
        <v>0</v>
      </c>
      <c r="AV12" s="84">
        <v>0</v>
      </c>
      <c r="AW12" s="84">
        <v>0</v>
      </c>
      <c r="AX12" s="84">
        <v>0</v>
      </c>
      <c r="AY12" s="84">
        <v>0</v>
      </c>
      <c r="AZ12" s="84">
        <v>0</v>
      </c>
      <c r="BA12" s="84">
        <v>0</v>
      </c>
      <c r="BB12" s="84">
        <v>0</v>
      </c>
      <c r="BC12" s="84">
        <v>0</v>
      </c>
      <c r="BD12" s="84">
        <v>0</v>
      </c>
      <c r="BE12" s="84">
        <v>0</v>
      </c>
      <c r="BF12" s="84">
        <v>0</v>
      </c>
      <c r="BG12" s="84">
        <v>0</v>
      </c>
      <c r="BH12" s="84">
        <v>0</v>
      </c>
      <c r="BI12" s="84">
        <v>0</v>
      </c>
      <c r="BJ12" s="84">
        <v>0</v>
      </c>
      <c r="BK12" s="84">
        <v>0</v>
      </c>
      <c r="BL12" s="84">
        <v>0</v>
      </c>
      <c r="BM12" s="84">
        <v>0</v>
      </c>
      <c r="BN12" s="84">
        <v>0</v>
      </c>
      <c r="BO12" s="84">
        <v>0</v>
      </c>
      <c r="BP12" s="84">
        <v>0</v>
      </c>
      <c r="BQ12" s="84">
        <v>0</v>
      </c>
      <c r="BR12" s="84">
        <v>0</v>
      </c>
      <c r="BS12" s="84">
        <v>0</v>
      </c>
      <c r="BT12" s="84">
        <v>0</v>
      </c>
      <c r="BU12" s="84">
        <v>0</v>
      </c>
      <c r="BV12" s="84">
        <v>0</v>
      </c>
      <c r="BW12" s="84">
        <v>0</v>
      </c>
      <c r="BX12" s="84">
        <v>0</v>
      </c>
      <c r="BY12" s="84">
        <v>0</v>
      </c>
      <c r="BZ12" s="84">
        <v>0</v>
      </c>
      <c r="CA12" s="84">
        <v>0</v>
      </c>
      <c r="CB12" s="84">
        <v>0</v>
      </c>
      <c r="CC12" s="84">
        <v>0</v>
      </c>
      <c r="CD12" s="84">
        <v>0</v>
      </c>
      <c r="CE12" s="84">
        <v>0</v>
      </c>
      <c r="CF12" s="84">
        <v>0</v>
      </c>
      <c r="CG12" s="84">
        <v>0</v>
      </c>
      <c r="CH12" s="84">
        <v>0</v>
      </c>
      <c r="CI12" s="84">
        <v>0</v>
      </c>
      <c r="CJ12" s="84">
        <v>0</v>
      </c>
      <c r="CK12" s="84">
        <v>0</v>
      </c>
      <c r="CL12" s="84">
        <v>0</v>
      </c>
      <c r="CM12" s="84">
        <v>0</v>
      </c>
      <c r="CN12" s="84">
        <v>0</v>
      </c>
      <c r="CO12" s="84">
        <v>0</v>
      </c>
      <c r="CP12" s="84">
        <v>0</v>
      </c>
      <c r="CQ12" s="84">
        <v>0</v>
      </c>
      <c r="CR12" s="84">
        <v>0</v>
      </c>
      <c r="CS12" s="84">
        <v>0</v>
      </c>
      <c r="CT12" s="84">
        <v>0</v>
      </c>
      <c r="CU12" s="84">
        <v>0</v>
      </c>
      <c r="CV12" s="84">
        <v>0</v>
      </c>
      <c r="CW12" s="84">
        <v>0</v>
      </c>
      <c r="CX12" s="84">
        <v>0</v>
      </c>
      <c r="CY12" s="84">
        <v>0</v>
      </c>
      <c r="CZ12" s="84">
        <v>0</v>
      </c>
      <c r="DA12" s="84">
        <v>0</v>
      </c>
      <c r="DB12" s="84">
        <v>0</v>
      </c>
      <c r="DC12" s="84">
        <v>0</v>
      </c>
      <c r="DD12" s="84">
        <v>0</v>
      </c>
      <c r="DE12" s="84">
        <v>0</v>
      </c>
      <c r="DF12" s="84">
        <v>0</v>
      </c>
      <c r="DG12" s="84">
        <v>0</v>
      </c>
      <c r="DH12" s="84">
        <v>0</v>
      </c>
      <c r="DI12" s="84">
        <v>0</v>
      </c>
      <c r="DJ12" s="84">
        <v>0</v>
      </c>
      <c r="DK12" s="84">
        <v>0</v>
      </c>
      <c r="DL12" s="84">
        <v>0</v>
      </c>
      <c r="DM12" s="84">
        <v>0</v>
      </c>
      <c r="DN12" s="84">
        <v>0</v>
      </c>
      <c r="DO12" s="84">
        <v>0</v>
      </c>
      <c r="DP12" s="84">
        <v>0</v>
      </c>
      <c r="DQ12" s="84">
        <v>0</v>
      </c>
      <c r="DR12" s="84">
        <v>0</v>
      </c>
    </row>
    <row r="13" spans="1:123">
      <c r="A13" s="214"/>
      <c r="B13" s="84" t="s">
        <v>108</v>
      </c>
      <c r="C13" s="84">
        <v>0</v>
      </c>
      <c r="D13" s="84">
        <v>0</v>
      </c>
      <c r="E13" s="84">
        <v>0</v>
      </c>
      <c r="F13" s="84">
        <v>0</v>
      </c>
      <c r="G13" s="84">
        <v>0</v>
      </c>
      <c r="H13" s="84">
        <v>0</v>
      </c>
      <c r="I13" s="84">
        <v>0</v>
      </c>
      <c r="J13" s="84">
        <v>0</v>
      </c>
      <c r="K13" s="84">
        <v>0</v>
      </c>
      <c r="L13" s="84">
        <v>0</v>
      </c>
      <c r="M13" s="84">
        <v>0</v>
      </c>
      <c r="N13" s="84">
        <v>0</v>
      </c>
      <c r="O13" s="84">
        <v>0</v>
      </c>
      <c r="P13" s="84">
        <v>0</v>
      </c>
      <c r="Q13" s="84">
        <v>0</v>
      </c>
      <c r="R13" s="84">
        <v>0</v>
      </c>
      <c r="S13" s="84">
        <v>0</v>
      </c>
      <c r="T13" s="84">
        <v>0</v>
      </c>
      <c r="U13" s="84">
        <v>0</v>
      </c>
      <c r="V13" s="84">
        <v>0</v>
      </c>
      <c r="W13" s="84">
        <v>0</v>
      </c>
      <c r="X13" s="84">
        <v>0</v>
      </c>
      <c r="Y13" s="84">
        <v>0</v>
      </c>
      <c r="Z13" s="84">
        <v>0</v>
      </c>
      <c r="AA13" s="84">
        <v>0</v>
      </c>
      <c r="AB13" s="84">
        <v>0</v>
      </c>
      <c r="AC13" s="84">
        <v>0</v>
      </c>
      <c r="AD13" s="84">
        <v>0</v>
      </c>
      <c r="AE13" s="84">
        <v>0</v>
      </c>
      <c r="AF13" s="84">
        <v>0</v>
      </c>
      <c r="AG13" s="84">
        <v>0</v>
      </c>
      <c r="AH13" s="84">
        <v>0</v>
      </c>
      <c r="AI13" s="84">
        <v>0</v>
      </c>
      <c r="AJ13" s="84">
        <v>0</v>
      </c>
      <c r="AK13" s="84">
        <v>0</v>
      </c>
      <c r="AL13" s="84">
        <v>0</v>
      </c>
      <c r="AM13" s="84">
        <v>0</v>
      </c>
      <c r="AN13" s="84">
        <v>0</v>
      </c>
      <c r="AO13" s="84">
        <v>0</v>
      </c>
      <c r="AP13" s="84">
        <v>0</v>
      </c>
      <c r="AQ13" s="84">
        <v>0</v>
      </c>
      <c r="AR13" s="84">
        <v>0</v>
      </c>
      <c r="AS13" s="84">
        <v>0</v>
      </c>
      <c r="AT13" s="84">
        <v>0</v>
      </c>
      <c r="AU13" s="84">
        <v>0</v>
      </c>
      <c r="AV13" s="84">
        <v>0</v>
      </c>
      <c r="AW13" s="84">
        <v>0</v>
      </c>
      <c r="AX13" s="84">
        <v>0</v>
      </c>
      <c r="AY13" s="84">
        <v>0</v>
      </c>
      <c r="AZ13" s="84">
        <v>0</v>
      </c>
      <c r="BA13" s="84">
        <v>0</v>
      </c>
      <c r="BB13" s="84">
        <v>0</v>
      </c>
      <c r="BC13" s="84">
        <v>0</v>
      </c>
      <c r="BD13" s="84">
        <v>0</v>
      </c>
      <c r="BE13" s="84">
        <v>0</v>
      </c>
      <c r="BF13" s="84">
        <v>0</v>
      </c>
      <c r="BG13" s="84">
        <v>0</v>
      </c>
      <c r="BH13" s="84">
        <v>0</v>
      </c>
      <c r="BI13" s="84">
        <v>0</v>
      </c>
      <c r="BJ13" s="84">
        <v>0</v>
      </c>
      <c r="BK13" s="84">
        <v>0</v>
      </c>
      <c r="BL13" s="84">
        <v>0</v>
      </c>
      <c r="BM13" s="84">
        <v>0</v>
      </c>
      <c r="BN13" s="84">
        <v>0</v>
      </c>
      <c r="BO13" s="84">
        <v>0</v>
      </c>
      <c r="BP13" s="84">
        <v>0</v>
      </c>
      <c r="BQ13" s="84">
        <v>0</v>
      </c>
      <c r="BR13" s="84">
        <v>0</v>
      </c>
      <c r="BS13" s="84">
        <v>0</v>
      </c>
      <c r="BT13" s="84">
        <v>0</v>
      </c>
      <c r="BU13" s="84">
        <v>0</v>
      </c>
      <c r="BV13" s="84">
        <v>0</v>
      </c>
      <c r="BW13" s="84">
        <v>0</v>
      </c>
      <c r="BX13" s="84">
        <v>0</v>
      </c>
      <c r="BY13" s="84">
        <v>0</v>
      </c>
      <c r="BZ13" s="84">
        <v>0</v>
      </c>
      <c r="CA13" s="84">
        <v>0</v>
      </c>
      <c r="CB13" s="84">
        <v>0</v>
      </c>
      <c r="CC13" s="84">
        <v>0</v>
      </c>
      <c r="CD13" s="84">
        <v>0</v>
      </c>
      <c r="CE13" s="84">
        <v>0</v>
      </c>
      <c r="CF13" s="84">
        <v>0</v>
      </c>
      <c r="CG13" s="84">
        <v>0</v>
      </c>
      <c r="CH13" s="84">
        <v>0</v>
      </c>
      <c r="CI13" s="84">
        <v>0</v>
      </c>
      <c r="CJ13" s="84">
        <v>0</v>
      </c>
      <c r="CK13" s="84">
        <v>0</v>
      </c>
      <c r="CL13" s="84">
        <v>0</v>
      </c>
      <c r="CM13" s="84">
        <v>0</v>
      </c>
      <c r="CN13" s="84">
        <v>0</v>
      </c>
      <c r="CO13" s="84">
        <v>0</v>
      </c>
      <c r="CP13" s="84">
        <v>0</v>
      </c>
      <c r="CQ13" s="84">
        <v>0</v>
      </c>
      <c r="CR13" s="84">
        <v>0</v>
      </c>
      <c r="CS13" s="84">
        <v>0</v>
      </c>
      <c r="CT13" s="84">
        <v>0</v>
      </c>
      <c r="CU13" s="84">
        <v>0</v>
      </c>
      <c r="CV13" s="84">
        <v>0</v>
      </c>
      <c r="CW13" s="84">
        <v>0</v>
      </c>
      <c r="CX13" s="84">
        <v>0</v>
      </c>
      <c r="CY13" s="84">
        <v>0</v>
      </c>
      <c r="CZ13" s="84">
        <v>0</v>
      </c>
      <c r="DA13" s="84">
        <v>0</v>
      </c>
      <c r="DB13" s="84">
        <v>0</v>
      </c>
      <c r="DC13" s="84">
        <v>0</v>
      </c>
      <c r="DD13" s="84">
        <v>0</v>
      </c>
      <c r="DE13" s="84">
        <v>0</v>
      </c>
      <c r="DF13" s="84">
        <v>0</v>
      </c>
      <c r="DG13" s="84">
        <v>0</v>
      </c>
      <c r="DH13" s="84">
        <v>0</v>
      </c>
      <c r="DI13" s="84">
        <v>0</v>
      </c>
      <c r="DJ13" s="84">
        <v>0</v>
      </c>
      <c r="DK13" s="84">
        <v>0</v>
      </c>
      <c r="DL13" s="84">
        <v>0</v>
      </c>
      <c r="DM13" s="84">
        <v>0</v>
      </c>
      <c r="DN13" s="84">
        <v>0</v>
      </c>
      <c r="DO13" s="84">
        <v>0</v>
      </c>
      <c r="DP13" s="84">
        <v>0</v>
      </c>
      <c r="DQ13" s="84">
        <v>0</v>
      </c>
      <c r="DR13" s="84">
        <v>0</v>
      </c>
    </row>
    <row r="14" spans="1:123">
      <c r="A14" s="214"/>
      <c r="B14" s="84" t="s">
        <v>109</v>
      </c>
      <c r="C14" s="84">
        <v>1391.26</v>
      </c>
      <c r="D14" s="84">
        <v>0</v>
      </c>
      <c r="E14" s="84">
        <v>0</v>
      </c>
      <c r="F14" s="84">
        <v>0</v>
      </c>
      <c r="G14" s="84">
        <v>0</v>
      </c>
      <c r="H14" s="84">
        <v>0</v>
      </c>
      <c r="I14" s="84">
        <v>0</v>
      </c>
      <c r="J14" s="84">
        <v>0</v>
      </c>
      <c r="K14" s="84">
        <v>0</v>
      </c>
      <c r="L14" s="84">
        <v>0</v>
      </c>
      <c r="M14" s="84">
        <v>0</v>
      </c>
      <c r="N14" s="84">
        <v>0</v>
      </c>
      <c r="O14" s="84">
        <v>0</v>
      </c>
      <c r="P14" s="84">
        <v>0</v>
      </c>
      <c r="Q14" s="84">
        <v>0</v>
      </c>
      <c r="R14" s="84">
        <v>0</v>
      </c>
      <c r="S14" s="84">
        <v>0</v>
      </c>
      <c r="T14" s="84">
        <v>1391.26</v>
      </c>
      <c r="U14" s="84">
        <v>0</v>
      </c>
      <c r="V14" s="84">
        <v>0</v>
      </c>
      <c r="W14" s="84">
        <v>0</v>
      </c>
      <c r="X14" s="84">
        <v>0</v>
      </c>
      <c r="Y14" s="84">
        <v>0</v>
      </c>
      <c r="Z14" s="84">
        <v>0</v>
      </c>
      <c r="AA14" s="84">
        <v>0</v>
      </c>
      <c r="AB14" s="84">
        <v>0</v>
      </c>
      <c r="AC14" s="84">
        <v>0</v>
      </c>
      <c r="AD14" s="84">
        <v>0</v>
      </c>
      <c r="AE14" s="84">
        <v>0</v>
      </c>
      <c r="AF14" s="84">
        <v>0</v>
      </c>
      <c r="AG14" s="84">
        <v>0</v>
      </c>
      <c r="AH14" s="84">
        <v>0</v>
      </c>
      <c r="AI14" s="84">
        <v>0</v>
      </c>
      <c r="AJ14" s="84">
        <v>0</v>
      </c>
      <c r="AK14" s="84">
        <v>0</v>
      </c>
      <c r="AL14" s="84">
        <v>0</v>
      </c>
      <c r="AM14" s="84">
        <v>0</v>
      </c>
      <c r="AN14" s="84">
        <v>0</v>
      </c>
      <c r="AO14" s="84">
        <v>0</v>
      </c>
      <c r="AP14" s="84">
        <v>0</v>
      </c>
      <c r="AQ14" s="84">
        <v>0</v>
      </c>
      <c r="AR14" s="84">
        <v>0</v>
      </c>
      <c r="AS14" s="84">
        <v>0</v>
      </c>
      <c r="AT14" s="84">
        <v>0</v>
      </c>
      <c r="AU14" s="84">
        <v>0</v>
      </c>
      <c r="AV14" s="84">
        <v>0</v>
      </c>
      <c r="AW14" s="84">
        <v>0</v>
      </c>
      <c r="AX14" s="84">
        <v>0</v>
      </c>
      <c r="AY14" s="84">
        <v>0</v>
      </c>
      <c r="AZ14" s="84">
        <v>0</v>
      </c>
      <c r="BA14" s="84">
        <v>0</v>
      </c>
      <c r="BB14" s="84">
        <v>0</v>
      </c>
      <c r="BC14" s="84">
        <v>0</v>
      </c>
      <c r="BD14" s="84">
        <v>0</v>
      </c>
      <c r="BE14" s="84">
        <v>0</v>
      </c>
      <c r="BF14" s="84">
        <v>0</v>
      </c>
      <c r="BG14" s="84">
        <v>0</v>
      </c>
      <c r="BH14" s="84">
        <v>0</v>
      </c>
      <c r="BI14" s="84">
        <v>0</v>
      </c>
      <c r="BJ14" s="84">
        <v>0</v>
      </c>
      <c r="BK14" s="84">
        <v>0</v>
      </c>
      <c r="BL14" s="84">
        <v>0</v>
      </c>
      <c r="BM14" s="84">
        <v>0</v>
      </c>
      <c r="BN14" s="84">
        <v>0</v>
      </c>
      <c r="BO14" s="84">
        <v>0</v>
      </c>
      <c r="BP14" s="84">
        <v>0</v>
      </c>
      <c r="BQ14" s="84">
        <v>0</v>
      </c>
      <c r="BR14" s="84">
        <v>0</v>
      </c>
      <c r="BS14" s="84">
        <v>0</v>
      </c>
      <c r="BT14" s="84">
        <v>0</v>
      </c>
      <c r="BU14" s="84">
        <v>0</v>
      </c>
      <c r="BV14" s="84">
        <v>0</v>
      </c>
      <c r="BW14" s="84">
        <v>0</v>
      </c>
      <c r="BX14" s="84">
        <v>0</v>
      </c>
      <c r="BY14" s="84">
        <v>0</v>
      </c>
      <c r="BZ14" s="84">
        <v>0</v>
      </c>
      <c r="CA14" s="84">
        <v>0</v>
      </c>
      <c r="CB14" s="84">
        <v>0</v>
      </c>
      <c r="CC14" s="84">
        <v>0</v>
      </c>
      <c r="CD14" s="84">
        <v>0</v>
      </c>
      <c r="CE14" s="84">
        <v>0</v>
      </c>
      <c r="CF14" s="84">
        <v>0</v>
      </c>
      <c r="CG14" s="84">
        <v>0</v>
      </c>
      <c r="CH14" s="84">
        <v>0</v>
      </c>
      <c r="CI14" s="84">
        <v>0</v>
      </c>
      <c r="CJ14" s="84">
        <v>0</v>
      </c>
      <c r="CK14" s="84">
        <v>0</v>
      </c>
      <c r="CL14" s="84">
        <v>0</v>
      </c>
      <c r="CM14" s="84">
        <v>0</v>
      </c>
      <c r="CN14" s="84">
        <v>0</v>
      </c>
      <c r="CO14" s="84">
        <v>0</v>
      </c>
      <c r="CP14" s="84">
        <v>0</v>
      </c>
      <c r="CQ14" s="84">
        <v>0</v>
      </c>
      <c r="CR14" s="84">
        <v>0</v>
      </c>
      <c r="CS14" s="84">
        <v>0</v>
      </c>
      <c r="CT14" s="84">
        <v>0</v>
      </c>
      <c r="CU14" s="84">
        <v>0</v>
      </c>
      <c r="CV14" s="84">
        <v>0</v>
      </c>
      <c r="CW14" s="84">
        <v>0</v>
      </c>
      <c r="CX14" s="84">
        <v>0</v>
      </c>
      <c r="CY14" s="84">
        <v>0</v>
      </c>
      <c r="CZ14" s="84">
        <v>0</v>
      </c>
      <c r="DA14" s="84">
        <v>0</v>
      </c>
      <c r="DB14" s="84">
        <v>0</v>
      </c>
      <c r="DC14" s="84">
        <v>0</v>
      </c>
      <c r="DD14" s="84">
        <v>0</v>
      </c>
      <c r="DE14" s="84">
        <v>0</v>
      </c>
      <c r="DF14" s="84">
        <v>0</v>
      </c>
      <c r="DG14" s="84">
        <v>0</v>
      </c>
      <c r="DH14" s="84">
        <v>0</v>
      </c>
      <c r="DI14" s="84">
        <v>0</v>
      </c>
      <c r="DJ14" s="84">
        <v>0</v>
      </c>
      <c r="DK14" s="84">
        <v>0</v>
      </c>
      <c r="DL14" s="84">
        <v>0</v>
      </c>
      <c r="DM14" s="84">
        <v>0</v>
      </c>
      <c r="DN14" s="84">
        <v>0</v>
      </c>
      <c r="DO14" s="84">
        <v>0</v>
      </c>
      <c r="DP14" s="84">
        <v>0</v>
      </c>
      <c r="DQ14" s="84">
        <v>0</v>
      </c>
      <c r="DR14" s="84">
        <v>0</v>
      </c>
    </row>
    <row r="15" spans="1:123">
      <c r="A15" s="214"/>
      <c r="B15" s="84" t="s">
        <v>110</v>
      </c>
      <c r="C15" s="84">
        <v>0</v>
      </c>
      <c r="D15" s="84">
        <v>0</v>
      </c>
      <c r="E15" s="84">
        <v>0</v>
      </c>
      <c r="F15" s="84">
        <v>0</v>
      </c>
      <c r="G15" s="84">
        <v>0</v>
      </c>
      <c r="H15" s="84">
        <v>0</v>
      </c>
      <c r="I15" s="84">
        <v>0</v>
      </c>
      <c r="J15" s="84">
        <v>0</v>
      </c>
      <c r="K15" s="84">
        <v>0</v>
      </c>
      <c r="L15" s="84">
        <v>0</v>
      </c>
      <c r="M15" s="84">
        <v>0</v>
      </c>
      <c r="N15" s="84">
        <v>0</v>
      </c>
      <c r="O15" s="84">
        <v>0</v>
      </c>
      <c r="P15" s="84">
        <v>0</v>
      </c>
      <c r="Q15" s="84">
        <v>0</v>
      </c>
      <c r="R15" s="84">
        <v>0</v>
      </c>
      <c r="S15" s="84">
        <v>0</v>
      </c>
      <c r="T15" s="84">
        <v>0</v>
      </c>
      <c r="U15" s="84">
        <v>0</v>
      </c>
      <c r="V15" s="84">
        <v>0</v>
      </c>
      <c r="W15" s="84">
        <v>0</v>
      </c>
      <c r="X15" s="84">
        <v>0</v>
      </c>
      <c r="Y15" s="84">
        <v>0</v>
      </c>
      <c r="Z15" s="84">
        <v>0</v>
      </c>
      <c r="AA15" s="84">
        <v>0</v>
      </c>
      <c r="AB15" s="84">
        <v>0</v>
      </c>
      <c r="AC15" s="84">
        <v>0</v>
      </c>
      <c r="AD15" s="84">
        <v>0</v>
      </c>
      <c r="AE15" s="84">
        <v>0</v>
      </c>
      <c r="AF15" s="84">
        <v>0</v>
      </c>
      <c r="AG15" s="84">
        <v>0</v>
      </c>
      <c r="AH15" s="84">
        <v>0</v>
      </c>
      <c r="AI15" s="84">
        <v>0</v>
      </c>
      <c r="AJ15" s="84">
        <v>0</v>
      </c>
      <c r="AK15" s="84">
        <v>0</v>
      </c>
      <c r="AL15" s="84">
        <v>0</v>
      </c>
      <c r="AM15" s="84">
        <v>0</v>
      </c>
      <c r="AN15" s="84">
        <v>0</v>
      </c>
      <c r="AO15" s="84">
        <v>0</v>
      </c>
      <c r="AP15" s="84">
        <v>0</v>
      </c>
      <c r="AQ15" s="84">
        <v>0</v>
      </c>
      <c r="AR15" s="84">
        <v>0</v>
      </c>
      <c r="AS15" s="84">
        <v>0</v>
      </c>
      <c r="AT15" s="84">
        <v>0</v>
      </c>
      <c r="AU15" s="84">
        <v>0</v>
      </c>
      <c r="AV15" s="84">
        <v>0</v>
      </c>
      <c r="AW15" s="84">
        <v>0</v>
      </c>
      <c r="AX15" s="84">
        <v>0</v>
      </c>
      <c r="AY15" s="84">
        <v>0</v>
      </c>
      <c r="AZ15" s="84">
        <v>0</v>
      </c>
      <c r="BA15" s="84">
        <v>0</v>
      </c>
      <c r="BB15" s="84">
        <v>0</v>
      </c>
      <c r="BC15" s="84">
        <v>0</v>
      </c>
      <c r="BD15" s="84">
        <v>0</v>
      </c>
      <c r="BE15" s="84">
        <v>0</v>
      </c>
      <c r="BF15" s="84">
        <v>0</v>
      </c>
      <c r="BG15" s="84">
        <v>0</v>
      </c>
      <c r="BH15" s="84">
        <v>0</v>
      </c>
      <c r="BI15" s="84">
        <v>0</v>
      </c>
      <c r="BJ15" s="84">
        <v>0</v>
      </c>
      <c r="BK15" s="84">
        <v>0</v>
      </c>
      <c r="BL15" s="84">
        <v>0</v>
      </c>
      <c r="BM15" s="84">
        <v>0</v>
      </c>
      <c r="BN15" s="84">
        <v>0</v>
      </c>
      <c r="BO15" s="84">
        <v>0</v>
      </c>
      <c r="BP15" s="84">
        <v>0</v>
      </c>
      <c r="BQ15" s="84">
        <v>0</v>
      </c>
      <c r="BR15" s="84">
        <v>0</v>
      </c>
      <c r="BS15" s="84">
        <v>0</v>
      </c>
      <c r="BT15" s="84">
        <v>0</v>
      </c>
      <c r="BU15" s="84">
        <v>0</v>
      </c>
      <c r="BV15" s="84">
        <v>0</v>
      </c>
      <c r="BW15" s="84">
        <v>0</v>
      </c>
      <c r="BX15" s="84">
        <v>0</v>
      </c>
      <c r="BY15" s="84">
        <v>0</v>
      </c>
      <c r="BZ15" s="84">
        <v>0</v>
      </c>
      <c r="CA15" s="84">
        <v>0</v>
      </c>
      <c r="CB15" s="84">
        <v>0</v>
      </c>
      <c r="CC15" s="84">
        <v>0</v>
      </c>
      <c r="CD15" s="84">
        <v>0</v>
      </c>
      <c r="CE15" s="84">
        <v>0</v>
      </c>
      <c r="CF15" s="84">
        <v>0</v>
      </c>
      <c r="CG15" s="84">
        <v>0</v>
      </c>
      <c r="CH15" s="84">
        <v>0</v>
      </c>
      <c r="CI15" s="84">
        <v>0</v>
      </c>
      <c r="CJ15" s="84">
        <v>0</v>
      </c>
      <c r="CK15" s="84">
        <v>0</v>
      </c>
      <c r="CL15" s="84">
        <v>0</v>
      </c>
      <c r="CM15" s="84">
        <v>0</v>
      </c>
      <c r="CN15" s="84">
        <v>0</v>
      </c>
      <c r="CO15" s="84">
        <v>0</v>
      </c>
      <c r="CP15" s="84">
        <v>0</v>
      </c>
      <c r="CQ15" s="84">
        <v>0</v>
      </c>
      <c r="CR15" s="84">
        <v>0</v>
      </c>
      <c r="CS15" s="84">
        <v>0</v>
      </c>
      <c r="CT15" s="84">
        <v>0</v>
      </c>
      <c r="CU15" s="84">
        <v>0</v>
      </c>
      <c r="CV15" s="84">
        <v>0</v>
      </c>
      <c r="CW15" s="84">
        <v>0</v>
      </c>
      <c r="CX15" s="84">
        <v>0</v>
      </c>
      <c r="CY15" s="84">
        <v>0</v>
      </c>
      <c r="CZ15" s="84">
        <v>0</v>
      </c>
      <c r="DA15" s="84">
        <v>0</v>
      </c>
      <c r="DB15" s="84">
        <v>0</v>
      </c>
      <c r="DC15" s="84">
        <v>0</v>
      </c>
      <c r="DD15" s="84">
        <v>0</v>
      </c>
      <c r="DE15" s="84">
        <v>0</v>
      </c>
      <c r="DF15" s="84">
        <v>0</v>
      </c>
      <c r="DG15" s="84">
        <v>0</v>
      </c>
      <c r="DH15" s="84">
        <v>0</v>
      </c>
      <c r="DI15" s="84">
        <v>0</v>
      </c>
      <c r="DJ15" s="84">
        <v>0</v>
      </c>
      <c r="DK15" s="84">
        <v>0</v>
      </c>
      <c r="DL15" s="84">
        <v>0</v>
      </c>
      <c r="DM15" s="84">
        <v>0</v>
      </c>
      <c r="DN15" s="84">
        <v>0</v>
      </c>
      <c r="DO15" s="84">
        <v>0</v>
      </c>
      <c r="DP15" s="84">
        <v>0</v>
      </c>
      <c r="DQ15" s="84">
        <v>0</v>
      </c>
      <c r="DR15" s="84">
        <v>0</v>
      </c>
    </row>
    <row r="16" spans="1:123">
      <c r="A16" s="214"/>
      <c r="B16" s="84" t="s">
        <v>111</v>
      </c>
      <c r="C16" s="84">
        <v>0</v>
      </c>
      <c r="D16" s="84">
        <v>0</v>
      </c>
      <c r="E16" s="84">
        <v>0</v>
      </c>
      <c r="F16" s="84">
        <v>0</v>
      </c>
      <c r="G16" s="84">
        <v>0</v>
      </c>
      <c r="H16" s="84">
        <v>0</v>
      </c>
      <c r="I16" s="84">
        <v>0</v>
      </c>
      <c r="J16" s="84">
        <v>0</v>
      </c>
      <c r="K16" s="84">
        <v>0</v>
      </c>
      <c r="L16" s="84">
        <v>0</v>
      </c>
      <c r="M16" s="84">
        <v>0</v>
      </c>
      <c r="N16" s="84">
        <v>0</v>
      </c>
      <c r="O16" s="84">
        <v>0</v>
      </c>
      <c r="P16" s="84">
        <v>0</v>
      </c>
      <c r="Q16" s="84">
        <v>0</v>
      </c>
      <c r="R16" s="84">
        <v>0</v>
      </c>
      <c r="S16" s="84">
        <v>0</v>
      </c>
      <c r="T16" s="84">
        <v>0</v>
      </c>
      <c r="U16" s="84">
        <v>0</v>
      </c>
      <c r="V16" s="84">
        <v>0</v>
      </c>
      <c r="W16" s="84">
        <v>0</v>
      </c>
      <c r="X16" s="84">
        <v>0</v>
      </c>
      <c r="Y16" s="84">
        <v>0</v>
      </c>
      <c r="Z16" s="84">
        <v>0</v>
      </c>
      <c r="AA16" s="84">
        <v>0</v>
      </c>
      <c r="AB16" s="84">
        <v>0</v>
      </c>
      <c r="AC16" s="84">
        <v>0</v>
      </c>
      <c r="AD16" s="84">
        <v>0</v>
      </c>
      <c r="AE16" s="84">
        <v>0</v>
      </c>
      <c r="AF16" s="84">
        <v>0</v>
      </c>
      <c r="AG16" s="84">
        <v>0</v>
      </c>
      <c r="AH16" s="84">
        <v>0</v>
      </c>
      <c r="AI16" s="84">
        <v>0</v>
      </c>
      <c r="AJ16" s="84">
        <v>0</v>
      </c>
      <c r="AK16" s="84">
        <v>0</v>
      </c>
      <c r="AL16" s="84">
        <v>0</v>
      </c>
      <c r="AM16" s="84">
        <v>0</v>
      </c>
      <c r="AN16" s="84">
        <v>0</v>
      </c>
      <c r="AO16" s="84">
        <v>0</v>
      </c>
      <c r="AP16" s="84">
        <v>0</v>
      </c>
      <c r="AQ16" s="84">
        <v>0</v>
      </c>
      <c r="AR16" s="84">
        <v>0</v>
      </c>
      <c r="AS16" s="84">
        <v>0</v>
      </c>
      <c r="AT16" s="84">
        <v>0</v>
      </c>
      <c r="AU16" s="84">
        <v>0</v>
      </c>
      <c r="AV16" s="84">
        <v>0</v>
      </c>
      <c r="AW16" s="84">
        <v>0</v>
      </c>
      <c r="AX16" s="84">
        <v>0</v>
      </c>
      <c r="AY16" s="84">
        <v>0</v>
      </c>
      <c r="AZ16" s="84">
        <v>0</v>
      </c>
      <c r="BA16" s="84">
        <v>0</v>
      </c>
      <c r="BB16" s="84">
        <v>0</v>
      </c>
      <c r="BC16" s="84">
        <v>0</v>
      </c>
      <c r="BD16" s="84">
        <v>0</v>
      </c>
      <c r="BE16" s="84">
        <v>0</v>
      </c>
      <c r="BF16" s="84">
        <v>0</v>
      </c>
      <c r="BG16" s="84">
        <v>0</v>
      </c>
      <c r="BH16" s="84">
        <v>0</v>
      </c>
      <c r="BI16" s="84">
        <v>0</v>
      </c>
      <c r="BJ16" s="84">
        <v>0</v>
      </c>
      <c r="BK16" s="84">
        <v>0</v>
      </c>
      <c r="BL16" s="84">
        <v>0</v>
      </c>
      <c r="BM16" s="84">
        <v>0</v>
      </c>
      <c r="BN16" s="84">
        <v>0</v>
      </c>
      <c r="BO16" s="84">
        <v>0</v>
      </c>
      <c r="BP16" s="84">
        <v>0</v>
      </c>
      <c r="BQ16" s="84">
        <v>0</v>
      </c>
      <c r="BR16" s="84">
        <v>0</v>
      </c>
      <c r="BS16" s="84">
        <v>0</v>
      </c>
      <c r="BT16" s="84">
        <v>0</v>
      </c>
      <c r="BU16" s="84">
        <v>0</v>
      </c>
      <c r="BV16" s="84">
        <v>0</v>
      </c>
      <c r="BW16" s="84">
        <v>0</v>
      </c>
      <c r="BX16" s="84">
        <v>0</v>
      </c>
      <c r="BY16" s="84">
        <v>0</v>
      </c>
      <c r="BZ16" s="84">
        <v>0</v>
      </c>
      <c r="CA16" s="84">
        <v>0</v>
      </c>
      <c r="CB16" s="84">
        <v>0</v>
      </c>
      <c r="CC16" s="84">
        <v>0</v>
      </c>
      <c r="CD16" s="84">
        <v>0</v>
      </c>
      <c r="CE16" s="84">
        <v>0</v>
      </c>
      <c r="CF16" s="84">
        <v>0</v>
      </c>
      <c r="CG16" s="84">
        <v>0</v>
      </c>
      <c r="CH16" s="84">
        <v>0</v>
      </c>
      <c r="CI16" s="84">
        <v>0</v>
      </c>
      <c r="CJ16" s="84">
        <v>0</v>
      </c>
      <c r="CK16" s="84">
        <v>0</v>
      </c>
      <c r="CL16" s="84">
        <v>0</v>
      </c>
      <c r="CM16" s="84">
        <v>0</v>
      </c>
      <c r="CN16" s="84">
        <v>0</v>
      </c>
      <c r="CO16" s="84">
        <v>0</v>
      </c>
      <c r="CP16" s="84">
        <v>0</v>
      </c>
      <c r="CQ16" s="84">
        <v>0</v>
      </c>
      <c r="CR16" s="84">
        <v>0</v>
      </c>
      <c r="CS16" s="84">
        <v>0</v>
      </c>
      <c r="CT16" s="84">
        <v>0</v>
      </c>
      <c r="CU16" s="84">
        <v>0</v>
      </c>
      <c r="CV16" s="84">
        <v>0</v>
      </c>
      <c r="CW16" s="84">
        <v>0</v>
      </c>
      <c r="CX16" s="84">
        <v>0</v>
      </c>
      <c r="CY16" s="84">
        <v>0</v>
      </c>
      <c r="CZ16" s="84">
        <v>0</v>
      </c>
      <c r="DA16" s="84">
        <v>0</v>
      </c>
      <c r="DB16" s="84">
        <v>0</v>
      </c>
      <c r="DC16" s="84">
        <v>0</v>
      </c>
      <c r="DD16" s="84">
        <v>0</v>
      </c>
      <c r="DE16" s="84">
        <v>0</v>
      </c>
      <c r="DF16" s="84">
        <v>0</v>
      </c>
      <c r="DG16" s="84">
        <v>0</v>
      </c>
      <c r="DH16" s="84">
        <v>0</v>
      </c>
      <c r="DI16" s="84">
        <v>0</v>
      </c>
      <c r="DJ16" s="84">
        <v>0</v>
      </c>
      <c r="DK16" s="84">
        <v>0</v>
      </c>
      <c r="DL16" s="84">
        <v>0</v>
      </c>
      <c r="DM16" s="84">
        <v>0</v>
      </c>
      <c r="DN16" s="84">
        <v>0</v>
      </c>
      <c r="DO16" s="84">
        <v>0</v>
      </c>
      <c r="DP16" s="84">
        <v>0</v>
      </c>
      <c r="DQ16" s="84">
        <v>0</v>
      </c>
      <c r="DR16" s="84">
        <v>0</v>
      </c>
    </row>
    <row r="17" spans="1:122">
      <c r="A17" s="214"/>
      <c r="B17" s="84" t="s">
        <v>112</v>
      </c>
      <c r="C17" s="84">
        <v>0</v>
      </c>
      <c r="D17" s="84">
        <v>0</v>
      </c>
      <c r="E17" s="84">
        <v>0</v>
      </c>
      <c r="F17" s="84">
        <v>0</v>
      </c>
      <c r="G17" s="84">
        <v>0</v>
      </c>
      <c r="H17" s="84">
        <v>0</v>
      </c>
      <c r="I17" s="84">
        <v>0</v>
      </c>
      <c r="J17" s="84">
        <v>0</v>
      </c>
      <c r="K17" s="84">
        <v>0</v>
      </c>
      <c r="L17" s="84">
        <v>0</v>
      </c>
      <c r="M17" s="84">
        <v>0</v>
      </c>
      <c r="N17" s="84">
        <v>0</v>
      </c>
      <c r="O17" s="84">
        <v>0</v>
      </c>
      <c r="P17" s="84">
        <v>0</v>
      </c>
      <c r="Q17" s="84">
        <v>0</v>
      </c>
      <c r="R17" s="84">
        <v>0</v>
      </c>
      <c r="S17" s="84">
        <v>0</v>
      </c>
      <c r="T17" s="84">
        <v>0</v>
      </c>
      <c r="U17" s="84">
        <v>0</v>
      </c>
      <c r="V17" s="84">
        <v>0</v>
      </c>
      <c r="W17" s="84">
        <v>0</v>
      </c>
      <c r="X17" s="84">
        <v>0</v>
      </c>
      <c r="Y17" s="84">
        <v>0</v>
      </c>
      <c r="Z17" s="84">
        <v>0</v>
      </c>
      <c r="AA17" s="84">
        <v>0</v>
      </c>
      <c r="AB17" s="84">
        <v>0</v>
      </c>
      <c r="AC17" s="84">
        <v>0</v>
      </c>
      <c r="AD17" s="84">
        <v>0</v>
      </c>
      <c r="AE17" s="84">
        <v>0</v>
      </c>
      <c r="AF17" s="84">
        <v>0</v>
      </c>
      <c r="AG17" s="84">
        <v>0</v>
      </c>
      <c r="AH17" s="84">
        <v>0</v>
      </c>
      <c r="AI17" s="84">
        <v>0</v>
      </c>
      <c r="AJ17" s="84">
        <v>0</v>
      </c>
      <c r="AK17" s="84">
        <v>0</v>
      </c>
      <c r="AL17" s="84">
        <v>0</v>
      </c>
      <c r="AM17" s="84">
        <v>0</v>
      </c>
      <c r="AN17" s="84">
        <v>0</v>
      </c>
      <c r="AO17" s="84">
        <v>0</v>
      </c>
      <c r="AP17" s="84">
        <v>0</v>
      </c>
      <c r="AQ17" s="84">
        <v>0</v>
      </c>
      <c r="AR17" s="84">
        <v>0</v>
      </c>
      <c r="AS17" s="84">
        <v>0</v>
      </c>
      <c r="AT17" s="84">
        <v>0</v>
      </c>
      <c r="AU17" s="84">
        <v>0</v>
      </c>
      <c r="AV17" s="84">
        <v>0</v>
      </c>
      <c r="AW17" s="84">
        <v>0</v>
      </c>
      <c r="AX17" s="84">
        <v>0</v>
      </c>
      <c r="AY17" s="84">
        <v>0</v>
      </c>
      <c r="AZ17" s="84">
        <v>0</v>
      </c>
      <c r="BA17" s="84">
        <v>0</v>
      </c>
      <c r="BB17" s="84">
        <v>0</v>
      </c>
      <c r="BC17" s="84">
        <v>0</v>
      </c>
      <c r="BD17" s="84">
        <v>0</v>
      </c>
      <c r="BE17" s="84">
        <v>0</v>
      </c>
      <c r="BF17" s="84">
        <v>0</v>
      </c>
      <c r="BG17" s="84">
        <v>0</v>
      </c>
      <c r="BH17" s="84">
        <v>0</v>
      </c>
      <c r="BI17" s="84">
        <v>0</v>
      </c>
      <c r="BJ17" s="84">
        <v>0</v>
      </c>
      <c r="BK17" s="84">
        <v>0</v>
      </c>
      <c r="BL17" s="84">
        <v>0</v>
      </c>
      <c r="BM17" s="84">
        <v>0</v>
      </c>
      <c r="BN17" s="84">
        <v>0</v>
      </c>
      <c r="BO17" s="84">
        <v>0</v>
      </c>
      <c r="BP17" s="84">
        <v>0</v>
      </c>
      <c r="BQ17" s="84">
        <v>0</v>
      </c>
      <c r="BR17" s="84">
        <v>0</v>
      </c>
      <c r="BS17" s="84">
        <v>0</v>
      </c>
      <c r="BT17" s="84">
        <v>0</v>
      </c>
      <c r="BU17" s="84">
        <v>0</v>
      </c>
      <c r="BV17" s="84">
        <v>0</v>
      </c>
      <c r="BW17" s="84">
        <v>0</v>
      </c>
      <c r="BX17" s="84">
        <v>0</v>
      </c>
      <c r="BY17" s="84">
        <v>0</v>
      </c>
      <c r="BZ17" s="84">
        <v>0</v>
      </c>
      <c r="CA17" s="84">
        <v>0</v>
      </c>
      <c r="CB17" s="84">
        <v>0</v>
      </c>
      <c r="CC17" s="84">
        <v>0</v>
      </c>
      <c r="CD17" s="84">
        <v>0</v>
      </c>
      <c r="CE17" s="84">
        <v>0</v>
      </c>
      <c r="CF17" s="84">
        <v>0</v>
      </c>
      <c r="CG17" s="84">
        <v>0</v>
      </c>
      <c r="CH17" s="84">
        <v>0</v>
      </c>
      <c r="CI17" s="84">
        <v>0</v>
      </c>
      <c r="CJ17" s="84">
        <v>0</v>
      </c>
      <c r="CK17" s="84">
        <v>0</v>
      </c>
      <c r="CL17" s="84">
        <v>0</v>
      </c>
      <c r="CM17" s="84">
        <v>0</v>
      </c>
      <c r="CN17" s="84">
        <v>0</v>
      </c>
      <c r="CO17" s="84">
        <v>0</v>
      </c>
      <c r="CP17" s="84">
        <v>0</v>
      </c>
      <c r="CQ17" s="84">
        <v>0</v>
      </c>
      <c r="CR17" s="84">
        <v>0</v>
      </c>
      <c r="CS17" s="84">
        <v>0</v>
      </c>
      <c r="CT17" s="84">
        <v>0</v>
      </c>
      <c r="CU17" s="84">
        <v>0</v>
      </c>
      <c r="CV17" s="84">
        <v>0</v>
      </c>
      <c r="CW17" s="84">
        <v>0</v>
      </c>
      <c r="CX17" s="84">
        <v>0</v>
      </c>
      <c r="CY17" s="84">
        <v>0</v>
      </c>
      <c r="CZ17" s="84">
        <v>0</v>
      </c>
      <c r="DA17" s="84">
        <v>0</v>
      </c>
      <c r="DB17" s="84">
        <v>0</v>
      </c>
      <c r="DC17" s="84">
        <v>0</v>
      </c>
      <c r="DD17" s="84">
        <v>0</v>
      </c>
      <c r="DE17" s="84">
        <v>0</v>
      </c>
      <c r="DF17" s="84">
        <v>0</v>
      </c>
      <c r="DG17" s="84">
        <v>0</v>
      </c>
      <c r="DH17" s="84">
        <v>0</v>
      </c>
      <c r="DI17" s="84">
        <v>0</v>
      </c>
      <c r="DJ17" s="84">
        <v>0</v>
      </c>
      <c r="DK17" s="84">
        <v>0</v>
      </c>
      <c r="DL17" s="84">
        <v>0</v>
      </c>
      <c r="DM17" s="84">
        <v>0</v>
      </c>
      <c r="DN17" s="84">
        <v>0</v>
      </c>
      <c r="DO17" s="84">
        <v>0</v>
      </c>
      <c r="DP17" s="84">
        <v>0</v>
      </c>
      <c r="DQ17" s="84">
        <v>0</v>
      </c>
      <c r="DR17" s="84">
        <v>0</v>
      </c>
    </row>
    <row r="18" spans="1:122">
      <c r="A18" s="214"/>
      <c r="B18" s="84" t="s">
        <v>113</v>
      </c>
      <c r="C18" s="84">
        <v>0</v>
      </c>
      <c r="D18" s="84">
        <v>0</v>
      </c>
      <c r="E18" s="84">
        <v>0</v>
      </c>
      <c r="F18" s="84">
        <v>0</v>
      </c>
      <c r="G18" s="84">
        <v>0</v>
      </c>
      <c r="H18" s="84">
        <v>0</v>
      </c>
      <c r="I18" s="84">
        <v>0</v>
      </c>
      <c r="J18" s="84">
        <v>0</v>
      </c>
      <c r="K18" s="84">
        <v>0</v>
      </c>
      <c r="L18" s="84">
        <v>0</v>
      </c>
      <c r="M18" s="84">
        <v>0</v>
      </c>
      <c r="N18" s="84">
        <v>0</v>
      </c>
      <c r="O18" s="84">
        <v>0</v>
      </c>
      <c r="P18" s="84">
        <v>0</v>
      </c>
      <c r="Q18" s="84">
        <v>0</v>
      </c>
      <c r="R18" s="84">
        <v>0</v>
      </c>
      <c r="S18" s="84">
        <v>0</v>
      </c>
      <c r="T18" s="84">
        <v>0</v>
      </c>
      <c r="U18" s="84">
        <v>0</v>
      </c>
      <c r="V18" s="84">
        <v>0</v>
      </c>
      <c r="W18" s="84">
        <v>0</v>
      </c>
      <c r="X18" s="84">
        <v>0</v>
      </c>
      <c r="Y18" s="84">
        <v>0</v>
      </c>
      <c r="Z18" s="84">
        <v>0</v>
      </c>
      <c r="AA18" s="84">
        <v>0</v>
      </c>
      <c r="AB18" s="84">
        <v>0</v>
      </c>
      <c r="AC18" s="84">
        <v>0</v>
      </c>
      <c r="AD18" s="84">
        <v>0</v>
      </c>
      <c r="AE18" s="84">
        <v>0</v>
      </c>
      <c r="AF18" s="84">
        <v>0</v>
      </c>
      <c r="AG18" s="84">
        <v>0</v>
      </c>
      <c r="AH18" s="84">
        <v>0</v>
      </c>
      <c r="AI18" s="84">
        <v>0</v>
      </c>
      <c r="AJ18" s="84">
        <v>0</v>
      </c>
      <c r="AK18" s="84">
        <v>0</v>
      </c>
      <c r="AL18" s="84">
        <v>0</v>
      </c>
      <c r="AM18" s="84">
        <v>0</v>
      </c>
      <c r="AN18" s="84">
        <v>0</v>
      </c>
      <c r="AO18" s="84">
        <v>0</v>
      </c>
      <c r="AP18" s="84">
        <v>0</v>
      </c>
      <c r="AQ18" s="84">
        <v>0</v>
      </c>
      <c r="AR18" s="84">
        <v>0</v>
      </c>
      <c r="AS18" s="84">
        <v>0</v>
      </c>
      <c r="AT18" s="84">
        <v>0</v>
      </c>
      <c r="AU18" s="84">
        <v>0</v>
      </c>
      <c r="AV18" s="84">
        <v>0</v>
      </c>
      <c r="AW18" s="84">
        <v>0</v>
      </c>
      <c r="AX18" s="84">
        <v>0</v>
      </c>
      <c r="AY18" s="84">
        <v>0</v>
      </c>
      <c r="AZ18" s="84">
        <v>0</v>
      </c>
      <c r="BA18" s="84">
        <v>0</v>
      </c>
      <c r="BB18" s="84">
        <v>0</v>
      </c>
      <c r="BC18" s="84">
        <v>0</v>
      </c>
      <c r="BD18" s="84">
        <v>0</v>
      </c>
      <c r="BE18" s="84">
        <v>0</v>
      </c>
      <c r="BF18" s="84">
        <v>0</v>
      </c>
      <c r="BG18" s="84">
        <v>0</v>
      </c>
      <c r="BH18" s="84">
        <v>0</v>
      </c>
      <c r="BI18" s="84">
        <v>0</v>
      </c>
      <c r="BJ18" s="84">
        <v>0</v>
      </c>
      <c r="BK18" s="84">
        <v>0</v>
      </c>
      <c r="BL18" s="84">
        <v>0</v>
      </c>
      <c r="BM18" s="84">
        <v>0</v>
      </c>
      <c r="BN18" s="84">
        <v>0</v>
      </c>
      <c r="BO18" s="84">
        <v>0</v>
      </c>
      <c r="BP18" s="84">
        <v>0</v>
      </c>
      <c r="BQ18" s="84">
        <v>0</v>
      </c>
      <c r="BR18" s="84">
        <v>0</v>
      </c>
      <c r="BS18" s="84">
        <v>0</v>
      </c>
      <c r="BT18" s="84">
        <v>0</v>
      </c>
      <c r="BU18" s="84">
        <v>0</v>
      </c>
      <c r="BV18" s="84">
        <v>0</v>
      </c>
      <c r="BW18" s="84">
        <v>0</v>
      </c>
      <c r="BX18" s="84">
        <v>0</v>
      </c>
      <c r="BY18" s="84">
        <v>0</v>
      </c>
      <c r="BZ18" s="84">
        <v>0</v>
      </c>
      <c r="CA18" s="84">
        <v>0</v>
      </c>
      <c r="CB18" s="84">
        <v>0</v>
      </c>
      <c r="CC18" s="84">
        <v>0</v>
      </c>
      <c r="CD18" s="84">
        <v>0</v>
      </c>
      <c r="CE18" s="84">
        <v>0</v>
      </c>
      <c r="CF18" s="84">
        <v>0</v>
      </c>
      <c r="CG18" s="84">
        <v>0</v>
      </c>
      <c r="CH18" s="84">
        <v>0</v>
      </c>
      <c r="CI18" s="84">
        <v>0</v>
      </c>
      <c r="CJ18" s="84">
        <v>0</v>
      </c>
      <c r="CK18" s="84">
        <v>0</v>
      </c>
      <c r="CL18" s="84">
        <v>0</v>
      </c>
      <c r="CM18" s="84">
        <v>0</v>
      </c>
      <c r="CN18" s="84">
        <v>0</v>
      </c>
      <c r="CO18" s="84">
        <v>0</v>
      </c>
      <c r="CP18" s="84">
        <v>0</v>
      </c>
      <c r="CQ18" s="84">
        <v>0</v>
      </c>
      <c r="CR18" s="84">
        <v>0</v>
      </c>
      <c r="CS18" s="84">
        <v>0</v>
      </c>
      <c r="CT18" s="84">
        <v>0</v>
      </c>
      <c r="CU18" s="84">
        <v>0</v>
      </c>
      <c r="CV18" s="84">
        <v>0</v>
      </c>
      <c r="CW18" s="84">
        <v>0</v>
      </c>
      <c r="CX18" s="84">
        <v>0</v>
      </c>
      <c r="CY18" s="84">
        <v>0</v>
      </c>
      <c r="CZ18" s="84">
        <v>0</v>
      </c>
      <c r="DA18" s="84">
        <v>0</v>
      </c>
      <c r="DB18" s="84">
        <v>0</v>
      </c>
      <c r="DC18" s="84">
        <v>0</v>
      </c>
      <c r="DD18" s="84">
        <v>0</v>
      </c>
      <c r="DE18" s="84">
        <v>0</v>
      </c>
      <c r="DF18" s="84">
        <v>0</v>
      </c>
      <c r="DG18" s="84">
        <v>0</v>
      </c>
      <c r="DH18" s="84">
        <v>0</v>
      </c>
      <c r="DI18" s="84">
        <v>0</v>
      </c>
      <c r="DJ18" s="84">
        <v>0</v>
      </c>
      <c r="DK18" s="84">
        <v>0</v>
      </c>
      <c r="DL18" s="84">
        <v>0</v>
      </c>
      <c r="DM18" s="84">
        <v>0</v>
      </c>
      <c r="DN18" s="84">
        <v>0</v>
      </c>
      <c r="DO18" s="84">
        <v>0</v>
      </c>
      <c r="DP18" s="84">
        <v>0</v>
      </c>
      <c r="DQ18" s="84">
        <v>0</v>
      </c>
      <c r="DR18" s="84">
        <v>0</v>
      </c>
    </row>
    <row r="19" spans="1:122">
      <c r="A19" s="214"/>
      <c r="B19" s="84" t="s">
        <v>114</v>
      </c>
      <c r="C19" s="84">
        <v>0</v>
      </c>
      <c r="D19" s="84">
        <v>0</v>
      </c>
      <c r="E19" s="84">
        <v>0</v>
      </c>
      <c r="F19" s="84">
        <v>0</v>
      </c>
      <c r="G19" s="84">
        <v>0</v>
      </c>
      <c r="H19" s="84">
        <v>0</v>
      </c>
      <c r="I19" s="84">
        <v>0</v>
      </c>
      <c r="J19" s="84">
        <v>0</v>
      </c>
      <c r="K19" s="84">
        <v>0</v>
      </c>
      <c r="L19" s="84">
        <v>0</v>
      </c>
      <c r="M19" s="84">
        <v>0</v>
      </c>
      <c r="N19" s="84">
        <v>0</v>
      </c>
      <c r="O19" s="84">
        <v>0</v>
      </c>
      <c r="P19" s="84">
        <v>0</v>
      </c>
      <c r="Q19" s="84">
        <v>0</v>
      </c>
      <c r="R19" s="84">
        <v>0</v>
      </c>
      <c r="S19" s="84">
        <v>0</v>
      </c>
      <c r="T19" s="84">
        <v>0</v>
      </c>
      <c r="U19" s="84">
        <v>0</v>
      </c>
      <c r="V19" s="84">
        <v>0</v>
      </c>
      <c r="W19" s="84">
        <v>0</v>
      </c>
      <c r="X19" s="84">
        <v>0</v>
      </c>
      <c r="Y19" s="84">
        <v>0</v>
      </c>
      <c r="Z19" s="84">
        <v>0</v>
      </c>
      <c r="AA19" s="84">
        <v>0</v>
      </c>
      <c r="AB19" s="84">
        <v>0</v>
      </c>
      <c r="AC19" s="84">
        <v>0</v>
      </c>
      <c r="AD19" s="84">
        <v>0</v>
      </c>
      <c r="AE19" s="84">
        <v>0</v>
      </c>
      <c r="AF19" s="84">
        <v>0</v>
      </c>
      <c r="AG19" s="84">
        <v>0</v>
      </c>
      <c r="AH19" s="84">
        <v>0</v>
      </c>
      <c r="AI19" s="84">
        <v>0</v>
      </c>
      <c r="AJ19" s="84">
        <v>0</v>
      </c>
      <c r="AK19" s="84">
        <v>0</v>
      </c>
      <c r="AL19" s="84">
        <v>0</v>
      </c>
      <c r="AM19" s="84">
        <v>0</v>
      </c>
      <c r="AN19" s="84">
        <v>0</v>
      </c>
      <c r="AO19" s="84">
        <v>0</v>
      </c>
      <c r="AP19" s="84">
        <v>0</v>
      </c>
      <c r="AQ19" s="84">
        <v>0</v>
      </c>
      <c r="AR19" s="84">
        <v>0</v>
      </c>
      <c r="AS19" s="84">
        <v>0</v>
      </c>
      <c r="AT19" s="84">
        <v>0</v>
      </c>
      <c r="AU19" s="84">
        <v>0</v>
      </c>
      <c r="AV19" s="84">
        <v>0</v>
      </c>
      <c r="AW19" s="84">
        <v>0</v>
      </c>
      <c r="AX19" s="84">
        <v>0</v>
      </c>
      <c r="AY19" s="84">
        <v>0</v>
      </c>
      <c r="AZ19" s="84">
        <v>0</v>
      </c>
      <c r="BA19" s="84">
        <v>0</v>
      </c>
      <c r="BB19" s="84">
        <v>0</v>
      </c>
      <c r="BC19" s="84">
        <v>0</v>
      </c>
      <c r="BD19" s="84">
        <v>0</v>
      </c>
      <c r="BE19" s="84">
        <v>0</v>
      </c>
      <c r="BF19" s="84">
        <v>0</v>
      </c>
      <c r="BG19" s="84">
        <v>0</v>
      </c>
      <c r="BH19" s="84">
        <v>0</v>
      </c>
      <c r="BI19" s="84">
        <v>0</v>
      </c>
      <c r="BJ19" s="84">
        <v>0</v>
      </c>
      <c r="BK19" s="84">
        <v>0</v>
      </c>
      <c r="BL19" s="84">
        <v>0</v>
      </c>
      <c r="BM19" s="84">
        <v>0</v>
      </c>
      <c r="BN19" s="84">
        <v>0</v>
      </c>
      <c r="BO19" s="84">
        <v>0</v>
      </c>
      <c r="BP19" s="84">
        <v>0</v>
      </c>
      <c r="BQ19" s="84">
        <v>0</v>
      </c>
      <c r="BR19" s="84">
        <v>0</v>
      </c>
      <c r="BS19" s="84">
        <v>0</v>
      </c>
      <c r="BT19" s="84">
        <v>0</v>
      </c>
      <c r="BU19" s="84">
        <v>0</v>
      </c>
      <c r="BV19" s="84">
        <v>0</v>
      </c>
      <c r="BW19" s="84">
        <v>0</v>
      </c>
      <c r="BX19" s="84">
        <v>0</v>
      </c>
      <c r="BY19" s="84">
        <v>0</v>
      </c>
      <c r="BZ19" s="84">
        <v>0</v>
      </c>
      <c r="CA19" s="84">
        <v>0</v>
      </c>
      <c r="CB19" s="84">
        <v>0</v>
      </c>
      <c r="CC19" s="84">
        <v>0</v>
      </c>
      <c r="CD19" s="84">
        <v>0</v>
      </c>
      <c r="CE19" s="84">
        <v>0</v>
      </c>
      <c r="CF19" s="84">
        <v>0</v>
      </c>
      <c r="CG19" s="84">
        <v>0</v>
      </c>
      <c r="CH19" s="84">
        <v>0</v>
      </c>
      <c r="CI19" s="84">
        <v>0</v>
      </c>
      <c r="CJ19" s="84">
        <v>0</v>
      </c>
      <c r="CK19" s="84">
        <v>0</v>
      </c>
      <c r="CL19" s="84">
        <v>0</v>
      </c>
      <c r="CM19" s="84">
        <v>0</v>
      </c>
      <c r="CN19" s="84">
        <v>0</v>
      </c>
      <c r="CO19" s="84">
        <v>0</v>
      </c>
      <c r="CP19" s="84">
        <v>0</v>
      </c>
      <c r="CQ19" s="84">
        <v>0</v>
      </c>
      <c r="CR19" s="84">
        <v>0</v>
      </c>
      <c r="CS19" s="84">
        <v>0</v>
      </c>
      <c r="CT19" s="84">
        <v>0</v>
      </c>
      <c r="CU19" s="84">
        <v>0</v>
      </c>
      <c r="CV19" s="84">
        <v>0</v>
      </c>
      <c r="CW19" s="84">
        <v>0</v>
      </c>
      <c r="CX19" s="84">
        <v>0</v>
      </c>
      <c r="CY19" s="84">
        <v>0</v>
      </c>
      <c r="CZ19" s="84">
        <v>0</v>
      </c>
      <c r="DA19" s="84">
        <v>0</v>
      </c>
      <c r="DB19" s="84">
        <v>0</v>
      </c>
      <c r="DC19" s="84">
        <v>0</v>
      </c>
      <c r="DD19" s="84">
        <v>0</v>
      </c>
      <c r="DE19" s="84">
        <v>0</v>
      </c>
      <c r="DF19" s="84">
        <v>0</v>
      </c>
      <c r="DG19" s="84">
        <v>0</v>
      </c>
      <c r="DH19" s="84">
        <v>0</v>
      </c>
      <c r="DI19" s="84">
        <v>0</v>
      </c>
      <c r="DJ19" s="84">
        <v>0</v>
      </c>
      <c r="DK19" s="84">
        <v>0</v>
      </c>
      <c r="DL19" s="84">
        <v>0</v>
      </c>
      <c r="DM19" s="84">
        <v>0</v>
      </c>
      <c r="DN19" s="84">
        <v>0</v>
      </c>
      <c r="DO19" s="84">
        <v>0</v>
      </c>
      <c r="DP19" s="84">
        <v>0</v>
      </c>
      <c r="DQ19" s="84">
        <v>0</v>
      </c>
      <c r="DR19" s="84">
        <v>0</v>
      </c>
    </row>
    <row r="20" spans="1:122">
      <c r="A20" s="214"/>
      <c r="B20" s="84" t="s">
        <v>115</v>
      </c>
      <c r="C20" s="84">
        <v>0</v>
      </c>
      <c r="D20" s="84">
        <v>0</v>
      </c>
      <c r="E20" s="84">
        <v>0</v>
      </c>
      <c r="F20" s="84">
        <v>0</v>
      </c>
      <c r="G20" s="84">
        <v>0</v>
      </c>
      <c r="H20" s="84">
        <v>0</v>
      </c>
      <c r="I20" s="84">
        <v>0</v>
      </c>
      <c r="J20" s="84">
        <v>0</v>
      </c>
      <c r="K20" s="84">
        <v>0</v>
      </c>
      <c r="L20" s="84">
        <v>0</v>
      </c>
      <c r="M20" s="84">
        <v>0</v>
      </c>
      <c r="N20" s="84">
        <v>0</v>
      </c>
      <c r="O20" s="84">
        <v>0</v>
      </c>
      <c r="P20" s="84">
        <v>0</v>
      </c>
      <c r="Q20" s="84">
        <v>0</v>
      </c>
      <c r="R20" s="84">
        <v>0</v>
      </c>
      <c r="S20" s="84">
        <v>0</v>
      </c>
      <c r="T20" s="84">
        <v>0</v>
      </c>
      <c r="U20" s="84">
        <v>0</v>
      </c>
      <c r="V20" s="84">
        <v>0</v>
      </c>
      <c r="W20" s="84">
        <v>0</v>
      </c>
      <c r="X20" s="84">
        <v>0</v>
      </c>
      <c r="Y20" s="84">
        <v>0</v>
      </c>
      <c r="Z20" s="84">
        <v>0</v>
      </c>
      <c r="AA20" s="84">
        <v>0</v>
      </c>
      <c r="AB20" s="84">
        <v>0</v>
      </c>
      <c r="AC20" s="84">
        <v>0</v>
      </c>
      <c r="AD20" s="84">
        <v>0</v>
      </c>
      <c r="AE20" s="84">
        <v>0</v>
      </c>
      <c r="AF20" s="84">
        <v>0</v>
      </c>
      <c r="AG20" s="84">
        <v>0</v>
      </c>
      <c r="AH20" s="84">
        <v>0</v>
      </c>
      <c r="AI20" s="84">
        <v>0</v>
      </c>
      <c r="AJ20" s="84">
        <v>0</v>
      </c>
      <c r="AK20" s="84">
        <v>0</v>
      </c>
      <c r="AL20" s="84">
        <v>0</v>
      </c>
      <c r="AM20" s="84">
        <v>0</v>
      </c>
      <c r="AN20" s="84">
        <v>0</v>
      </c>
      <c r="AO20" s="84">
        <v>0</v>
      </c>
      <c r="AP20" s="84">
        <v>0</v>
      </c>
      <c r="AQ20" s="84">
        <v>0</v>
      </c>
      <c r="AR20" s="84">
        <v>0</v>
      </c>
      <c r="AS20" s="84">
        <v>0</v>
      </c>
      <c r="AT20" s="84">
        <v>0</v>
      </c>
      <c r="AU20" s="84">
        <v>0</v>
      </c>
      <c r="AV20" s="84">
        <v>0</v>
      </c>
      <c r="AW20" s="84">
        <v>0</v>
      </c>
      <c r="AX20" s="84">
        <v>0</v>
      </c>
      <c r="AY20" s="84">
        <v>0</v>
      </c>
      <c r="AZ20" s="84">
        <v>0</v>
      </c>
      <c r="BA20" s="84">
        <v>0</v>
      </c>
      <c r="BB20" s="84">
        <v>0</v>
      </c>
      <c r="BC20" s="84">
        <v>0</v>
      </c>
      <c r="BD20" s="84">
        <v>0</v>
      </c>
      <c r="BE20" s="84">
        <v>0</v>
      </c>
      <c r="BF20" s="84">
        <v>0</v>
      </c>
      <c r="BG20" s="84">
        <v>0</v>
      </c>
      <c r="BH20" s="84">
        <v>0</v>
      </c>
      <c r="BI20" s="84">
        <v>0</v>
      </c>
      <c r="BJ20" s="84">
        <v>0</v>
      </c>
      <c r="BK20" s="84">
        <v>0</v>
      </c>
      <c r="BL20" s="84">
        <v>0</v>
      </c>
      <c r="BM20" s="84">
        <v>0</v>
      </c>
      <c r="BN20" s="84">
        <v>0</v>
      </c>
      <c r="BO20" s="84">
        <v>0</v>
      </c>
      <c r="BP20" s="84">
        <v>0</v>
      </c>
      <c r="BQ20" s="84">
        <v>0</v>
      </c>
      <c r="BR20" s="84">
        <v>0</v>
      </c>
      <c r="BS20" s="84">
        <v>0</v>
      </c>
      <c r="BT20" s="84">
        <v>0</v>
      </c>
      <c r="BU20" s="84">
        <v>0</v>
      </c>
      <c r="BV20" s="84">
        <v>0</v>
      </c>
      <c r="BW20" s="84">
        <v>0</v>
      </c>
      <c r="BX20" s="84">
        <v>0</v>
      </c>
      <c r="BY20" s="84">
        <v>0</v>
      </c>
      <c r="BZ20" s="84">
        <v>0</v>
      </c>
      <c r="CA20" s="84">
        <v>0</v>
      </c>
      <c r="CB20" s="84">
        <v>0</v>
      </c>
      <c r="CC20" s="84">
        <v>0</v>
      </c>
      <c r="CD20" s="84">
        <v>0</v>
      </c>
      <c r="CE20" s="84">
        <v>0</v>
      </c>
      <c r="CF20" s="84">
        <v>0</v>
      </c>
      <c r="CG20" s="84">
        <v>0</v>
      </c>
      <c r="CH20" s="84">
        <v>0</v>
      </c>
      <c r="CI20" s="84">
        <v>0</v>
      </c>
      <c r="CJ20" s="84">
        <v>0</v>
      </c>
      <c r="CK20" s="84">
        <v>0</v>
      </c>
      <c r="CL20" s="84">
        <v>0</v>
      </c>
      <c r="CM20" s="84">
        <v>0</v>
      </c>
      <c r="CN20" s="84">
        <v>0</v>
      </c>
      <c r="CO20" s="84">
        <v>0</v>
      </c>
      <c r="CP20" s="84">
        <v>0</v>
      </c>
      <c r="CQ20" s="84">
        <v>0</v>
      </c>
      <c r="CR20" s="84">
        <v>0</v>
      </c>
      <c r="CS20" s="84">
        <v>0</v>
      </c>
      <c r="CT20" s="84">
        <v>0</v>
      </c>
      <c r="CU20" s="84">
        <v>0</v>
      </c>
      <c r="CV20" s="84">
        <v>0</v>
      </c>
      <c r="CW20" s="84">
        <v>0</v>
      </c>
      <c r="CX20" s="84">
        <v>0</v>
      </c>
      <c r="CY20" s="84">
        <v>0</v>
      </c>
      <c r="CZ20" s="84">
        <v>0</v>
      </c>
      <c r="DA20" s="84">
        <v>0</v>
      </c>
      <c r="DB20" s="84">
        <v>0</v>
      </c>
      <c r="DC20" s="84">
        <v>0</v>
      </c>
      <c r="DD20" s="84">
        <v>0</v>
      </c>
      <c r="DE20" s="84">
        <v>0</v>
      </c>
      <c r="DF20" s="84">
        <v>0</v>
      </c>
      <c r="DG20" s="84">
        <v>0</v>
      </c>
      <c r="DH20" s="84">
        <v>0</v>
      </c>
      <c r="DI20" s="84">
        <v>0</v>
      </c>
      <c r="DJ20" s="84">
        <v>0</v>
      </c>
      <c r="DK20" s="84">
        <v>0</v>
      </c>
      <c r="DL20" s="84">
        <v>0</v>
      </c>
      <c r="DM20" s="84">
        <v>0</v>
      </c>
      <c r="DN20" s="84">
        <v>0</v>
      </c>
      <c r="DO20" s="84">
        <v>0</v>
      </c>
      <c r="DP20" s="84">
        <v>0</v>
      </c>
      <c r="DQ20" s="84">
        <v>0</v>
      </c>
      <c r="DR20" s="84">
        <v>0</v>
      </c>
    </row>
    <row r="21" spans="1:122">
      <c r="A21" s="214"/>
      <c r="B21" s="84" t="s">
        <v>116</v>
      </c>
      <c r="C21" s="84">
        <v>0</v>
      </c>
      <c r="D21" s="84">
        <v>0</v>
      </c>
      <c r="E21" s="84">
        <v>0</v>
      </c>
      <c r="F21" s="84">
        <v>0</v>
      </c>
      <c r="G21" s="84">
        <v>0</v>
      </c>
      <c r="H21" s="84">
        <v>0</v>
      </c>
      <c r="I21" s="84">
        <v>0</v>
      </c>
      <c r="J21" s="84">
        <v>0</v>
      </c>
      <c r="K21" s="84">
        <v>0</v>
      </c>
      <c r="L21" s="84">
        <v>0</v>
      </c>
      <c r="M21" s="84">
        <v>0</v>
      </c>
      <c r="N21" s="84">
        <v>0</v>
      </c>
      <c r="O21" s="84">
        <v>0</v>
      </c>
      <c r="P21" s="84">
        <v>0</v>
      </c>
      <c r="Q21" s="84">
        <v>0</v>
      </c>
      <c r="R21" s="84">
        <v>0</v>
      </c>
      <c r="S21" s="84">
        <v>0</v>
      </c>
      <c r="T21" s="84">
        <v>0</v>
      </c>
      <c r="U21" s="84">
        <v>0</v>
      </c>
      <c r="V21" s="84">
        <v>0</v>
      </c>
      <c r="W21" s="84">
        <v>0</v>
      </c>
      <c r="X21" s="84">
        <v>0</v>
      </c>
      <c r="Y21" s="84">
        <v>0</v>
      </c>
      <c r="Z21" s="84">
        <v>0</v>
      </c>
      <c r="AA21" s="84">
        <v>0</v>
      </c>
      <c r="AB21" s="84">
        <v>0</v>
      </c>
      <c r="AC21" s="84">
        <v>0</v>
      </c>
      <c r="AD21" s="84">
        <v>0</v>
      </c>
      <c r="AE21" s="84">
        <v>0</v>
      </c>
      <c r="AF21" s="84">
        <v>0</v>
      </c>
      <c r="AG21" s="84">
        <v>0</v>
      </c>
      <c r="AH21" s="84">
        <v>0</v>
      </c>
      <c r="AI21" s="84">
        <v>0</v>
      </c>
      <c r="AJ21" s="84">
        <v>0</v>
      </c>
      <c r="AK21" s="84">
        <v>0</v>
      </c>
      <c r="AL21" s="84">
        <v>0</v>
      </c>
      <c r="AM21" s="84">
        <v>0</v>
      </c>
      <c r="AN21" s="84">
        <v>0</v>
      </c>
      <c r="AO21" s="84">
        <v>0</v>
      </c>
      <c r="AP21" s="84">
        <v>0</v>
      </c>
      <c r="AQ21" s="84">
        <v>0</v>
      </c>
      <c r="AR21" s="84">
        <v>0</v>
      </c>
      <c r="AS21" s="84">
        <v>0</v>
      </c>
      <c r="AT21" s="84">
        <v>0</v>
      </c>
      <c r="AU21" s="84">
        <v>0</v>
      </c>
      <c r="AV21" s="84">
        <v>0</v>
      </c>
      <c r="AW21" s="84">
        <v>0</v>
      </c>
      <c r="AX21" s="84">
        <v>0</v>
      </c>
      <c r="AY21" s="84">
        <v>0</v>
      </c>
      <c r="AZ21" s="84">
        <v>0</v>
      </c>
      <c r="BA21" s="84">
        <v>0</v>
      </c>
      <c r="BB21" s="84">
        <v>0</v>
      </c>
      <c r="BC21" s="84">
        <v>0</v>
      </c>
      <c r="BD21" s="84">
        <v>0</v>
      </c>
      <c r="BE21" s="84">
        <v>0</v>
      </c>
      <c r="BF21" s="84">
        <v>0</v>
      </c>
      <c r="BG21" s="84">
        <v>0</v>
      </c>
      <c r="BH21" s="84">
        <v>0</v>
      </c>
      <c r="BI21" s="84">
        <v>0</v>
      </c>
      <c r="BJ21" s="84">
        <v>0</v>
      </c>
      <c r="BK21" s="84">
        <v>0</v>
      </c>
      <c r="BL21" s="84">
        <v>0</v>
      </c>
      <c r="BM21" s="84">
        <v>0</v>
      </c>
      <c r="BN21" s="84">
        <v>0</v>
      </c>
      <c r="BO21" s="84">
        <v>0</v>
      </c>
      <c r="BP21" s="84">
        <v>0</v>
      </c>
      <c r="BQ21" s="84">
        <v>0</v>
      </c>
      <c r="BR21" s="84">
        <v>0</v>
      </c>
      <c r="BS21" s="84">
        <v>0</v>
      </c>
      <c r="BT21" s="84">
        <v>0</v>
      </c>
      <c r="BU21" s="84">
        <v>0</v>
      </c>
      <c r="BV21" s="84">
        <v>0</v>
      </c>
      <c r="BW21" s="84">
        <v>0</v>
      </c>
      <c r="BX21" s="84">
        <v>0</v>
      </c>
      <c r="BY21" s="84">
        <v>0</v>
      </c>
      <c r="BZ21" s="84">
        <v>0</v>
      </c>
      <c r="CA21" s="84">
        <v>0</v>
      </c>
      <c r="CB21" s="84">
        <v>0</v>
      </c>
      <c r="CC21" s="84">
        <v>0</v>
      </c>
      <c r="CD21" s="84">
        <v>0</v>
      </c>
      <c r="CE21" s="84">
        <v>0</v>
      </c>
      <c r="CF21" s="84">
        <v>0</v>
      </c>
      <c r="CG21" s="84">
        <v>0</v>
      </c>
      <c r="CH21" s="84">
        <v>0</v>
      </c>
      <c r="CI21" s="84">
        <v>0</v>
      </c>
      <c r="CJ21" s="84">
        <v>0</v>
      </c>
      <c r="CK21" s="84">
        <v>0</v>
      </c>
      <c r="CL21" s="84">
        <v>0</v>
      </c>
      <c r="CM21" s="84">
        <v>0</v>
      </c>
      <c r="CN21" s="84">
        <v>0</v>
      </c>
      <c r="CO21" s="84">
        <v>0</v>
      </c>
      <c r="CP21" s="84">
        <v>0</v>
      </c>
      <c r="CQ21" s="84">
        <v>0</v>
      </c>
      <c r="CR21" s="84">
        <v>0</v>
      </c>
      <c r="CS21" s="84">
        <v>0</v>
      </c>
      <c r="CT21" s="84">
        <v>0</v>
      </c>
      <c r="CU21" s="84">
        <v>0</v>
      </c>
      <c r="CV21" s="84">
        <v>0</v>
      </c>
      <c r="CW21" s="84">
        <v>0</v>
      </c>
      <c r="CX21" s="84">
        <v>0</v>
      </c>
      <c r="CY21" s="84">
        <v>0</v>
      </c>
      <c r="CZ21" s="84">
        <v>0</v>
      </c>
      <c r="DA21" s="84">
        <v>0</v>
      </c>
      <c r="DB21" s="84">
        <v>0</v>
      </c>
      <c r="DC21" s="84">
        <v>0</v>
      </c>
      <c r="DD21" s="84">
        <v>0</v>
      </c>
      <c r="DE21" s="84">
        <v>0</v>
      </c>
      <c r="DF21" s="84">
        <v>0</v>
      </c>
      <c r="DG21" s="84">
        <v>0</v>
      </c>
      <c r="DH21" s="84">
        <v>0</v>
      </c>
      <c r="DI21" s="84">
        <v>0</v>
      </c>
      <c r="DJ21" s="84">
        <v>0</v>
      </c>
      <c r="DK21" s="84">
        <v>0</v>
      </c>
      <c r="DL21" s="84">
        <v>0</v>
      </c>
      <c r="DM21" s="84">
        <v>0</v>
      </c>
      <c r="DN21" s="84">
        <v>0</v>
      </c>
      <c r="DO21" s="84">
        <v>0</v>
      </c>
      <c r="DP21" s="84">
        <v>0</v>
      </c>
      <c r="DQ21" s="84">
        <v>0</v>
      </c>
      <c r="DR21" s="84">
        <v>0</v>
      </c>
    </row>
    <row r="22" spans="1:122">
      <c r="A22" s="214"/>
      <c r="B22" s="84" t="s">
        <v>117</v>
      </c>
      <c r="C22" s="84">
        <v>0</v>
      </c>
      <c r="D22" s="84">
        <v>0</v>
      </c>
      <c r="E22" s="84">
        <v>0</v>
      </c>
      <c r="F22" s="84">
        <v>0</v>
      </c>
      <c r="G22" s="84">
        <v>0</v>
      </c>
      <c r="H22" s="84">
        <v>0</v>
      </c>
      <c r="I22" s="84">
        <v>0</v>
      </c>
      <c r="J22" s="84">
        <v>0</v>
      </c>
      <c r="K22" s="84">
        <v>0</v>
      </c>
      <c r="L22" s="84">
        <v>0</v>
      </c>
      <c r="M22" s="84">
        <v>0</v>
      </c>
      <c r="N22" s="84">
        <v>0</v>
      </c>
      <c r="O22" s="84">
        <v>0</v>
      </c>
      <c r="P22" s="84">
        <v>0</v>
      </c>
      <c r="Q22" s="84">
        <v>0</v>
      </c>
      <c r="R22" s="84">
        <v>0</v>
      </c>
      <c r="S22" s="84">
        <v>0</v>
      </c>
      <c r="T22" s="84">
        <v>0</v>
      </c>
      <c r="U22" s="84">
        <v>0</v>
      </c>
      <c r="V22" s="84">
        <v>0</v>
      </c>
      <c r="W22" s="84">
        <v>0</v>
      </c>
      <c r="X22" s="84">
        <v>0</v>
      </c>
      <c r="Y22" s="84">
        <v>0</v>
      </c>
      <c r="Z22" s="84">
        <v>0</v>
      </c>
      <c r="AA22" s="84">
        <v>0</v>
      </c>
      <c r="AB22" s="84">
        <v>0</v>
      </c>
      <c r="AC22" s="84">
        <v>0</v>
      </c>
      <c r="AD22" s="84">
        <v>0</v>
      </c>
      <c r="AE22" s="84">
        <v>0</v>
      </c>
      <c r="AF22" s="84">
        <v>0</v>
      </c>
      <c r="AG22" s="84">
        <v>0</v>
      </c>
      <c r="AH22" s="84">
        <v>0</v>
      </c>
      <c r="AI22" s="84">
        <v>0</v>
      </c>
      <c r="AJ22" s="84">
        <v>0</v>
      </c>
      <c r="AK22" s="84">
        <v>0</v>
      </c>
      <c r="AL22" s="84">
        <v>0</v>
      </c>
      <c r="AM22" s="84">
        <v>0</v>
      </c>
      <c r="AN22" s="84">
        <v>0</v>
      </c>
      <c r="AO22" s="84">
        <v>0</v>
      </c>
      <c r="AP22" s="84">
        <v>0</v>
      </c>
      <c r="AQ22" s="84">
        <v>0</v>
      </c>
      <c r="AR22" s="84">
        <v>0</v>
      </c>
      <c r="AS22" s="84">
        <v>0</v>
      </c>
      <c r="AT22" s="84">
        <v>0</v>
      </c>
      <c r="AU22" s="84">
        <v>0</v>
      </c>
      <c r="AV22" s="84">
        <v>0</v>
      </c>
      <c r="AW22" s="84">
        <v>0</v>
      </c>
      <c r="AX22" s="84">
        <v>0</v>
      </c>
      <c r="AY22" s="84">
        <v>0</v>
      </c>
      <c r="AZ22" s="84">
        <v>0</v>
      </c>
      <c r="BA22" s="84">
        <v>0</v>
      </c>
      <c r="BB22" s="84">
        <v>0</v>
      </c>
      <c r="BC22" s="84">
        <v>0</v>
      </c>
      <c r="BD22" s="84">
        <v>0</v>
      </c>
      <c r="BE22" s="84">
        <v>0</v>
      </c>
      <c r="BF22" s="84">
        <v>0</v>
      </c>
      <c r="BG22" s="84">
        <v>0</v>
      </c>
      <c r="BH22" s="84">
        <v>0</v>
      </c>
      <c r="BI22" s="84">
        <v>0</v>
      </c>
      <c r="BJ22" s="84">
        <v>0</v>
      </c>
      <c r="BK22" s="84">
        <v>0</v>
      </c>
      <c r="BL22" s="84">
        <v>0</v>
      </c>
      <c r="BM22" s="84">
        <v>0</v>
      </c>
      <c r="BN22" s="84">
        <v>0</v>
      </c>
      <c r="BO22" s="84">
        <v>0</v>
      </c>
      <c r="BP22" s="84">
        <v>0</v>
      </c>
      <c r="BQ22" s="84">
        <v>0</v>
      </c>
      <c r="BR22" s="84">
        <v>0</v>
      </c>
      <c r="BS22" s="84">
        <v>0</v>
      </c>
      <c r="BT22" s="84">
        <v>0</v>
      </c>
      <c r="BU22" s="84">
        <v>0</v>
      </c>
      <c r="BV22" s="84">
        <v>0</v>
      </c>
      <c r="BW22" s="84">
        <v>0</v>
      </c>
      <c r="BX22" s="84">
        <v>0</v>
      </c>
      <c r="BY22" s="84">
        <v>0</v>
      </c>
      <c r="BZ22" s="84">
        <v>0</v>
      </c>
      <c r="CA22" s="84">
        <v>0</v>
      </c>
      <c r="CB22" s="84">
        <v>0</v>
      </c>
      <c r="CC22" s="84">
        <v>0</v>
      </c>
      <c r="CD22" s="84">
        <v>0</v>
      </c>
      <c r="CE22" s="84">
        <v>0</v>
      </c>
      <c r="CF22" s="84">
        <v>0</v>
      </c>
      <c r="CG22" s="84">
        <v>0</v>
      </c>
      <c r="CH22" s="84">
        <v>0</v>
      </c>
      <c r="CI22" s="84">
        <v>0</v>
      </c>
      <c r="CJ22" s="84">
        <v>0</v>
      </c>
      <c r="CK22" s="84">
        <v>0</v>
      </c>
      <c r="CL22" s="84">
        <v>0</v>
      </c>
      <c r="CM22" s="84">
        <v>0</v>
      </c>
      <c r="CN22" s="84">
        <v>0</v>
      </c>
      <c r="CO22" s="84">
        <v>0</v>
      </c>
      <c r="CP22" s="84">
        <v>0</v>
      </c>
      <c r="CQ22" s="84">
        <v>0</v>
      </c>
      <c r="CR22" s="84">
        <v>0</v>
      </c>
      <c r="CS22" s="84">
        <v>0</v>
      </c>
      <c r="CT22" s="84">
        <v>0</v>
      </c>
      <c r="CU22" s="84">
        <v>0</v>
      </c>
      <c r="CV22" s="84">
        <v>0</v>
      </c>
      <c r="CW22" s="84">
        <v>0</v>
      </c>
      <c r="CX22" s="84">
        <v>0</v>
      </c>
      <c r="CY22" s="84">
        <v>0</v>
      </c>
      <c r="CZ22" s="84">
        <v>0</v>
      </c>
      <c r="DA22" s="84">
        <v>0</v>
      </c>
      <c r="DB22" s="84">
        <v>0</v>
      </c>
      <c r="DC22" s="84">
        <v>0</v>
      </c>
      <c r="DD22" s="84">
        <v>0</v>
      </c>
      <c r="DE22" s="84">
        <v>0</v>
      </c>
      <c r="DF22" s="84">
        <v>0</v>
      </c>
      <c r="DG22" s="84">
        <v>0</v>
      </c>
      <c r="DH22" s="84">
        <v>0</v>
      </c>
      <c r="DI22" s="84">
        <v>0</v>
      </c>
      <c r="DJ22" s="84">
        <v>0</v>
      </c>
      <c r="DK22" s="84">
        <v>0</v>
      </c>
      <c r="DL22" s="84">
        <v>0</v>
      </c>
      <c r="DM22" s="84">
        <v>0</v>
      </c>
      <c r="DN22" s="84">
        <v>0</v>
      </c>
      <c r="DO22" s="84">
        <v>0</v>
      </c>
      <c r="DP22" s="84">
        <v>0</v>
      </c>
      <c r="DQ22" s="84">
        <v>0</v>
      </c>
      <c r="DR22" s="84">
        <v>0</v>
      </c>
    </row>
    <row r="23" spans="1:122" s="79" customFormat="1">
      <c r="A23" s="214"/>
      <c r="B23" s="85" t="s">
        <v>118</v>
      </c>
      <c r="C23" s="85">
        <v>98494040.609999985</v>
      </c>
      <c r="D23" s="85">
        <v>-4273886.67</v>
      </c>
      <c r="E23" s="85">
        <v>300000</v>
      </c>
      <c r="F23" s="85">
        <v>0</v>
      </c>
      <c r="G23" s="85">
        <v>0</v>
      </c>
      <c r="H23" s="85">
        <v>0</v>
      </c>
      <c r="I23" s="85">
        <v>0</v>
      </c>
      <c r="J23" s="85">
        <v>2338.9700000000003</v>
      </c>
      <c r="K23" s="85">
        <v>0</v>
      </c>
      <c r="L23" s="85">
        <v>0</v>
      </c>
      <c r="M23" s="85">
        <v>0</v>
      </c>
      <c r="N23" s="85">
        <v>0</v>
      </c>
      <c r="O23" s="85">
        <v>0</v>
      </c>
      <c r="P23" s="85">
        <v>0</v>
      </c>
      <c r="Q23" s="85">
        <v>23406.880000000001</v>
      </c>
      <c r="R23" s="85">
        <v>0</v>
      </c>
      <c r="S23" s="85">
        <v>0</v>
      </c>
      <c r="T23" s="85">
        <v>1417.29</v>
      </c>
      <c r="U23" s="85">
        <v>78626824.980000004</v>
      </c>
      <c r="V23" s="85">
        <v>3069756.44</v>
      </c>
      <c r="W23" s="85">
        <v>19155387.539999999</v>
      </c>
      <c r="X23" s="85">
        <v>1588795.1800000002</v>
      </c>
      <c r="Y23" s="85">
        <v>53.82</v>
      </c>
      <c r="Z23" s="85">
        <v>1616426.3900000001</v>
      </c>
      <c r="AA23" s="85">
        <v>488648.1</v>
      </c>
      <c r="AB23" s="85">
        <v>892372.4600000002</v>
      </c>
      <c r="AC23" s="85">
        <v>72255.670000000042</v>
      </c>
      <c r="AD23" s="85">
        <v>2487.94</v>
      </c>
      <c r="AE23" s="85">
        <v>0</v>
      </c>
      <c r="AF23" s="85">
        <v>17726209.629999999</v>
      </c>
      <c r="AG23" s="85">
        <v>1331809.03</v>
      </c>
      <c r="AH23" s="85">
        <v>60298.11</v>
      </c>
      <c r="AI23" s="85">
        <v>34582.83</v>
      </c>
      <c r="AJ23" s="85">
        <v>520409.50999999995</v>
      </c>
      <c r="AK23" s="85">
        <v>448626.33000000007</v>
      </c>
      <c r="AL23" s="85">
        <v>619759.34000000008</v>
      </c>
      <c r="AM23" s="85">
        <v>16346886.300000001</v>
      </c>
      <c r="AN23" s="85">
        <v>3300042.47</v>
      </c>
      <c r="AO23" s="85">
        <v>0</v>
      </c>
      <c r="AP23" s="85">
        <v>0</v>
      </c>
      <c r="AQ23" s="85">
        <v>32217453.789999999</v>
      </c>
      <c r="AR23" s="85">
        <v>443724.55000000005</v>
      </c>
      <c r="AS23" s="85">
        <v>8013.55</v>
      </c>
      <c r="AT23" s="85">
        <v>1081251.94</v>
      </c>
      <c r="AU23" s="85">
        <v>25229452.379999999</v>
      </c>
      <c r="AV23" s="85">
        <v>1265909.21</v>
      </c>
      <c r="AW23" s="85">
        <v>1285527.2041981132</v>
      </c>
      <c r="AX23" s="85">
        <v>1403350.3803301887</v>
      </c>
      <c r="AY23" s="85">
        <v>1076730.9968867926</v>
      </c>
      <c r="AZ23" s="85">
        <v>1290664.5</v>
      </c>
      <c r="BA23" s="85">
        <v>1340538.72</v>
      </c>
      <c r="BB23" s="85">
        <v>601431.68000000005</v>
      </c>
      <c r="BC23" s="85">
        <v>1570816.94</v>
      </c>
      <c r="BD23" s="85">
        <v>362423.52</v>
      </c>
      <c r="BE23" s="85">
        <v>265060.26</v>
      </c>
      <c r="BF23" s="85">
        <v>1291354.8400000001</v>
      </c>
      <c r="BG23" s="85">
        <v>674650.6399999999</v>
      </c>
      <c r="BH23" s="85">
        <v>315447.10000000003</v>
      </c>
      <c r="BI23" s="85">
        <v>387008.17000000004</v>
      </c>
      <c r="BJ23" s="85">
        <v>536984.24</v>
      </c>
      <c r="BK23" s="85">
        <v>476943.81999999995</v>
      </c>
      <c r="BL23" s="85">
        <v>711592.54999999993</v>
      </c>
      <c r="BM23" s="85">
        <v>234044.90999999997</v>
      </c>
      <c r="BN23" s="85">
        <v>341383.72000000003</v>
      </c>
      <c r="BO23" s="85">
        <v>495191.62000000005</v>
      </c>
      <c r="BP23" s="85">
        <v>565703.62000000011</v>
      </c>
      <c r="BQ23" s="85">
        <v>223659.80000000002</v>
      </c>
      <c r="BR23" s="85">
        <v>197655.38</v>
      </c>
      <c r="BS23" s="85">
        <v>107091.59999999999</v>
      </c>
      <c r="BT23" s="85">
        <v>319993.12</v>
      </c>
      <c r="BU23" s="85">
        <v>270040.95</v>
      </c>
      <c r="BV23" s="85">
        <v>377843.74000000005</v>
      </c>
      <c r="BW23" s="85">
        <v>263240.51</v>
      </c>
      <c r="BX23" s="85">
        <v>337480.99</v>
      </c>
      <c r="BY23" s="85">
        <v>107772.63999999998</v>
      </c>
      <c r="BZ23" s="85">
        <v>162839.59</v>
      </c>
      <c r="CA23" s="85">
        <v>91414.319999999978</v>
      </c>
      <c r="CB23" s="85">
        <v>148063.55000000002</v>
      </c>
      <c r="CC23" s="85">
        <v>137816.30000000002</v>
      </c>
      <c r="CD23" s="85">
        <v>200228.88999999998</v>
      </c>
      <c r="CE23" s="85">
        <v>1864224.41</v>
      </c>
      <c r="CF23" s="85">
        <v>25294.120000000003</v>
      </c>
      <c r="CG23" s="85">
        <v>17369.440000000002</v>
      </c>
      <c r="CH23" s="85">
        <v>34702.25</v>
      </c>
      <c r="CI23" s="85">
        <v>61674.36</v>
      </c>
      <c r="CJ23" s="85">
        <v>9475.4299999999985</v>
      </c>
      <c r="CK23" s="85">
        <v>69114.37</v>
      </c>
      <c r="CL23" s="85">
        <v>241745.46</v>
      </c>
      <c r="CM23" s="85">
        <v>59433.490000000005</v>
      </c>
      <c r="CN23" s="85">
        <v>88938.189999999988</v>
      </c>
      <c r="CO23" s="85">
        <v>97872.03</v>
      </c>
      <c r="CP23" s="85">
        <v>151958.83000000002</v>
      </c>
      <c r="CQ23" s="85">
        <v>52044.950000000012</v>
      </c>
      <c r="CR23" s="85">
        <v>49312.38</v>
      </c>
      <c r="CS23" s="85">
        <v>121741.30000000002</v>
      </c>
      <c r="CT23" s="85">
        <v>21522.73</v>
      </c>
      <c r="CU23" s="85">
        <v>45957.51</v>
      </c>
      <c r="CV23" s="85">
        <v>62499.780000000006</v>
      </c>
      <c r="CW23" s="85">
        <v>140448.53</v>
      </c>
      <c r="CX23" s="85">
        <v>20960.579999999998</v>
      </c>
      <c r="CY23" s="85">
        <v>176724.30000000002</v>
      </c>
      <c r="CZ23" s="85">
        <v>39592.18</v>
      </c>
      <c r="DA23" s="85">
        <v>144803.28</v>
      </c>
      <c r="DB23" s="85">
        <v>94622.79</v>
      </c>
      <c r="DC23" s="85">
        <v>273225.95999999996</v>
      </c>
      <c r="DD23" s="85">
        <v>110839.04000000001</v>
      </c>
      <c r="DE23" s="85">
        <v>94222.720000000016</v>
      </c>
      <c r="DF23" s="85">
        <v>75823.039999999994</v>
      </c>
      <c r="DG23" s="85">
        <v>379171.67000000004</v>
      </c>
      <c r="DH23" s="85">
        <v>85340.340000000011</v>
      </c>
      <c r="DI23" s="85">
        <v>101032.53</v>
      </c>
      <c r="DJ23" s="85">
        <v>210871.76</v>
      </c>
      <c r="DK23" s="85">
        <v>30491.98</v>
      </c>
      <c r="DL23" s="85">
        <v>464769.76</v>
      </c>
      <c r="DM23" s="85">
        <v>64694.329999999994</v>
      </c>
      <c r="DN23" s="85">
        <v>3307.42</v>
      </c>
      <c r="DO23" s="85">
        <v>72600.510000000009</v>
      </c>
      <c r="DP23" s="85">
        <v>7620.5300000000007</v>
      </c>
      <c r="DQ23" s="85">
        <v>73844.45</v>
      </c>
      <c r="DR23" s="85">
        <v>51663.630000000005</v>
      </c>
    </row>
    <row r="24" spans="1:122">
      <c r="A24" s="214" t="s">
        <v>119</v>
      </c>
      <c r="B24" s="84" t="s">
        <v>120</v>
      </c>
      <c r="C24" s="84">
        <v>111516182.64</v>
      </c>
      <c r="D24" s="84">
        <v>498462.35</v>
      </c>
      <c r="E24" s="84">
        <v>3764138.5599999996</v>
      </c>
      <c r="F24" s="84">
        <v>261048.28</v>
      </c>
      <c r="G24" s="84">
        <v>143210</v>
      </c>
      <c r="H24" s="84">
        <v>1764832.9000000001</v>
      </c>
      <c r="I24" s="84">
        <v>2869488.8699999996</v>
      </c>
      <c r="J24" s="84">
        <v>2472021.92</v>
      </c>
      <c r="K24" s="84">
        <v>2610089.44</v>
      </c>
      <c r="L24" s="84">
        <v>4043473.29</v>
      </c>
      <c r="M24" s="84">
        <v>1232480</v>
      </c>
      <c r="N24" s="84">
        <v>2177176.15</v>
      </c>
      <c r="O24" s="84">
        <v>1230767.73</v>
      </c>
      <c r="P24" s="84">
        <v>1808721.71</v>
      </c>
      <c r="Q24" s="84">
        <v>0</v>
      </c>
      <c r="R24" s="84">
        <v>0</v>
      </c>
      <c r="S24" s="84">
        <v>1483746.6500000001</v>
      </c>
      <c r="T24" s="84">
        <v>1143698.08</v>
      </c>
      <c r="U24" s="84">
        <v>56690663.310000002</v>
      </c>
      <c r="V24" s="84">
        <v>7742341.0699999994</v>
      </c>
      <c r="W24" s="84">
        <v>15116719.239999998</v>
      </c>
      <c r="X24" s="84">
        <v>4463103.0899999989</v>
      </c>
      <c r="Y24" s="84">
        <v>1065933.3999999999</v>
      </c>
      <c r="Z24" s="84">
        <v>1422999.78</v>
      </c>
      <c r="AA24" s="84">
        <v>542662.51</v>
      </c>
      <c r="AB24" s="84">
        <v>3625874.04</v>
      </c>
      <c r="AC24" s="84">
        <v>1084871.3400000001</v>
      </c>
      <c r="AD24" s="84">
        <v>1476787.9699999997</v>
      </c>
      <c r="AE24" s="84">
        <v>624725.9</v>
      </c>
      <c r="AF24" s="84">
        <v>4184261.0199999996</v>
      </c>
      <c r="AG24" s="84">
        <v>5118145.38</v>
      </c>
      <c r="AH24" s="84">
        <v>1682256.9</v>
      </c>
      <c r="AI24" s="84">
        <v>2030542.07</v>
      </c>
      <c r="AJ24" s="84">
        <v>1482228.22</v>
      </c>
      <c r="AK24" s="84">
        <v>1860873.4799999997</v>
      </c>
      <c r="AL24" s="84">
        <v>1120001.3900000001</v>
      </c>
      <c r="AM24" s="84">
        <v>2123442.98</v>
      </c>
      <c r="AN24" s="84">
        <v>3774533.4199999995</v>
      </c>
      <c r="AO24" s="84">
        <v>1806257.5</v>
      </c>
      <c r="AP24" s="84">
        <v>1644094.11</v>
      </c>
      <c r="AQ24" s="84">
        <v>3094375.41</v>
      </c>
      <c r="AR24" s="84">
        <v>1266891.0799999998</v>
      </c>
      <c r="AS24" s="84">
        <v>1299319.8</v>
      </c>
      <c r="AT24" s="84">
        <v>1760345.82</v>
      </c>
      <c r="AU24" s="84">
        <v>39921403.189999998</v>
      </c>
      <c r="AV24" s="84">
        <v>1599401.3499999999</v>
      </c>
      <c r="AW24" s="84">
        <v>1657957.64</v>
      </c>
      <c r="AX24" s="84">
        <v>1828992.8399999999</v>
      </c>
      <c r="AY24" s="84">
        <v>1398319.2800000003</v>
      </c>
      <c r="AZ24" s="84">
        <v>1639890.9999999998</v>
      </c>
      <c r="BA24" s="84">
        <v>1633646.2799999998</v>
      </c>
      <c r="BB24" s="84">
        <v>566782.66000000015</v>
      </c>
      <c r="BC24" s="84">
        <v>1670768.34</v>
      </c>
      <c r="BD24" s="84">
        <v>949767.69000000006</v>
      </c>
      <c r="BE24" s="84">
        <v>931037.29999999993</v>
      </c>
      <c r="BF24" s="84">
        <v>1046151.7699999999</v>
      </c>
      <c r="BG24" s="84">
        <v>1197888.6600000001</v>
      </c>
      <c r="BH24" s="84">
        <v>656776.27</v>
      </c>
      <c r="BI24" s="84">
        <v>706165.71</v>
      </c>
      <c r="BJ24" s="84">
        <v>833903.78</v>
      </c>
      <c r="BK24" s="84">
        <v>794987.78999999992</v>
      </c>
      <c r="BL24" s="84">
        <v>682666.65</v>
      </c>
      <c r="BM24" s="84">
        <v>501182.72000000003</v>
      </c>
      <c r="BN24" s="84">
        <v>587138.7300000001</v>
      </c>
      <c r="BO24" s="84">
        <v>686352.22</v>
      </c>
      <c r="BP24" s="84">
        <v>984081.50000000012</v>
      </c>
      <c r="BQ24" s="84">
        <v>464596.58</v>
      </c>
      <c r="BR24" s="84">
        <v>376331.38</v>
      </c>
      <c r="BS24" s="84">
        <v>412149.73</v>
      </c>
      <c r="BT24" s="84">
        <v>504522.34</v>
      </c>
      <c r="BU24" s="84">
        <v>411621.2</v>
      </c>
      <c r="BV24" s="84">
        <v>610336.9</v>
      </c>
      <c r="BW24" s="84">
        <v>392736.80999999994</v>
      </c>
      <c r="BX24" s="84">
        <v>845090.66999999993</v>
      </c>
      <c r="BY24" s="84">
        <v>263479.91000000003</v>
      </c>
      <c r="BZ24" s="84">
        <v>404547.67</v>
      </c>
      <c r="CA24" s="84">
        <v>163847.40000000002</v>
      </c>
      <c r="CB24" s="84">
        <v>272745.63</v>
      </c>
      <c r="CC24" s="84">
        <v>298060.06</v>
      </c>
      <c r="CD24" s="84">
        <v>615310.05999999994</v>
      </c>
      <c r="CE24" s="84">
        <v>670711.56999999983</v>
      </c>
      <c r="CF24" s="84">
        <v>206007.87</v>
      </c>
      <c r="CG24" s="84">
        <v>225662.57</v>
      </c>
      <c r="CH24" s="84">
        <v>205764.87</v>
      </c>
      <c r="CI24" s="84">
        <v>166487.71</v>
      </c>
      <c r="CJ24" s="84">
        <v>182928.96</v>
      </c>
      <c r="CK24" s="84">
        <v>493216.98000000004</v>
      </c>
      <c r="CL24" s="84">
        <v>305436.98000000004</v>
      </c>
      <c r="CM24" s="84">
        <v>236202.77</v>
      </c>
      <c r="CN24" s="84">
        <v>458416.52999999991</v>
      </c>
      <c r="CO24" s="84">
        <v>302915.07999999996</v>
      </c>
      <c r="CP24" s="84">
        <v>334122.40000000002</v>
      </c>
      <c r="CQ24" s="84">
        <v>178499.58000000002</v>
      </c>
      <c r="CR24" s="84">
        <v>256152.72999999998</v>
      </c>
      <c r="CS24" s="84">
        <v>327530.62000000005</v>
      </c>
      <c r="CT24" s="84">
        <v>225872.23</v>
      </c>
      <c r="CU24" s="84">
        <v>227905.09</v>
      </c>
      <c r="CV24" s="84">
        <v>198801</v>
      </c>
      <c r="CW24" s="84">
        <v>312135.17000000004</v>
      </c>
      <c r="CX24" s="84">
        <v>210224.77000000002</v>
      </c>
      <c r="CY24" s="84">
        <v>234112.13999999998</v>
      </c>
      <c r="CZ24" s="84">
        <v>269374.25</v>
      </c>
      <c r="DA24" s="84">
        <v>314865.28000000003</v>
      </c>
      <c r="DB24" s="84">
        <v>259051.33000000002</v>
      </c>
      <c r="DC24" s="84">
        <v>605715.2300000001</v>
      </c>
      <c r="DD24" s="84">
        <v>475070.35</v>
      </c>
      <c r="DE24" s="84">
        <v>281377.08</v>
      </c>
      <c r="DF24" s="84">
        <v>244652.75</v>
      </c>
      <c r="DG24" s="84">
        <v>477418.78</v>
      </c>
      <c r="DH24" s="84">
        <v>295141.57</v>
      </c>
      <c r="DI24" s="84">
        <v>307671.36000000004</v>
      </c>
      <c r="DJ24" s="84">
        <v>190654.52999999997</v>
      </c>
      <c r="DK24" s="84">
        <v>170623.19999999998</v>
      </c>
      <c r="DL24" s="84">
        <v>238445.19999999998</v>
      </c>
      <c r="DM24" s="84">
        <v>267936.25</v>
      </c>
      <c r="DN24" s="84">
        <v>100500</v>
      </c>
      <c r="DO24" s="84">
        <v>175595.94999999998</v>
      </c>
      <c r="DP24" s="84">
        <v>271648.71999999997</v>
      </c>
      <c r="DQ24" s="84">
        <v>327186.42</v>
      </c>
      <c r="DR24" s="84">
        <v>100130.8</v>
      </c>
    </row>
    <row r="25" spans="1:122">
      <c r="A25" s="214"/>
      <c r="B25" s="84" t="s">
        <v>121</v>
      </c>
      <c r="C25" s="84">
        <v>69300000</v>
      </c>
      <c r="D25" s="84">
        <v>69300000</v>
      </c>
      <c r="E25" s="84">
        <v>0</v>
      </c>
      <c r="F25" s="84">
        <v>0</v>
      </c>
      <c r="G25" s="84">
        <v>0</v>
      </c>
      <c r="H25" s="84">
        <v>0</v>
      </c>
      <c r="I25" s="84">
        <v>0</v>
      </c>
      <c r="J25" s="84">
        <v>0</v>
      </c>
      <c r="K25" s="84">
        <v>0</v>
      </c>
      <c r="L25" s="84">
        <v>0</v>
      </c>
      <c r="M25" s="84">
        <v>0</v>
      </c>
      <c r="N25" s="84">
        <v>0</v>
      </c>
      <c r="O25" s="84">
        <v>0</v>
      </c>
      <c r="P25" s="84">
        <v>0</v>
      </c>
      <c r="Q25" s="84">
        <v>0</v>
      </c>
      <c r="R25" s="84">
        <v>0</v>
      </c>
      <c r="S25" s="84">
        <v>0</v>
      </c>
      <c r="T25" s="84">
        <v>0</v>
      </c>
      <c r="U25" s="84">
        <v>0</v>
      </c>
      <c r="V25" s="84">
        <v>0</v>
      </c>
      <c r="W25" s="84">
        <v>0</v>
      </c>
      <c r="X25" s="84">
        <v>0</v>
      </c>
      <c r="Y25" s="84">
        <v>0</v>
      </c>
      <c r="Z25" s="84">
        <v>0</v>
      </c>
      <c r="AA25" s="84">
        <v>0</v>
      </c>
      <c r="AB25" s="84">
        <v>0</v>
      </c>
      <c r="AC25" s="84">
        <v>0</v>
      </c>
      <c r="AD25" s="84">
        <v>0</v>
      </c>
      <c r="AE25" s="84">
        <v>0</v>
      </c>
      <c r="AF25" s="84">
        <v>0</v>
      </c>
      <c r="AG25" s="84">
        <v>0</v>
      </c>
      <c r="AH25" s="84">
        <v>0</v>
      </c>
      <c r="AI25" s="84">
        <v>0</v>
      </c>
      <c r="AJ25" s="84">
        <v>0</v>
      </c>
      <c r="AK25" s="84">
        <v>0</v>
      </c>
      <c r="AL25" s="84">
        <v>0</v>
      </c>
      <c r="AM25" s="84">
        <v>0</v>
      </c>
      <c r="AN25" s="84">
        <v>0</v>
      </c>
      <c r="AO25" s="84">
        <v>0</v>
      </c>
      <c r="AP25" s="84">
        <v>0</v>
      </c>
      <c r="AQ25" s="84">
        <v>0</v>
      </c>
      <c r="AR25" s="84">
        <v>0</v>
      </c>
      <c r="AS25" s="84">
        <v>0</v>
      </c>
      <c r="AT25" s="84">
        <v>0</v>
      </c>
      <c r="AU25" s="84">
        <v>0</v>
      </c>
      <c r="AV25" s="84">
        <v>0</v>
      </c>
      <c r="AW25" s="84">
        <v>0</v>
      </c>
      <c r="AX25" s="84">
        <v>0</v>
      </c>
      <c r="AY25" s="84">
        <v>0</v>
      </c>
      <c r="AZ25" s="84">
        <v>0</v>
      </c>
      <c r="BA25" s="84">
        <v>0</v>
      </c>
      <c r="BB25" s="84">
        <v>0</v>
      </c>
      <c r="BC25" s="84">
        <v>0</v>
      </c>
      <c r="BD25" s="84">
        <v>0</v>
      </c>
      <c r="BE25" s="84">
        <v>0</v>
      </c>
      <c r="BF25" s="84">
        <v>0</v>
      </c>
      <c r="BG25" s="84">
        <v>0</v>
      </c>
      <c r="BH25" s="84">
        <v>0</v>
      </c>
      <c r="BI25" s="84">
        <v>0</v>
      </c>
      <c r="BJ25" s="84">
        <v>0</v>
      </c>
      <c r="BK25" s="84">
        <v>0</v>
      </c>
      <c r="BL25" s="84">
        <v>0</v>
      </c>
      <c r="BM25" s="84">
        <v>0</v>
      </c>
      <c r="BN25" s="84">
        <v>0</v>
      </c>
      <c r="BO25" s="84">
        <v>0</v>
      </c>
      <c r="BP25" s="84">
        <v>0</v>
      </c>
      <c r="BQ25" s="84">
        <v>0</v>
      </c>
      <c r="BR25" s="84">
        <v>0</v>
      </c>
      <c r="BS25" s="84">
        <v>0</v>
      </c>
      <c r="BT25" s="84">
        <v>0</v>
      </c>
      <c r="BU25" s="84">
        <v>0</v>
      </c>
      <c r="BV25" s="84">
        <v>0</v>
      </c>
      <c r="BW25" s="84">
        <v>0</v>
      </c>
      <c r="BX25" s="84">
        <v>0</v>
      </c>
      <c r="BY25" s="84">
        <v>0</v>
      </c>
      <c r="BZ25" s="84">
        <v>0</v>
      </c>
      <c r="CA25" s="84">
        <v>0</v>
      </c>
      <c r="CB25" s="84">
        <v>0</v>
      </c>
      <c r="CC25" s="84">
        <v>0</v>
      </c>
      <c r="CD25" s="84">
        <v>0</v>
      </c>
      <c r="CE25" s="84">
        <v>0</v>
      </c>
      <c r="CF25" s="84">
        <v>0</v>
      </c>
      <c r="CG25" s="84">
        <v>0</v>
      </c>
      <c r="CH25" s="84">
        <v>0</v>
      </c>
      <c r="CI25" s="84">
        <v>0</v>
      </c>
      <c r="CJ25" s="84">
        <v>0</v>
      </c>
      <c r="CK25" s="84">
        <v>0</v>
      </c>
      <c r="CL25" s="84">
        <v>0</v>
      </c>
      <c r="CM25" s="84">
        <v>0</v>
      </c>
      <c r="CN25" s="84">
        <v>0</v>
      </c>
      <c r="CO25" s="84">
        <v>0</v>
      </c>
      <c r="CP25" s="84">
        <v>0</v>
      </c>
      <c r="CQ25" s="84">
        <v>0</v>
      </c>
      <c r="CR25" s="84">
        <v>0</v>
      </c>
      <c r="CS25" s="84">
        <v>0</v>
      </c>
      <c r="CT25" s="84">
        <v>0</v>
      </c>
      <c r="CU25" s="84">
        <v>0</v>
      </c>
      <c r="CV25" s="84">
        <v>0</v>
      </c>
      <c r="CW25" s="84">
        <v>0</v>
      </c>
      <c r="CX25" s="84">
        <v>0</v>
      </c>
      <c r="CY25" s="84">
        <v>0</v>
      </c>
      <c r="CZ25" s="84">
        <v>0</v>
      </c>
      <c r="DA25" s="84">
        <v>0</v>
      </c>
      <c r="DB25" s="84">
        <v>0</v>
      </c>
      <c r="DC25" s="84">
        <v>0</v>
      </c>
      <c r="DD25" s="84">
        <v>0</v>
      </c>
      <c r="DE25" s="84">
        <v>0</v>
      </c>
      <c r="DF25" s="84">
        <v>0</v>
      </c>
      <c r="DG25" s="84">
        <v>0</v>
      </c>
      <c r="DH25" s="84">
        <v>0</v>
      </c>
      <c r="DI25" s="84">
        <v>0</v>
      </c>
      <c r="DJ25" s="84">
        <v>0</v>
      </c>
      <c r="DK25" s="84">
        <v>0</v>
      </c>
      <c r="DL25" s="84">
        <v>0</v>
      </c>
      <c r="DM25" s="84">
        <v>0</v>
      </c>
      <c r="DN25" s="84">
        <v>0</v>
      </c>
      <c r="DO25" s="84">
        <v>0</v>
      </c>
      <c r="DP25" s="84">
        <v>0</v>
      </c>
      <c r="DQ25" s="84">
        <v>0</v>
      </c>
      <c r="DR25" s="84">
        <v>0</v>
      </c>
    </row>
    <row r="26" spans="1:122">
      <c r="A26" s="214"/>
      <c r="B26" s="84" t="s">
        <v>122</v>
      </c>
      <c r="C26" s="84">
        <v>13091742.209999999</v>
      </c>
      <c r="D26" s="84">
        <v>18800</v>
      </c>
      <c r="E26" s="84">
        <v>144016.65</v>
      </c>
      <c r="F26" s="84">
        <v>152538.34999999998</v>
      </c>
      <c r="G26" s="84">
        <v>13920</v>
      </c>
      <c r="H26" s="84">
        <v>151937.08000000002</v>
      </c>
      <c r="I26" s="84">
        <v>318798.53999999998</v>
      </c>
      <c r="J26" s="84">
        <v>260677.78000000003</v>
      </c>
      <c r="K26" s="84">
        <v>306123.18</v>
      </c>
      <c r="L26" s="84">
        <v>386695.42999999993</v>
      </c>
      <c r="M26" s="84">
        <v>132656.20000000001</v>
      </c>
      <c r="N26" s="84">
        <v>263974.71999999997</v>
      </c>
      <c r="O26" s="84">
        <v>121547.98999999999</v>
      </c>
      <c r="P26" s="84">
        <v>241844.97999999998</v>
      </c>
      <c r="Q26" s="84">
        <v>0</v>
      </c>
      <c r="R26" s="84">
        <v>0</v>
      </c>
      <c r="S26" s="84">
        <v>121870</v>
      </c>
      <c r="T26" s="84">
        <v>74830</v>
      </c>
      <c r="U26" s="84">
        <v>6344733.879999999</v>
      </c>
      <c r="V26" s="84">
        <v>563782.87</v>
      </c>
      <c r="W26" s="84">
        <v>2963320.3099999996</v>
      </c>
      <c r="X26" s="84">
        <v>509674.25</v>
      </c>
      <c r="Y26" s="84">
        <v>88030.079999999987</v>
      </c>
      <c r="Z26" s="84">
        <v>134588.18</v>
      </c>
      <c r="AA26" s="84">
        <v>56757</v>
      </c>
      <c r="AB26" s="84">
        <v>201712.61000000002</v>
      </c>
      <c r="AC26" s="84">
        <v>82695</v>
      </c>
      <c r="AD26" s="84">
        <v>159776</v>
      </c>
      <c r="AE26" s="84">
        <v>63563.6</v>
      </c>
      <c r="AF26" s="84">
        <v>552737.74</v>
      </c>
      <c r="AG26" s="84">
        <v>1765406.72</v>
      </c>
      <c r="AH26" s="84">
        <v>262154.78000000003</v>
      </c>
      <c r="AI26" s="84">
        <v>159681.47000000003</v>
      </c>
      <c r="AJ26" s="84">
        <v>216486</v>
      </c>
      <c r="AK26" s="84">
        <v>207793.77</v>
      </c>
      <c r="AL26" s="84">
        <v>85394.48</v>
      </c>
      <c r="AM26" s="84">
        <v>185040</v>
      </c>
      <c r="AN26" s="84">
        <v>439891.56</v>
      </c>
      <c r="AO26" s="84">
        <v>243130.59999999998</v>
      </c>
      <c r="AP26" s="84">
        <v>302007.67000000004</v>
      </c>
      <c r="AQ26" s="84">
        <v>297536.94</v>
      </c>
      <c r="AR26" s="84">
        <v>88216.01</v>
      </c>
      <c r="AS26" s="84">
        <v>63619.39</v>
      </c>
      <c r="AT26" s="84">
        <v>146939.09</v>
      </c>
      <c r="AU26" s="84">
        <v>4578352.62</v>
      </c>
      <c r="AV26" s="84">
        <v>88719</v>
      </c>
      <c r="AW26" s="84">
        <v>157329.26</v>
      </c>
      <c r="AX26" s="84">
        <v>203848</v>
      </c>
      <c r="AY26" s="84">
        <v>127980.47</v>
      </c>
      <c r="AZ26" s="84">
        <v>87450.7</v>
      </c>
      <c r="BA26" s="84">
        <v>103127.20999999999</v>
      </c>
      <c r="BB26" s="84">
        <v>45018.520000000004</v>
      </c>
      <c r="BC26" s="84">
        <v>106080</v>
      </c>
      <c r="BD26" s="84">
        <v>100961</v>
      </c>
      <c r="BE26" s="84">
        <v>121000.68</v>
      </c>
      <c r="BF26" s="84">
        <v>67630.819999999992</v>
      </c>
      <c r="BG26" s="84">
        <v>98914.11</v>
      </c>
      <c r="BH26" s="84">
        <v>73028.95</v>
      </c>
      <c r="BI26" s="84">
        <v>77824</v>
      </c>
      <c r="BJ26" s="84">
        <v>61424.1</v>
      </c>
      <c r="BK26" s="84">
        <v>94779.59</v>
      </c>
      <c r="BL26" s="84">
        <v>75731</v>
      </c>
      <c r="BM26" s="84">
        <v>27901.760000000002</v>
      </c>
      <c r="BN26" s="84">
        <v>55542.759999999995</v>
      </c>
      <c r="BO26" s="84">
        <v>48610.92</v>
      </c>
      <c r="BP26" s="84">
        <v>106301.9</v>
      </c>
      <c r="BQ26" s="84">
        <v>44441.539999999994</v>
      </c>
      <c r="BR26" s="84">
        <v>90160.75</v>
      </c>
      <c r="BS26" s="84">
        <v>63965.2</v>
      </c>
      <c r="BT26" s="84">
        <v>35206.03</v>
      </c>
      <c r="BU26" s="84">
        <v>85068.3</v>
      </c>
      <c r="BV26" s="84">
        <v>42249.32</v>
      </c>
      <c r="BW26" s="84">
        <v>42780</v>
      </c>
      <c r="BX26" s="84">
        <v>63740</v>
      </c>
      <c r="BY26" s="84">
        <v>38708.46</v>
      </c>
      <c r="BZ26" s="84">
        <v>89568.34</v>
      </c>
      <c r="CA26" s="84">
        <v>20140</v>
      </c>
      <c r="CB26" s="84">
        <v>48094.02</v>
      </c>
      <c r="CC26" s="84">
        <v>90429.41</v>
      </c>
      <c r="CD26" s="84">
        <v>68169.429999999993</v>
      </c>
      <c r="CE26" s="84">
        <v>54397.75</v>
      </c>
      <c r="CF26" s="84">
        <v>55448.91</v>
      </c>
      <c r="CG26" s="84">
        <v>43212.35</v>
      </c>
      <c r="CH26" s="84">
        <v>38456.85</v>
      </c>
      <c r="CI26" s="84">
        <v>88346.07</v>
      </c>
      <c r="CJ26" s="84">
        <v>33286.49</v>
      </c>
      <c r="CK26" s="84">
        <v>52160.18</v>
      </c>
      <c r="CL26" s="84">
        <v>42770.89</v>
      </c>
      <c r="CM26" s="84">
        <v>44675.020000000004</v>
      </c>
      <c r="CN26" s="84">
        <v>44144.880000000005</v>
      </c>
      <c r="CO26" s="84">
        <v>55111.97</v>
      </c>
      <c r="CP26" s="84">
        <v>73581.2</v>
      </c>
      <c r="CQ26" s="84">
        <v>45311.5</v>
      </c>
      <c r="CR26" s="84">
        <v>64465.679999999993</v>
      </c>
      <c r="CS26" s="84">
        <v>45755.24</v>
      </c>
      <c r="CT26" s="84">
        <v>52132.06</v>
      </c>
      <c r="CU26" s="84">
        <v>38757.4</v>
      </c>
      <c r="CV26" s="84">
        <v>38883.619999999995</v>
      </c>
      <c r="CW26" s="84">
        <v>77892</v>
      </c>
      <c r="CX26" s="84">
        <v>35934.22</v>
      </c>
      <c r="CY26" s="84">
        <v>96564.2</v>
      </c>
      <c r="CZ26" s="84">
        <v>35489.479999999996</v>
      </c>
      <c r="DA26" s="84">
        <v>31674.280000000002</v>
      </c>
      <c r="DB26" s="84">
        <v>21738.82</v>
      </c>
      <c r="DC26" s="84">
        <v>57642.65</v>
      </c>
      <c r="DD26" s="84">
        <v>52393.09</v>
      </c>
      <c r="DE26" s="84">
        <v>29621.89</v>
      </c>
      <c r="DF26" s="84">
        <v>28347.78</v>
      </c>
      <c r="DG26" s="84">
        <v>124867</v>
      </c>
      <c r="DH26" s="84">
        <v>48828.549999999996</v>
      </c>
      <c r="DI26" s="84">
        <v>31973.469999999998</v>
      </c>
      <c r="DJ26" s="84">
        <v>28223.959999999995</v>
      </c>
      <c r="DK26" s="84">
        <v>25660</v>
      </c>
      <c r="DL26" s="84">
        <v>45960</v>
      </c>
      <c r="DM26" s="84">
        <v>25414.14</v>
      </c>
      <c r="DN26" s="84">
        <v>17400</v>
      </c>
      <c r="DO26" s="84">
        <v>19562.719999999998</v>
      </c>
      <c r="DP26" s="84">
        <v>27570.46</v>
      </c>
      <c r="DQ26" s="84">
        <v>31370.300000000003</v>
      </c>
      <c r="DR26" s="84">
        <v>21400</v>
      </c>
    </row>
    <row r="27" spans="1:122">
      <c r="A27" s="214"/>
      <c r="B27" s="84" t="s">
        <v>123</v>
      </c>
      <c r="C27" s="84">
        <v>2429741.6500000004</v>
      </c>
      <c r="D27" s="84">
        <v>0</v>
      </c>
      <c r="E27" s="84">
        <v>43407.64</v>
      </c>
      <c r="F27" s="84">
        <v>5559</v>
      </c>
      <c r="G27" s="84">
        <v>5733</v>
      </c>
      <c r="H27" s="84">
        <v>81859.929999999993</v>
      </c>
      <c r="I27" s="84">
        <v>128512.62999999999</v>
      </c>
      <c r="J27" s="84">
        <v>115837.34999999999</v>
      </c>
      <c r="K27" s="84">
        <v>62698.45</v>
      </c>
      <c r="L27" s="84">
        <v>110349.65999999999</v>
      </c>
      <c r="M27" s="84">
        <v>40564</v>
      </c>
      <c r="N27" s="84">
        <v>47210.03</v>
      </c>
      <c r="O27" s="84">
        <v>64615.28</v>
      </c>
      <c r="P27" s="84">
        <v>35169.630000000005</v>
      </c>
      <c r="Q27" s="84">
        <v>0</v>
      </c>
      <c r="R27" s="84">
        <v>0</v>
      </c>
      <c r="S27" s="84">
        <v>19515</v>
      </c>
      <c r="T27" s="84">
        <v>4475</v>
      </c>
      <c r="U27" s="84">
        <v>1110441.44</v>
      </c>
      <c r="V27" s="84">
        <v>123610.74</v>
      </c>
      <c r="W27" s="84">
        <v>349438.78</v>
      </c>
      <c r="X27" s="84">
        <v>80744.09</v>
      </c>
      <c r="Y27" s="84">
        <v>76143.850000000006</v>
      </c>
      <c r="Z27" s="84">
        <v>8504</v>
      </c>
      <c r="AA27" s="84">
        <v>5951.7300000000005</v>
      </c>
      <c r="AB27" s="84">
        <v>22418.26</v>
      </c>
      <c r="AC27" s="84">
        <v>10592.9</v>
      </c>
      <c r="AD27" s="84">
        <v>104512.76000000001</v>
      </c>
      <c r="AE27" s="84">
        <v>36109.74</v>
      </c>
      <c r="AF27" s="84">
        <v>130583.28000000001</v>
      </c>
      <c r="AG27" s="84">
        <v>37538.36</v>
      </c>
      <c r="AH27" s="84">
        <v>35201.03</v>
      </c>
      <c r="AI27" s="84">
        <v>5493.61</v>
      </c>
      <c r="AJ27" s="84">
        <v>26339.1</v>
      </c>
      <c r="AK27" s="84">
        <v>45471.990000000005</v>
      </c>
      <c r="AL27" s="84">
        <v>8933</v>
      </c>
      <c r="AM27" s="84">
        <v>33359</v>
      </c>
      <c r="AN27" s="84">
        <v>97376.5</v>
      </c>
      <c r="AO27" s="84">
        <v>58867.399999999987</v>
      </c>
      <c r="AP27" s="84">
        <v>45017.88</v>
      </c>
      <c r="AQ27" s="84">
        <v>37863.75</v>
      </c>
      <c r="AR27" s="84">
        <v>6460.57</v>
      </c>
      <c r="AS27" s="84">
        <v>9286.93</v>
      </c>
      <c r="AT27" s="84">
        <v>22599.079999999998</v>
      </c>
      <c r="AU27" s="84">
        <v>799610.32999999984</v>
      </c>
      <c r="AV27" s="84">
        <v>30645.48</v>
      </c>
      <c r="AW27" s="84">
        <v>30271.4</v>
      </c>
      <c r="AX27" s="84">
        <v>37188.97</v>
      </c>
      <c r="AY27" s="84">
        <v>27017.17</v>
      </c>
      <c r="AZ27" s="84">
        <v>25497.420000000002</v>
      </c>
      <c r="BA27" s="84">
        <v>42880.84</v>
      </c>
      <c r="BB27" s="84">
        <v>13760</v>
      </c>
      <c r="BC27" s="84">
        <v>40731.93</v>
      </c>
      <c r="BD27" s="84">
        <v>9709.4500000000007</v>
      </c>
      <c r="BE27" s="84">
        <v>9579</v>
      </c>
      <c r="BF27" s="84">
        <v>21591.48</v>
      </c>
      <c r="BG27" s="84">
        <v>28789.84</v>
      </c>
      <c r="BH27" s="84">
        <v>7288.8499999999995</v>
      </c>
      <c r="BI27" s="84">
        <v>16554.259999999998</v>
      </c>
      <c r="BJ27" s="84">
        <v>19490</v>
      </c>
      <c r="BK27" s="84">
        <v>20007.189999999999</v>
      </c>
      <c r="BL27" s="84">
        <v>14217.21</v>
      </c>
      <c r="BM27" s="84">
        <v>12000</v>
      </c>
      <c r="BN27" s="84">
        <v>15366.36</v>
      </c>
      <c r="BO27" s="84">
        <v>16012.71</v>
      </c>
      <c r="BP27" s="84">
        <v>22837</v>
      </c>
      <c r="BQ27" s="84">
        <v>6173</v>
      </c>
      <c r="BR27" s="84">
        <v>11934.8</v>
      </c>
      <c r="BS27" s="84">
        <v>18328.32</v>
      </c>
      <c r="BT27" s="84">
        <v>13182.4</v>
      </c>
      <c r="BU27" s="84">
        <v>10710</v>
      </c>
      <c r="BV27" s="84">
        <v>16480</v>
      </c>
      <c r="BW27" s="84">
        <v>10400</v>
      </c>
      <c r="BX27" s="84">
        <v>18348</v>
      </c>
      <c r="BY27" s="84">
        <v>5125</v>
      </c>
      <c r="BZ27" s="84">
        <v>8283.32</v>
      </c>
      <c r="CA27" s="84">
        <v>4165</v>
      </c>
      <c r="CB27" s="84">
        <v>10560</v>
      </c>
      <c r="CC27" s="84">
        <v>7054.92</v>
      </c>
      <c r="CD27" s="84">
        <v>6795</v>
      </c>
      <c r="CE27" s="84">
        <v>5145.5</v>
      </c>
      <c r="CF27" s="84">
        <v>3355</v>
      </c>
      <c r="CG27" s="84">
        <v>3541.65</v>
      </c>
      <c r="CH27" s="84">
        <v>4849.2999999999993</v>
      </c>
      <c r="CI27" s="84">
        <v>3540.1400000000003</v>
      </c>
      <c r="CJ27" s="84">
        <v>7172.45</v>
      </c>
      <c r="CK27" s="84">
        <v>6037.38</v>
      </c>
      <c r="CL27" s="84">
        <v>8941.2800000000007</v>
      </c>
      <c r="CM27" s="84">
        <v>4193.6500000000005</v>
      </c>
      <c r="CN27" s="84">
        <v>3190</v>
      </c>
      <c r="CO27" s="84">
        <v>6460</v>
      </c>
      <c r="CP27" s="84">
        <v>5298.89</v>
      </c>
      <c r="CQ27" s="84">
        <v>3936.8</v>
      </c>
      <c r="CR27" s="84">
        <v>5120</v>
      </c>
      <c r="CS27" s="84">
        <v>6231.99</v>
      </c>
      <c r="CT27" s="84">
        <v>2880</v>
      </c>
      <c r="CU27" s="84">
        <v>5240</v>
      </c>
      <c r="CV27" s="84">
        <v>1425</v>
      </c>
      <c r="CW27" s="84">
        <v>3904.82</v>
      </c>
      <c r="CX27" s="84">
        <v>475</v>
      </c>
      <c r="CY27" s="84">
        <v>6372.7300000000005</v>
      </c>
      <c r="CZ27" s="84">
        <v>4001.56</v>
      </c>
      <c r="DA27" s="84">
        <v>4640</v>
      </c>
      <c r="DB27" s="84">
        <v>5030.1499999999996</v>
      </c>
      <c r="DC27" s="84">
        <v>18415.95</v>
      </c>
      <c r="DD27" s="84">
        <v>8488.33</v>
      </c>
      <c r="DE27" s="84">
        <v>2118</v>
      </c>
      <c r="DF27" s="84">
        <v>3320.94</v>
      </c>
      <c r="DG27" s="84">
        <v>4225.57</v>
      </c>
      <c r="DH27" s="84">
        <v>4382.41</v>
      </c>
      <c r="DI27" s="84">
        <v>4809.26</v>
      </c>
      <c r="DJ27" s="84">
        <v>4740</v>
      </c>
      <c r="DK27" s="84">
        <v>0</v>
      </c>
      <c r="DL27" s="84">
        <v>5755</v>
      </c>
      <c r="DM27" s="84">
        <v>8981.65</v>
      </c>
      <c r="DN27" s="84">
        <v>0</v>
      </c>
      <c r="DO27" s="84">
        <v>6213.32</v>
      </c>
      <c r="DP27" s="84">
        <v>1884.48</v>
      </c>
      <c r="DQ27" s="84">
        <v>5195.8099999999995</v>
      </c>
      <c r="DR27" s="84">
        <v>1120</v>
      </c>
    </row>
    <row r="28" spans="1:122">
      <c r="A28" s="214"/>
      <c r="B28" s="84" t="s">
        <v>124</v>
      </c>
      <c r="C28" s="84">
        <v>3339931.9799999995</v>
      </c>
      <c r="D28" s="84">
        <v>18456.55</v>
      </c>
      <c r="E28" s="84">
        <v>425</v>
      </c>
      <c r="F28" s="84">
        <v>0</v>
      </c>
      <c r="G28" s="84">
        <v>0</v>
      </c>
      <c r="H28" s="84">
        <v>327424.52</v>
      </c>
      <c r="I28" s="84">
        <v>0</v>
      </c>
      <c r="J28" s="84">
        <v>393990.75</v>
      </c>
      <c r="K28" s="84">
        <v>4991.7000000000007</v>
      </c>
      <c r="L28" s="84">
        <v>635565.74</v>
      </c>
      <c r="M28" s="84">
        <v>0</v>
      </c>
      <c r="N28" s="84">
        <v>0</v>
      </c>
      <c r="O28" s="84">
        <v>0</v>
      </c>
      <c r="P28" s="84">
        <v>0</v>
      </c>
      <c r="Q28" s="84">
        <v>0</v>
      </c>
      <c r="R28" s="84">
        <v>0</v>
      </c>
      <c r="S28" s="84">
        <v>0</v>
      </c>
      <c r="T28" s="84">
        <v>0</v>
      </c>
      <c r="U28" s="84">
        <v>1509398.84</v>
      </c>
      <c r="V28" s="84">
        <v>370110.06999999995</v>
      </c>
      <c r="W28" s="84">
        <v>79568.81</v>
      </c>
      <c r="X28" s="84">
        <v>0</v>
      </c>
      <c r="Y28" s="84">
        <v>370110.06999999995</v>
      </c>
      <c r="Z28" s="84">
        <v>0</v>
      </c>
      <c r="AA28" s="84">
        <v>0</v>
      </c>
      <c r="AB28" s="84">
        <v>0</v>
      </c>
      <c r="AC28" s="84">
        <v>0</v>
      </c>
      <c r="AD28" s="84">
        <v>19009.38</v>
      </c>
      <c r="AE28" s="84">
        <v>1189.98</v>
      </c>
      <c r="AF28" s="84">
        <v>18319.79</v>
      </c>
      <c r="AG28" s="84">
        <v>12649.26</v>
      </c>
      <c r="AH28" s="84">
        <v>0</v>
      </c>
      <c r="AI28" s="84">
        <v>28400.400000000001</v>
      </c>
      <c r="AJ28" s="84">
        <v>0</v>
      </c>
      <c r="AK28" s="84">
        <v>0</v>
      </c>
      <c r="AL28" s="84">
        <v>0</v>
      </c>
      <c r="AM28" s="84">
        <v>77445.260000000009</v>
      </c>
      <c r="AN28" s="84">
        <v>24529.709999999995</v>
      </c>
      <c r="AO28" s="84">
        <v>0</v>
      </c>
      <c r="AP28" s="84">
        <v>1169875.23</v>
      </c>
      <c r="AQ28" s="84">
        <v>1702.38</v>
      </c>
      <c r="AR28" s="84">
        <v>1986.31</v>
      </c>
      <c r="AS28" s="84">
        <v>43699.08</v>
      </c>
      <c r="AT28" s="84">
        <v>42968.77</v>
      </c>
      <c r="AU28" s="84">
        <v>147192.1</v>
      </c>
      <c r="AV28" s="84">
        <v>120</v>
      </c>
      <c r="AW28" s="84">
        <v>2517</v>
      </c>
      <c r="AX28" s="84">
        <v>0</v>
      </c>
      <c r="AY28" s="84">
        <v>0</v>
      </c>
      <c r="AZ28" s="84">
        <v>0</v>
      </c>
      <c r="BA28" s="84">
        <v>0</v>
      </c>
      <c r="BB28" s="84">
        <v>0</v>
      </c>
      <c r="BC28" s="84">
        <v>0</v>
      </c>
      <c r="BD28" s="84">
        <v>3932.83</v>
      </c>
      <c r="BE28" s="84">
        <v>0</v>
      </c>
      <c r="BF28" s="84">
        <v>0</v>
      </c>
      <c r="BG28" s="84">
        <v>1601.05</v>
      </c>
      <c r="BH28" s="84">
        <v>1200</v>
      </c>
      <c r="BI28" s="84">
        <v>0</v>
      </c>
      <c r="BJ28" s="84">
        <v>0</v>
      </c>
      <c r="BK28" s="84">
        <v>0</v>
      </c>
      <c r="BL28" s="84">
        <v>0</v>
      </c>
      <c r="BM28" s="84">
        <v>0</v>
      </c>
      <c r="BN28" s="84">
        <v>0</v>
      </c>
      <c r="BO28" s="84">
        <v>0</v>
      </c>
      <c r="BP28" s="84">
        <v>0</v>
      </c>
      <c r="BQ28" s="84">
        <v>0</v>
      </c>
      <c r="BR28" s="84">
        <v>680</v>
      </c>
      <c r="BS28" s="84">
        <v>0</v>
      </c>
      <c r="BT28" s="84">
        <v>0</v>
      </c>
      <c r="BU28" s="84">
        <v>0</v>
      </c>
      <c r="BV28" s="84">
        <v>0</v>
      </c>
      <c r="BW28" s="84">
        <v>0</v>
      </c>
      <c r="BX28" s="84">
        <v>0</v>
      </c>
      <c r="BY28" s="84">
        <v>0</v>
      </c>
      <c r="BZ28" s="84">
        <v>0</v>
      </c>
      <c r="CA28" s="84">
        <v>0</v>
      </c>
      <c r="CB28" s="84">
        <v>0</v>
      </c>
      <c r="CC28" s="84">
        <v>454.55</v>
      </c>
      <c r="CD28" s="84">
        <v>0</v>
      </c>
      <c r="CE28" s="84">
        <v>0</v>
      </c>
      <c r="CF28" s="84">
        <v>0</v>
      </c>
      <c r="CG28" s="84">
        <v>3180.71</v>
      </c>
      <c r="CH28" s="84">
        <v>0</v>
      </c>
      <c r="CI28" s="84">
        <v>0</v>
      </c>
      <c r="CJ28" s="84">
        <v>0</v>
      </c>
      <c r="CK28" s="84">
        <v>0</v>
      </c>
      <c r="CL28" s="84">
        <v>0</v>
      </c>
      <c r="CM28" s="84">
        <v>0</v>
      </c>
      <c r="CN28" s="84">
        <v>0</v>
      </c>
      <c r="CO28" s="84">
        <v>0</v>
      </c>
      <c r="CP28" s="84">
        <v>0</v>
      </c>
      <c r="CQ28" s="84">
        <v>0</v>
      </c>
      <c r="CR28" s="84">
        <v>0</v>
      </c>
      <c r="CS28" s="84">
        <v>43918.170000000006</v>
      </c>
      <c r="CT28" s="84">
        <v>0</v>
      </c>
      <c r="CU28" s="84">
        <v>0</v>
      </c>
      <c r="CV28" s="84">
        <v>1757.1399999999999</v>
      </c>
      <c r="CW28" s="84">
        <v>0</v>
      </c>
      <c r="CX28" s="84">
        <v>862</v>
      </c>
      <c r="CY28" s="84">
        <v>41666.28</v>
      </c>
      <c r="CZ28" s="84">
        <v>0</v>
      </c>
      <c r="DA28" s="84">
        <v>41666.28</v>
      </c>
      <c r="DB28" s="84">
        <v>0</v>
      </c>
      <c r="DC28" s="84">
        <v>0</v>
      </c>
      <c r="DD28" s="84">
        <v>0</v>
      </c>
      <c r="DE28" s="84">
        <v>0</v>
      </c>
      <c r="DF28" s="84">
        <v>0</v>
      </c>
      <c r="DG28" s="84">
        <v>0</v>
      </c>
      <c r="DH28" s="84">
        <v>0</v>
      </c>
      <c r="DI28" s="84">
        <v>0</v>
      </c>
      <c r="DJ28" s="84">
        <v>0</v>
      </c>
      <c r="DK28" s="84">
        <v>3636.0899999999997</v>
      </c>
      <c r="DL28" s="84">
        <v>0</v>
      </c>
      <c r="DM28" s="84">
        <v>0</v>
      </c>
      <c r="DN28" s="84">
        <v>0</v>
      </c>
      <c r="DO28" s="84">
        <v>0</v>
      </c>
      <c r="DP28" s="84">
        <v>0</v>
      </c>
      <c r="DQ28" s="84">
        <v>0</v>
      </c>
      <c r="DR28" s="84">
        <v>0</v>
      </c>
    </row>
    <row r="29" spans="1:122">
      <c r="A29" s="214"/>
      <c r="B29" s="84" t="s">
        <v>125</v>
      </c>
      <c r="C29" s="84">
        <v>2542982.89</v>
      </c>
      <c r="D29" s="84">
        <v>364726.77</v>
      </c>
      <c r="E29" s="84">
        <v>29724.9</v>
      </c>
      <c r="F29" s="84">
        <v>0</v>
      </c>
      <c r="G29" s="84">
        <v>8498.3799999999992</v>
      </c>
      <c r="H29" s="84">
        <v>306415.24</v>
      </c>
      <c r="I29" s="84">
        <v>4575.53</v>
      </c>
      <c r="J29" s="84">
        <v>5267</v>
      </c>
      <c r="K29" s="84">
        <v>23771.98</v>
      </c>
      <c r="L29" s="84">
        <v>10022.49</v>
      </c>
      <c r="M29" s="84">
        <v>28975.16</v>
      </c>
      <c r="N29" s="84">
        <v>22553.83</v>
      </c>
      <c r="O29" s="84">
        <v>12250.19</v>
      </c>
      <c r="P29" s="84">
        <v>6040.59</v>
      </c>
      <c r="Q29" s="84">
        <v>0</v>
      </c>
      <c r="R29" s="84">
        <v>0</v>
      </c>
      <c r="S29" s="84">
        <v>20246.29</v>
      </c>
      <c r="T29" s="84">
        <v>14587.32</v>
      </c>
      <c r="U29" s="84">
        <v>1145685.6399999999</v>
      </c>
      <c r="V29" s="84">
        <v>121292.33000000002</v>
      </c>
      <c r="W29" s="84">
        <v>330580.84000000003</v>
      </c>
      <c r="X29" s="84">
        <v>87768.409999999989</v>
      </c>
      <c r="Y29" s="84">
        <v>15434.62</v>
      </c>
      <c r="Z29" s="84">
        <v>21692.949999999997</v>
      </c>
      <c r="AA29" s="84">
        <v>18359.27</v>
      </c>
      <c r="AB29" s="84">
        <v>50930.05</v>
      </c>
      <c r="AC29" s="84">
        <v>14875.44</v>
      </c>
      <c r="AD29" s="84">
        <v>24362.92</v>
      </c>
      <c r="AE29" s="84">
        <v>16748.64</v>
      </c>
      <c r="AF29" s="84">
        <v>147007.22</v>
      </c>
      <c r="AG29" s="84">
        <v>89899.66</v>
      </c>
      <c r="AH29" s="84">
        <v>24963.300000000003</v>
      </c>
      <c r="AI29" s="84">
        <v>27599.1</v>
      </c>
      <c r="AJ29" s="84">
        <v>29001.1</v>
      </c>
      <c r="AK29" s="84">
        <v>26054.19</v>
      </c>
      <c r="AL29" s="84">
        <v>32713.120000000003</v>
      </c>
      <c r="AM29" s="84">
        <v>30048.31</v>
      </c>
      <c r="AN29" s="84">
        <v>57333.21</v>
      </c>
      <c r="AO29" s="84">
        <v>56629.65</v>
      </c>
      <c r="AP29" s="84">
        <v>0</v>
      </c>
      <c r="AQ29" s="84">
        <v>49894.44</v>
      </c>
      <c r="AR29" s="84">
        <v>20172.600000000002</v>
      </c>
      <c r="AS29" s="84">
        <v>19927.850000000002</v>
      </c>
      <c r="AT29" s="84">
        <v>43812.799999999996</v>
      </c>
      <c r="AU29" s="84">
        <v>867866.77999999956</v>
      </c>
      <c r="AV29" s="84">
        <v>35527.730000000003</v>
      </c>
      <c r="AW29" s="84">
        <v>36730.980000000003</v>
      </c>
      <c r="AX29" s="84">
        <v>42465.61</v>
      </c>
      <c r="AY29" s="84">
        <v>32571.08</v>
      </c>
      <c r="AZ29" s="84">
        <v>36746.009999999995</v>
      </c>
      <c r="BA29" s="84">
        <v>35981.5</v>
      </c>
      <c r="BB29" s="84">
        <v>12281</v>
      </c>
      <c r="BC29" s="84">
        <v>42409.97</v>
      </c>
      <c r="BD29" s="84">
        <v>18704.990000000002</v>
      </c>
      <c r="BE29" s="84">
        <v>17937.43</v>
      </c>
      <c r="BF29" s="84">
        <v>24317.48</v>
      </c>
      <c r="BG29" s="84">
        <v>23126.13</v>
      </c>
      <c r="BH29" s="84">
        <v>11389.65</v>
      </c>
      <c r="BI29" s="84">
        <v>14687.09</v>
      </c>
      <c r="BJ29" s="84">
        <v>17431.77</v>
      </c>
      <c r="BK29" s="84">
        <v>18118.38</v>
      </c>
      <c r="BL29" s="84">
        <v>17551.77</v>
      </c>
      <c r="BM29" s="84">
        <v>9343.1299999999992</v>
      </c>
      <c r="BN29" s="84">
        <v>12205.4</v>
      </c>
      <c r="BO29" s="84">
        <v>15052.78</v>
      </c>
      <c r="BP29" s="84">
        <v>20264.62</v>
      </c>
      <c r="BQ29" s="84">
        <v>8279.15</v>
      </c>
      <c r="BR29" s="84">
        <v>8117.1799999999994</v>
      </c>
      <c r="BS29" s="84">
        <v>7118.26</v>
      </c>
      <c r="BT29" s="84">
        <v>10731.17</v>
      </c>
      <c r="BU29" s="84">
        <v>9414.75</v>
      </c>
      <c r="BV29" s="84">
        <v>12877.7</v>
      </c>
      <c r="BW29" s="84">
        <v>8028.54</v>
      </c>
      <c r="BX29" s="84">
        <v>15758.93</v>
      </c>
      <c r="BY29" s="84">
        <v>4895.97</v>
      </c>
      <c r="BZ29" s="84">
        <v>7996.99</v>
      </c>
      <c r="CA29" s="84">
        <v>3768.54</v>
      </c>
      <c r="CB29" s="84">
        <v>5542.3499999999995</v>
      </c>
      <c r="CC29" s="84">
        <v>5799.22</v>
      </c>
      <c r="CD29" s="84">
        <v>11258.1</v>
      </c>
      <c r="CE29" s="84">
        <v>18310.86</v>
      </c>
      <c r="CF29" s="84">
        <v>3359.08</v>
      </c>
      <c r="CG29" s="84">
        <v>858.74</v>
      </c>
      <c r="CH29" s="84">
        <v>4058.87</v>
      </c>
      <c r="CI29" s="84">
        <v>4668.6900000000005</v>
      </c>
      <c r="CJ29" s="84">
        <v>2656.26</v>
      </c>
      <c r="CK29" s="84">
        <v>9301.11</v>
      </c>
      <c r="CL29" s="84">
        <v>8234.32</v>
      </c>
      <c r="CM29" s="84">
        <v>4945.25</v>
      </c>
      <c r="CN29" s="84">
        <v>10918.09</v>
      </c>
      <c r="CO29" s="84">
        <v>5675.06</v>
      </c>
      <c r="CP29" s="84">
        <v>9413.2800000000007</v>
      </c>
      <c r="CQ29" s="84">
        <v>3195.51</v>
      </c>
      <c r="CR29" s="84">
        <v>8841.5299999999988</v>
      </c>
      <c r="CS29" s="84">
        <v>3914.25</v>
      </c>
      <c r="CT29" s="84">
        <v>4162.6399999999994</v>
      </c>
      <c r="CU29" s="84">
        <v>5306.0300000000007</v>
      </c>
      <c r="CV29" s="84">
        <v>2408.6999999999998</v>
      </c>
      <c r="CW29" s="84">
        <v>9742.84</v>
      </c>
      <c r="CX29" s="84">
        <v>2398.86</v>
      </c>
      <c r="CY29" s="84">
        <v>8140.76</v>
      </c>
      <c r="CZ29" s="84">
        <v>4467.2299999999996</v>
      </c>
      <c r="DA29" s="84">
        <v>16563.349999999999</v>
      </c>
      <c r="DB29" s="84">
        <v>5583.73</v>
      </c>
      <c r="DC29" s="84">
        <v>11188.77</v>
      </c>
      <c r="DD29" s="84">
        <v>7874.7</v>
      </c>
      <c r="DE29" s="84">
        <v>6134.2800000000007</v>
      </c>
      <c r="DF29" s="84">
        <v>5233.43</v>
      </c>
      <c r="DG29" s="84">
        <v>11828.81</v>
      </c>
      <c r="DH29" s="84">
        <v>6182.8</v>
      </c>
      <c r="DI29" s="84">
        <v>7473.22</v>
      </c>
      <c r="DJ29" s="84">
        <v>9105.57</v>
      </c>
      <c r="DK29" s="84">
        <v>777</v>
      </c>
      <c r="DL29" s="84">
        <v>5423.37</v>
      </c>
      <c r="DM29" s="84">
        <v>1382.06</v>
      </c>
      <c r="DN29" s="84">
        <v>8012.4400000000005</v>
      </c>
      <c r="DO29" s="84">
        <v>3872.6</v>
      </c>
      <c r="DP29" s="84">
        <v>3578.05</v>
      </c>
      <c r="DQ29" s="84">
        <v>6742.43</v>
      </c>
      <c r="DR29" s="84">
        <v>1500.86</v>
      </c>
    </row>
    <row r="30" spans="1:122">
      <c r="A30" s="214"/>
      <c r="B30" s="84" t="s">
        <v>126</v>
      </c>
      <c r="C30" s="84">
        <v>23627524.739999998</v>
      </c>
      <c r="D30" s="84">
        <v>-279519.92</v>
      </c>
      <c r="E30" s="84">
        <v>468360.87999999995</v>
      </c>
      <c r="F30" s="84">
        <v>54551.57</v>
      </c>
      <c r="G30" s="84">
        <v>26896.71</v>
      </c>
      <c r="H30" s="84">
        <v>341041.38</v>
      </c>
      <c r="I30" s="84">
        <v>575505.71</v>
      </c>
      <c r="J30" s="84">
        <v>524139.27</v>
      </c>
      <c r="K30" s="84">
        <v>639291.47</v>
      </c>
      <c r="L30" s="84">
        <v>881925</v>
      </c>
      <c r="M30" s="84">
        <v>242774.74</v>
      </c>
      <c r="N30" s="84">
        <v>398569.39</v>
      </c>
      <c r="O30" s="84">
        <v>277134.09999999998</v>
      </c>
      <c r="P30" s="84">
        <v>352252.43</v>
      </c>
      <c r="Q30" s="84">
        <v>0</v>
      </c>
      <c r="R30" s="84">
        <v>0</v>
      </c>
      <c r="S30" s="84">
        <v>275058.57</v>
      </c>
      <c r="T30" s="84">
        <v>174298.97</v>
      </c>
      <c r="U30" s="84">
        <v>13339081.610000001</v>
      </c>
      <c r="V30" s="84">
        <v>1209909.9099999999</v>
      </c>
      <c r="W30" s="84">
        <v>3226931.08</v>
      </c>
      <c r="X30" s="84">
        <v>899321.87</v>
      </c>
      <c r="Y30" s="84">
        <v>209974.63</v>
      </c>
      <c r="Z30" s="84">
        <v>250828.44</v>
      </c>
      <c r="AA30" s="84">
        <v>94467.59</v>
      </c>
      <c r="AB30" s="84">
        <v>479433.84000000008</v>
      </c>
      <c r="AC30" s="84">
        <v>175205.41</v>
      </c>
      <c r="AD30" s="84">
        <v>317443.64</v>
      </c>
      <c r="AE30" s="84">
        <v>157334.82</v>
      </c>
      <c r="AF30" s="84">
        <v>872860.51</v>
      </c>
      <c r="AG30" s="84">
        <v>1005729.12</v>
      </c>
      <c r="AH30" s="84">
        <v>371931.86</v>
      </c>
      <c r="AI30" s="84">
        <v>501631.13</v>
      </c>
      <c r="AJ30" s="84">
        <v>318771.77999999997</v>
      </c>
      <c r="AK30" s="84">
        <v>392397.94</v>
      </c>
      <c r="AL30" s="84">
        <v>188152.15000000002</v>
      </c>
      <c r="AM30" s="84">
        <v>356093.51</v>
      </c>
      <c r="AN30" s="84">
        <v>745046.37</v>
      </c>
      <c r="AO30" s="84">
        <v>394740.89999999997</v>
      </c>
      <c r="AP30" s="84">
        <v>385845.56000000006</v>
      </c>
      <c r="AQ30" s="84">
        <v>673491.13000000012</v>
      </c>
      <c r="AR30" s="84">
        <v>180417.52000000002</v>
      </c>
      <c r="AS30" s="84">
        <v>119618.25</v>
      </c>
      <c r="AT30" s="84">
        <v>787932.61</v>
      </c>
      <c r="AU30" s="84">
        <v>9695895.7599999998</v>
      </c>
      <c r="AV30" s="84">
        <v>328171.44999999995</v>
      </c>
      <c r="AW30" s="84">
        <v>341356.19000000006</v>
      </c>
      <c r="AX30" s="84">
        <v>401204.98999999993</v>
      </c>
      <c r="AY30" s="84">
        <v>295692.27999999997</v>
      </c>
      <c r="AZ30" s="84">
        <v>333998.31</v>
      </c>
      <c r="BA30" s="84">
        <v>390074.00999999995</v>
      </c>
      <c r="BB30" s="84">
        <v>140167.40000000002</v>
      </c>
      <c r="BC30" s="84">
        <v>428378.51</v>
      </c>
      <c r="BD30" s="84">
        <v>249512.9</v>
      </c>
      <c r="BE30" s="84">
        <v>230717.31000000003</v>
      </c>
      <c r="BF30" s="84">
        <v>199603.18</v>
      </c>
      <c r="BG30" s="84">
        <v>216743.86</v>
      </c>
      <c r="BH30" s="84">
        <v>103073.61</v>
      </c>
      <c r="BI30" s="84">
        <v>203676.31</v>
      </c>
      <c r="BJ30" s="84">
        <v>184328.19</v>
      </c>
      <c r="BK30" s="84">
        <v>263377.19</v>
      </c>
      <c r="BL30" s="84">
        <v>185509</v>
      </c>
      <c r="BM30" s="84">
        <v>92827.36</v>
      </c>
      <c r="BN30" s="84">
        <v>134421.56</v>
      </c>
      <c r="BO30" s="84">
        <v>213341.88</v>
      </c>
      <c r="BP30" s="84">
        <v>233984.38</v>
      </c>
      <c r="BQ30" s="84">
        <v>110096.01000000001</v>
      </c>
      <c r="BR30" s="84">
        <v>83147.189999999988</v>
      </c>
      <c r="BS30" s="84">
        <v>106482.03</v>
      </c>
      <c r="BT30" s="84">
        <v>118380.88</v>
      </c>
      <c r="BU30" s="84">
        <v>115443.25</v>
      </c>
      <c r="BV30" s="84">
        <v>169353.58</v>
      </c>
      <c r="BW30" s="84">
        <v>36297.78</v>
      </c>
      <c r="BX30" s="84">
        <v>185115.66</v>
      </c>
      <c r="BY30" s="84">
        <v>61470.42</v>
      </c>
      <c r="BZ30" s="84">
        <v>89001.13</v>
      </c>
      <c r="CA30" s="84">
        <v>41269.159999999996</v>
      </c>
      <c r="CB30" s="84">
        <v>70265.009999999995</v>
      </c>
      <c r="CC30" s="84">
        <v>78602.11</v>
      </c>
      <c r="CD30" s="84">
        <v>256504</v>
      </c>
      <c r="CE30" s="84">
        <v>138261.6</v>
      </c>
      <c r="CF30" s="84">
        <v>53584.03</v>
      </c>
      <c r="CG30" s="84">
        <v>56854.759999999995</v>
      </c>
      <c r="CH30" s="84">
        <v>30962.160000000003</v>
      </c>
      <c r="CI30" s="84">
        <v>70289.700000000012</v>
      </c>
      <c r="CJ30" s="84">
        <v>46395.03</v>
      </c>
      <c r="CK30" s="84">
        <v>135164.36000000002</v>
      </c>
      <c r="CL30" s="84">
        <v>75180.61</v>
      </c>
      <c r="CM30" s="84">
        <v>70635.3</v>
      </c>
      <c r="CN30" s="84">
        <v>119893.65</v>
      </c>
      <c r="CO30" s="84">
        <v>119310.92</v>
      </c>
      <c r="CP30" s="84">
        <v>96608.06</v>
      </c>
      <c r="CQ30" s="84">
        <v>48465.39</v>
      </c>
      <c r="CR30" s="84">
        <v>83943.8</v>
      </c>
      <c r="CS30" s="84">
        <v>155492.90999999997</v>
      </c>
      <c r="CT30" s="84">
        <v>58508.080000000009</v>
      </c>
      <c r="CU30" s="84">
        <v>106992.97</v>
      </c>
      <c r="CV30" s="84">
        <v>47279.35</v>
      </c>
      <c r="CW30" s="84">
        <v>107120.04999999999</v>
      </c>
      <c r="CX30" s="84">
        <v>58402.189999999995</v>
      </c>
      <c r="CY30" s="84">
        <v>119473.42000000001</v>
      </c>
      <c r="CZ30" s="84">
        <v>76169.739999999991</v>
      </c>
      <c r="DA30" s="84">
        <v>61359</v>
      </c>
      <c r="DB30" s="84">
        <v>57464.31</v>
      </c>
      <c r="DC30" s="84">
        <v>99934.200000000012</v>
      </c>
      <c r="DD30" s="84">
        <v>84352.4</v>
      </c>
      <c r="DE30" s="84">
        <v>42814.81</v>
      </c>
      <c r="DF30" s="84">
        <v>46313.94</v>
      </c>
      <c r="DG30" s="84">
        <v>126184.41999999998</v>
      </c>
      <c r="DH30" s="84">
        <v>53176.45</v>
      </c>
      <c r="DI30" s="84">
        <v>56723.17</v>
      </c>
      <c r="DJ30" s="84">
        <v>85555.989999999991</v>
      </c>
      <c r="DK30" s="84">
        <v>31022.339999999997</v>
      </c>
      <c r="DL30" s="84">
        <v>58825.74</v>
      </c>
      <c r="DM30" s="84">
        <v>44296.57</v>
      </c>
      <c r="DN30" s="84">
        <v>22604.22</v>
      </c>
      <c r="DO30" s="84">
        <v>49776.4</v>
      </c>
      <c r="DP30" s="84">
        <v>55853.479999999996</v>
      </c>
      <c r="DQ30" s="84">
        <v>130456.88</v>
      </c>
      <c r="DR30" s="84">
        <v>22605.279999999999</v>
      </c>
    </row>
    <row r="31" spans="1:122">
      <c r="A31" s="214"/>
      <c r="B31" s="84" t="s">
        <v>127</v>
      </c>
      <c r="C31" s="84">
        <v>10791216.629999999</v>
      </c>
      <c r="D31" s="84">
        <v>0</v>
      </c>
      <c r="E31" s="84">
        <v>149061.84</v>
      </c>
      <c r="F31" s="84">
        <v>24202</v>
      </c>
      <c r="G31" s="84">
        <v>12600</v>
      </c>
      <c r="H31" s="84">
        <v>136499.56</v>
      </c>
      <c r="I31" s="84">
        <v>249783</v>
      </c>
      <c r="J31" s="84">
        <v>203235.52000000002</v>
      </c>
      <c r="K31" s="84">
        <v>232514.78</v>
      </c>
      <c r="L31" s="84">
        <v>405183</v>
      </c>
      <c r="M31" s="84">
        <v>111020</v>
      </c>
      <c r="N31" s="84">
        <v>181193</v>
      </c>
      <c r="O31" s="84">
        <v>126742</v>
      </c>
      <c r="P31" s="84">
        <v>160836</v>
      </c>
      <c r="Q31" s="84">
        <v>0</v>
      </c>
      <c r="R31" s="84">
        <v>0</v>
      </c>
      <c r="S31" s="84">
        <v>99005.68</v>
      </c>
      <c r="T31" s="84">
        <v>50490.36</v>
      </c>
      <c r="U31" s="84">
        <v>6024185.2599999988</v>
      </c>
      <c r="V31" s="84">
        <v>749717.9</v>
      </c>
      <c r="W31" s="84">
        <v>1423055.96</v>
      </c>
      <c r="X31" s="84">
        <v>451890.77</v>
      </c>
      <c r="Y31" s="84">
        <v>133946.88</v>
      </c>
      <c r="Z31" s="84">
        <v>158024.57999999999</v>
      </c>
      <c r="AA31" s="84">
        <v>58732.280000000006</v>
      </c>
      <c r="AB31" s="84">
        <v>290490.64</v>
      </c>
      <c r="AC31" s="84">
        <v>108523.52</v>
      </c>
      <c r="AD31" s="84">
        <v>144409</v>
      </c>
      <c r="AE31" s="84">
        <v>68039</v>
      </c>
      <c r="AF31" s="84">
        <v>401205</v>
      </c>
      <c r="AG31" s="84">
        <v>432430.96000000008</v>
      </c>
      <c r="AH31" s="84">
        <v>170178</v>
      </c>
      <c r="AI31" s="84">
        <v>206794</v>
      </c>
      <c r="AJ31" s="84">
        <v>141251</v>
      </c>
      <c r="AK31" s="84">
        <v>191199.93</v>
      </c>
      <c r="AL31" s="84">
        <v>119439.83999999998</v>
      </c>
      <c r="AM31" s="84">
        <v>164111</v>
      </c>
      <c r="AN31" s="84">
        <v>368107.86000000004</v>
      </c>
      <c r="AO31" s="84">
        <v>190286</v>
      </c>
      <c r="AP31" s="84">
        <v>163534</v>
      </c>
      <c r="AQ31" s="84">
        <v>326511</v>
      </c>
      <c r="AR31" s="84">
        <v>88204.2</v>
      </c>
      <c r="AS31" s="84">
        <v>82942</v>
      </c>
      <c r="AT31" s="84">
        <v>227888</v>
      </c>
      <c r="AU31" s="84">
        <v>4412601.1999999993</v>
      </c>
      <c r="AV31" s="84">
        <v>159414</v>
      </c>
      <c r="AW31" s="84">
        <v>152007</v>
      </c>
      <c r="AX31" s="84">
        <v>166634</v>
      </c>
      <c r="AY31" s="84">
        <v>141432.68</v>
      </c>
      <c r="AZ31" s="84">
        <v>312414.24</v>
      </c>
      <c r="BA31" s="84">
        <v>167864</v>
      </c>
      <c r="BB31" s="84">
        <v>49512</v>
      </c>
      <c r="BC31" s="84">
        <v>238625</v>
      </c>
      <c r="BD31" s="84">
        <v>88967</v>
      </c>
      <c r="BE31" s="84">
        <v>96798</v>
      </c>
      <c r="BF31" s="84">
        <v>113148</v>
      </c>
      <c r="BG31" s="84">
        <v>135118.08000000002</v>
      </c>
      <c r="BH31" s="84">
        <v>96900.12000000001</v>
      </c>
      <c r="BI31" s="84">
        <v>69732</v>
      </c>
      <c r="BJ31" s="84">
        <v>65433</v>
      </c>
      <c r="BK31" s="84">
        <v>69132</v>
      </c>
      <c r="BL31" s="84">
        <v>61581</v>
      </c>
      <c r="BM31" s="84">
        <v>46644</v>
      </c>
      <c r="BN31" s="84">
        <v>45663</v>
      </c>
      <c r="BO31" s="84">
        <v>63298</v>
      </c>
      <c r="BP31" s="84">
        <v>131812</v>
      </c>
      <c r="BQ31" s="84">
        <v>43642</v>
      </c>
      <c r="BR31" s="84">
        <v>29088</v>
      </c>
      <c r="BS31" s="84">
        <v>40054</v>
      </c>
      <c r="BT31" s="84">
        <v>36978</v>
      </c>
      <c r="BU31" s="84">
        <v>44676</v>
      </c>
      <c r="BV31" s="84">
        <v>49356</v>
      </c>
      <c r="BW31" s="84">
        <v>17952</v>
      </c>
      <c r="BX31" s="84">
        <v>76847</v>
      </c>
      <c r="BY31" s="84">
        <v>23947</v>
      </c>
      <c r="BZ31" s="84">
        <v>34098</v>
      </c>
      <c r="CA31" s="84">
        <v>17192</v>
      </c>
      <c r="CB31" s="84">
        <v>25563</v>
      </c>
      <c r="CC31" s="84">
        <v>26468</v>
      </c>
      <c r="CD31" s="84">
        <v>97949</v>
      </c>
      <c r="CE31" s="84">
        <v>74621</v>
      </c>
      <c r="CF31" s="84">
        <v>21621</v>
      </c>
      <c r="CG31" s="84">
        <v>27033</v>
      </c>
      <c r="CH31" s="84">
        <v>25033</v>
      </c>
      <c r="CI31" s="84">
        <v>34860</v>
      </c>
      <c r="CJ31" s="84">
        <v>18277</v>
      </c>
      <c r="CK31" s="84">
        <v>50199.000000000007</v>
      </c>
      <c r="CL31" s="84">
        <v>37201</v>
      </c>
      <c r="CM31" s="84">
        <v>25548</v>
      </c>
      <c r="CN31" s="84">
        <v>48002</v>
      </c>
      <c r="CO31" s="84">
        <v>34798.800000000003</v>
      </c>
      <c r="CP31" s="84">
        <v>35448</v>
      </c>
      <c r="CQ31" s="84">
        <v>18310</v>
      </c>
      <c r="CR31" s="84">
        <v>29946</v>
      </c>
      <c r="CS31" s="84">
        <v>33602</v>
      </c>
      <c r="CT31" s="84">
        <v>21373</v>
      </c>
      <c r="CU31" s="84">
        <v>34321</v>
      </c>
      <c r="CV31" s="84">
        <v>22457</v>
      </c>
      <c r="CW31" s="84">
        <v>33438</v>
      </c>
      <c r="CX31" s="84">
        <v>27602</v>
      </c>
      <c r="CY31" s="84">
        <v>45444</v>
      </c>
      <c r="CZ31" s="84">
        <v>24718</v>
      </c>
      <c r="DA31" s="84">
        <v>37496</v>
      </c>
      <c r="DB31" s="84">
        <v>34508</v>
      </c>
      <c r="DC31" s="84">
        <v>94741.199999999983</v>
      </c>
      <c r="DD31" s="84">
        <v>55129</v>
      </c>
      <c r="DE31" s="84">
        <v>35189.120000000003</v>
      </c>
      <c r="DF31" s="84">
        <v>22488</v>
      </c>
      <c r="DG31" s="84">
        <v>107867.5</v>
      </c>
      <c r="DH31" s="84">
        <v>35718</v>
      </c>
      <c r="DI31" s="84">
        <v>29896</v>
      </c>
      <c r="DJ31" s="84">
        <v>24919</v>
      </c>
      <c r="DK31" s="84">
        <v>18008.400000000001</v>
      </c>
      <c r="DL31" s="84">
        <v>28256</v>
      </c>
      <c r="DM31" s="84">
        <v>0</v>
      </c>
      <c r="DN31" s="84">
        <v>10926</v>
      </c>
      <c r="DO31" s="84">
        <v>27036.3</v>
      </c>
      <c r="DP31" s="84">
        <v>31612.559999999998</v>
      </c>
      <c r="DQ31" s="84">
        <v>50618.2</v>
      </c>
      <c r="DR31" s="84">
        <v>8400</v>
      </c>
    </row>
    <row r="32" spans="1:122">
      <c r="A32" s="214"/>
      <c r="B32" s="84" t="s">
        <v>128</v>
      </c>
      <c r="C32" s="84">
        <v>0</v>
      </c>
      <c r="D32" s="84">
        <v>0</v>
      </c>
      <c r="E32" s="84">
        <v>0</v>
      </c>
      <c r="F32" s="84">
        <v>0</v>
      </c>
      <c r="G32" s="84">
        <v>0</v>
      </c>
      <c r="H32" s="84">
        <v>0</v>
      </c>
      <c r="I32" s="84">
        <v>0</v>
      </c>
      <c r="J32" s="84">
        <v>0</v>
      </c>
      <c r="K32" s="84">
        <v>0</v>
      </c>
      <c r="L32" s="84">
        <v>0</v>
      </c>
      <c r="M32" s="84">
        <v>0</v>
      </c>
      <c r="N32" s="84">
        <v>0</v>
      </c>
      <c r="O32" s="84">
        <v>0</v>
      </c>
      <c r="P32" s="84">
        <v>0</v>
      </c>
      <c r="Q32" s="84">
        <v>0</v>
      </c>
      <c r="R32" s="84">
        <v>0</v>
      </c>
      <c r="S32" s="84">
        <v>0</v>
      </c>
      <c r="T32" s="84">
        <v>0</v>
      </c>
      <c r="U32" s="84">
        <v>0</v>
      </c>
      <c r="V32" s="84">
        <v>0</v>
      </c>
      <c r="W32" s="84">
        <v>0</v>
      </c>
      <c r="X32" s="84">
        <v>0</v>
      </c>
      <c r="Y32" s="84">
        <v>0</v>
      </c>
      <c r="Z32" s="84">
        <v>0</v>
      </c>
      <c r="AA32" s="84">
        <v>0</v>
      </c>
      <c r="AB32" s="84">
        <v>0</v>
      </c>
      <c r="AC32" s="84">
        <v>0</v>
      </c>
      <c r="AD32" s="84">
        <v>0</v>
      </c>
      <c r="AE32" s="84">
        <v>0</v>
      </c>
      <c r="AF32" s="84">
        <v>0</v>
      </c>
      <c r="AG32" s="84">
        <v>0</v>
      </c>
      <c r="AH32" s="84">
        <v>0</v>
      </c>
      <c r="AI32" s="84">
        <v>0</v>
      </c>
      <c r="AJ32" s="84">
        <v>0</v>
      </c>
      <c r="AK32" s="84">
        <v>0</v>
      </c>
      <c r="AL32" s="84">
        <v>0</v>
      </c>
      <c r="AM32" s="84">
        <v>0</v>
      </c>
      <c r="AN32" s="84">
        <v>0</v>
      </c>
      <c r="AO32" s="84">
        <v>0</v>
      </c>
      <c r="AP32" s="84">
        <v>0</v>
      </c>
      <c r="AQ32" s="84">
        <v>0</v>
      </c>
      <c r="AR32" s="84">
        <v>0</v>
      </c>
      <c r="AS32" s="84">
        <v>0</v>
      </c>
      <c r="AT32" s="84">
        <v>0</v>
      </c>
      <c r="AU32" s="84">
        <v>0</v>
      </c>
      <c r="AV32" s="84">
        <v>0</v>
      </c>
      <c r="AW32" s="84">
        <v>0</v>
      </c>
      <c r="AX32" s="84">
        <v>0</v>
      </c>
      <c r="AY32" s="84">
        <v>0</v>
      </c>
      <c r="AZ32" s="84">
        <v>0</v>
      </c>
      <c r="BA32" s="84">
        <v>0</v>
      </c>
      <c r="BB32" s="84">
        <v>0</v>
      </c>
      <c r="BC32" s="84">
        <v>0</v>
      </c>
      <c r="BD32" s="84">
        <v>0</v>
      </c>
      <c r="BE32" s="84">
        <v>0</v>
      </c>
      <c r="BF32" s="84">
        <v>0</v>
      </c>
      <c r="BG32" s="84">
        <v>0</v>
      </c>
      <c r="BH32" s="84">
        <v>0</v>
      </c>
      <c r="BI32" s="84">
        <v>0</v>
      </c>
      <c r="BJ32" s="84">
        <v>0</v>
      </c>
      <c r="BK32" s="84">
        <v>0</v>
      </c>
      <c r="BL32" s="84">
        <v>0</v>
      </c>
      <c r="BM32" s="84">
        <v>0</v>
      </c>
      <c r="BN32" s="84">
        <v>0</v>
      </c>
      <c r="BO32" s="84">
        <v>0</v>
      </c>
      <c r="BP32" s="84">
        <v>0</v>
      </c>
      <c r="BQ32" s="84">
        <v>0</v>
      </c>
      <c r="BR32" s="84">
        <v>0</v>
      </c>
      <c r="BS32" s="84">
        <v>0</v>
      </c>
      <c r="BT32" s="84">
        <v>0</v>
      </c>
      <c r="BU32" s="84">
        <v>0</v>
      </c>
      <c r="BV32" s="84">
        <v>0</v>
      </c>
      <c r="BW32" s="84">
        <v>0</v>
      </c>
      <c r="BX32" s="84">
        <v>0</v>
      </c>
      <c r="BY32" s="84">
        <v>0</v>
      </c>
      <c r="BZ32" s="84">
        <v>0</v>
      </c>
      <c r="CA32" s="84">
        <v>0</v>
      </c>
      <c r="CB32" s="84">
        <v>0</v>
      </c>
      <c r="CC32" s="84">
        <v>0</v>
      </c>
      <c r="CD32" s="84">
        <v>0</v>
      </c>
      <c r="CE32" s="84">
        <v>0</v>
      </c>
      <c r="CF32" s="84">
        <v>0</v>
      </c>
      <c r="CG32" s="84">
        <v>0</v>
      </c>
      <c r="CH32" s="84">
        <v>0</v>
      </c>
      <c r="CI32" s="84">
        <v>0</v>
      </c>
      <c r="CJ32" s="84">
        <v>0</v>
      </c>
      <c r="CK32" s="84">
        <v>0</v>
      </c>
      <c r="CL32" s="84">
        <v>0</v>
      </c>
      <c r="CM32" s="84">
        <v>0</v>
      </c>
      <c r="CN32" s="84">
        <v>0</v>
      </c>
      <c r="CO32" s="84">
        <v>0</v>
      </c>
      <c r="CP32" s="84">
        <v>0</v>
      </c>
      <c r="CQ32" s="84">
        <v>0</v>
      </c>
      <c r="CR32" s="84">
        <v>0</v>
      </c>
      <c r="CS32" s="84">
        <v>0</v>
      </c>
      <c r="CT32" s="84">
        <v>0</v>
      </c>
      <c r="CU32" s="84">
        <v>0</v>
      </c>
      <c r="CV32" s="84">
        <v>0</v>
      </c>
      <c r="CW32" s="84">
        <v>0</v>
      </c>
      <c r="CX32" s="84">
        <v>0</v>
      </c>
      <c r="CY32" s="84">
        <v>0</v>
      </c>
      <c r="CZ32" s="84">
        <v>0</v>
      </c>
      <c r="DA32" s="84">
        <v>0</v>
      </c>
      <c r="DB32" s="84">
        <v>0</v>
      </c>
      <c r="DC32" s="84">
        <v>0</v>
      </c>
      <c r="DD32" s="84">
        <v>0</v>
      </c>
      <c r="DE32" s="84">
        <v>0</v>
      </c>
      <c r="DF32" s="84">
        <v>0</v>
      </c>
      <c r="DG32" s="84">
        <v>0</v>
      </c>
      <c r="DH32" s="84">
        <v>0</v>
      </c>
      <c r="DI32" s="84">
        <v>0</v>
      </c>
      <c r="DJ32" s="84">
        <v>0</v>
      </c>
      <c r="DK32" s="84">
        <v>0</v>
      </c>
      <c r="DL32" s="84">
        <v>0</v>
      </c>
      <c r="DM32" s="84">
        <v>0</v>
      </c>
      <c r="DN32" s="84">
        <v>0</v>
      </c>
      <c r="DO32" s="84">
        <v>0</v>
      </c>
      <c r="DP32" s="84">
        <v>0</v>
      </c>
      <c r="DQ32" s="84">
        <v>0</v>
      </c>
      <c r="DR32" s="84">
        <v>0</v>
      </c>
    </row>
    <row r="33" spans="1:122">
      <c r="A33" s="214"/>
      <c r="B33" s="84" t="s">
        <v>129</v>
      </c>
      <c r="C33" s="84">
        <v>1214748.3600000001</v>
      </c>
      <c r="D33" s="84">
        <v>0</v>
      </c>
      <c r="E33" s="84">
        <v>15111</v>
      </c>
      <c r="F33" s="84">
        <v>2380</v>
      </c>
      <c r="G33" s="84">
        <v>595</v>
      </c>
      <c r="H33" s="84">
        <v>10270.66</v>
      </c>
      <c r="I33" s="84">
        <v>20025.3</v>
      </c>
      <c r="J33" s="84">
        <v>28276.17</v>
      </c>
      <c r="K33" s="84">
        <v>27006.339999999997</v>
      </c>
      <c r="L33" s="84">
        <v>30394.98</v>
      </c>
      <c r="M33" s="84">
        <v>7066.23</v>
      </c>
      <c r="N33" s="84">
        <v>13009.24</v>
      </c>
      <c r="O33" s="84">
        <v>8772.92</v>
      </c>
      <c r="P33" s="84">
        <v>13057.92</v>
      </c>
      <c r="Q33" s="84">
        <v>0</v>
      </c>
      <c r="R33" s="84">
        <v>0</v>
      </c>
      <c r="S33" s="84">
        <v>7765</v>
      </c>
      <c r="T33" s="84">
        <v>3360</v>
      </c>
      <c r="U33" s="84">
        <v>825931.79</v>
      </c>
      <c r="V33" s="84">
        <v>42359.57</v>
      </c>
      <c r="W33" s="84">
        <v>128131.83000000002</v>
      </c>
      <c r="X33" s="84">
        <v>31234.41</v>
      </c>
      <c r="Y33" s="84">
        <v>8882.6299999999992</v>
      </c>
      <c r="Z33" s="84">
        <v>10740</v>
      </c>
      <c r="AA33" s="84">
        <v>3840</v>
      </c>
      <c r="AB33" s="84">
        <v>13421.94</v>
      </c>
      <c r="AC33" s="84">
        <v>5475</v>
      </c>
      <c r="AD33" s="84">
        <v>19612.400000000001</v>
      </c>
      <c r="AE33" s="84">
        <v>-484.16</v>
      </c>
      <c r="AF33" s="84">
        <v>36549.770000000004</v>
      </c>
      <c r="AG33" s="84">
        <v>29344.87</v>
      </c>
      <c r="AH33" s="84">
        <v>14053.960000000001</v>
      </c>
      <c r="AI33" s="84">
        <v>29054.989999999998</v>
      </c>
      <c r="AJ33" s="84">
        <v>12435</v>
      </c>
      <c r="AK33" s="84">
        <v>12648.85</v>
      </c>
      <c r="AL33" s="84">
        <v>6150.56</v>
      </c>
      <c r="AM33" s="84">
        <v>10681.76</v>
      </c>
      <c r="AN33" s="84">
        <v>29191.84</v>
      </c>
      <c r="AO33" s="84">
        <v>14205.070000000007</v>
      </c>
      <c r="AP33" s="84">
        <v>48301.38</v>
      </c>
      <c r="AQ33" s="84">
        <v>22267.23</v>
      </c>
      <c r="AR33" s="84">
        <v>6474.84</v>
      </c>
      <c r="AS33" s="84">
        <v>8020</v>
      </c>
      <c r="AT33" s="84">
        <v>24784.080000000002</v>
      </c>
      <c r="AU33" s="84">
        <v>662005.59000000008</v>
      </c>
      <c r="AV33" s="84">
        <v>23237</v>
      </c>
      <c r="AW33" s="84">
        <v>25821.08</v>
      </c>
      <c r="AX33" s="84">
        <v>32110.73</v>
      </c>
      <c r="AY33" s="84">
        <v>20007.36</v>
      </c>
      <c r="AZ33" s="84">
        <v>22523.739999999998</v>
      </c>
      <c r="BA33" s="84">
        <v>26270</v>
      </c>
      <c r="BB33" s="84">
        <v>10205</v>
      </c>
      <c r="BC33" s="84">
        <v>27220</v>
      </c>
      <c r="BD33" s="84">
        <v>28455</v>
      </c>
      <c r="BE33" s="84">
        <v>23325</v>
      </c>
      <c r="BF33" s="84">
        <v>13775</v>
      </c>
      <c r="BG33" s="84">
        <v>14092.220000000001</v>
      </c>
      <c r="BH33" s="84">
        <v>6903.1600000000008</v>
      </c>
      <c r="BI33" s="84">
        <v>14061.1</v>
      </c>
      <c r="BJ33" s="84">
        <v>11395</v>
      </c>
      <c r="BK33" s="84">
        <v>12659.97</v>
      </c>
      <c r="BL33" s="84">
        <v>10800</v>
      </c>
      <c r="BM33" s="84">
        <v>7825</v>
      </c>
      <c r="BN33" s="84">
        <v>10509.03</v>
      </c>
      <c r="BO33" s="84">
        <v>11142.36</v>
      </c>
      <c r="BP33" s="84">
        <v>15560</v>
      </c>
      <c r="BQ33" s="84">
        <v>7977.08</v>
      </c>
      <c r="BR33" s="84">
        <v>6324.93</v>
      </c>
      <c r="BS33" s="84">
        <v>8109.93</v>
      </c>
      <c r="BT33" s="84">
        <v>9772.64</v>
      </c>
      <c r="BU33" s="84">
        <v>7735</v>
      </c>
      <c r="BV33" s="84">
        <v>10780.07</v>
      </c>
      <c r="BW33" s="84">
        <v>5950</v>
      </c>
      <c r="BX33" s="84">
        <v>12932.710000000001</v>
      </c>
      <c r="BY33" s="84">
        <v>4336.18</v>
      </c>
      <c r="BZ33" s="84">
        <v>7767.9699999999993</v>
      </c>
      <c r="CA33" s="84">
        <v>2380</v>
      </c>
      <c r="CB33" s="84">
        <v>6020.9</v>
      </c>
      <c r="CC33" s="84">
        <v>5846.5</v>
      </c>
      <c r="CD33" s="84">
        <v>6040</v>
      </c>
      <c r="CE33" s="84">
        <v>9128.2999999999993</v>
      </c>
      <c r="CF33" s="84">
        <v>5085</v>
      </c>
      <c r="CG33" s="84">
        <v>3465.6499999999996</v>
      </c>
      <c r="CH33" s="84">
        <v>3075.28</v>
      </c>
      <c r="CI33" s="84">
        <v>2380</v>
      </c>
      <c r="CJ33" s="84">
        <v>3274.9599999999996</v>
      </c>
      <c r="CK33" s="84">
        <v>8846.34</v>
      </c>
      <c r="CL33" s="84">
        <v>6298.8499999999995</v>
      </c>
      <c r="CM33" s="84">
        <v>4931.18</v>
      </c>
      <c r="CN33" s="84">
        <v>6386.07</v>
      </c>
      <c r="CO33" s="84">
        <v>7602.15</v>
      </c>
      <c r="CP33" s="84">
        <v>5526.18</v>
      </c>
      <c r="CQ33" s="84">
        <v>3213</v>
      </c>
      <c r="CR33" s="84">
        <v>4539.93</v>
      </c>
      <c r="CS33" s="84">
        <v>7844.74</v>
      </c>
      <c r="CT33" s="84">
        <v>3213</v>
      </c>
      <c r="CU33" s="84">
        <v>5540.82</v>
      </c>
      <c r="CV33" s="84">
        <v>3666.16</v>
      </c>
      <c r="CW33" s="84">
        <v>5879.1</v>
      </c>
      <c r="CX33" s="84">
        <v>3462.37</v>
      </c>
      <c r="CY33" s="84">
        <v>3292.05</v>
      </c>
      <c r="CZ33" s="84">
        <v>5703.05</v>
      </c>
      <c r="DA33" s="84">
        <v>7574.23</v>
      </c>
      <c r="DB33" s="84">
        <v>4707.82</v>
      </c>
      <c r="DC33" s="84">
        <v>8028.75</v>
      </c>
      <c r="DD33" s="84">
        <v>6204.97</v>
      </c>
      <c r="DE33" s="84">
        <v>3307.08</v>
      </c>
      <c r="DF33" s="84">
        <v>3660</v>
      </c>
      <c r="DG33" s="84">
        <v>7582.92</v>
      </c>
      <c r="DH33" s="84">
        <v>4931.18</v>
      </c>
      <c r="DI33" s="84">
        <v>4834.97</v>
      </c>
      <c r="DJ33" s="84">
        <v>2697.63</v>
      </c>
      <c r="DK33" s="84">
        <v>2487.63</v>
      </c>
      <c r="DL33" s="84">
        <v>3741.18</v>
      </c>
      <c r="DM33" s="84">
        <v>5589.75</v>
      </c>
      <c r="DN33" s="84">
        <v>1190</v>
      </c>
      <c r="DO33" s="84">
        <v>2997.0099999999998</v>
      </c>
      <c r="DP33" s="84">
        <v>4412</v>
      </c>
      <c r="DQ33" s="84">
        <v>4642.63</v>
      </c>
      <c r="DR33" s="84">
        <v>1190</v>
      </c>
    </row>
    <row r="34" spans="1:122">
      <c r="A34" s="214"/>
      <c r="B34" s="84" t="s">
        <v>130</v>
      </c>
      <c r="C34" s="84">
        <v>4784943.8099999996</v>
      </c>
      <c r="D34" s="84">
        <v>1389989.25</v>
      </c>
      <c r="E34" s="84">
        <v>87863.87</v>
      </c>
      <c r="F34" s="84">
        <v>8497.19</v>
      </c>
      <c r="G34" s="84">
        <v>3206.6000000000004</v>
      </c>
      <c r="H34" s="84">
        <v>40882.65</v>
      </c>
      <c r="I34" s="84">
        <v>67978.819999999992</v>
      </c>
      <c r="J34" s="84">
        <v>58325.739999999991</v>
      </c>
      <c r="K34" s="84">
        <v>62167.650000000009</v>
      </c>
      <c r="L34" s="84">
        <v>94761.420000000013</v>
      </c>
      <c r="M34" s="84">
        <v>28956.300000000003</v>
      </c>
      <c r="N34" s="84">
        <v>53686.060000000005</v>
      </c>
      <c r="O34" s="84">
        <v>28581.280000000002</v>
      </c>
      <c r="P34" s="84">
        <v>43679.68</v>
      </c>
      <c r="Q34" s="84">
        <v>0</v>
      </c>
      <c r="R34" s="84">
        <v>0</v>
      </c>
      <c r="S34" s="84">
        <v>34558.720000000001</v>
      </c>
      <c r="T34" s="84">
        <v>26217.850000000002</v>
      </c>
      <c r="U34" s="84">
        <v>1617226.3800000001</v>
      </c>
      <c r="V34" s="84">
        <v>335633.91000000003</v>
      </c>
      <c r="W34" s="84">
        <v>697169.02</v>
      </c>
      <c r="X34" s="84">
        <v>105561.42</v>
      </c>
      <c r="Y34" s="84">
        <v>21960.720000000001</v>
      </c>
      <c r="Z34" s="84">
        <v>206456.58000000005</v>
      </c>
      <c r="AA34" s="84">
        <v>11233.650000000001</v>
      </c>
      <c r="AB34" s="84">
        <v>73747.540000000008</v>
      </c>
      <c r="AC34" s="84">
        <v>22235.42</v>
      </c>
      <c r="AD34" s="84">
        <v>31133.96</v>
      </c>
      <c r="AE34" s="84">
        <v>13127.7</v>
      </c>
      <c r="AF34" s="84">
        <v>416694.18000000005</v>
      </c>
      <c r="AG34" s="84">
        <v>157266.36000000002</v>
      </c>
      <c r="AH34" s="84">
        <v>37158.94</v>
      </c>
      <c r="AI34" s="84">
        <v>41787.880000000005</v>
      </c>
      <c r="AJ34" s="84">
        <v>40581.79</v>
      </c>
      <c r="AK34" s="84">
        <v>39244.71</v>
      </c>
      <c r="AL34" s="84">
        <v>25734.92</v>
      </c>
      <c r="AM34" s="84">
        <v>45173.659999999996</v>
      </c>
      <c r="AN34" s="84">
        <v>84128.459999999992</v>
      </c>
      <c r="AO34" s="84">
        <v>38723.969999999994</v>
      </c>
      <c r="AP34" s="84">
        <v>36028.07</v>
      </c>
      <c r="AQ34" s="84">
        <v>65539.489999999991</v>
      </c>
      <c r="AR34" s="84">
        <v>27572.3</v>
      </c>
      <c r="AS34" s="84">
        <v>26600.11</v>
      </c>
      <c r="AT34" s="84">
        <v>56121.81</v>
      </c>
      <c r="AU34" s="84">
        <v>1237338.5099999998</v>
      </c>
      <c r="AV34" s="84">
        <v>53315.09</v>
      </c>
      <c r="AW34" s="84">
        <v>57532.315801886791</v>
      </c>
      <c r="AX34" s="84">
        <v>63836.389669811324</v>
      </c>
      <c r="AY34" s="84">
        <v>48531.95311320755</v>
      </c>
      <c r="AZ34" s="84">
        <v>54850.53</v>
      </c>
      <c r="BA34" s="84">
        <v>55452.780000000006</v>
      </c>
      <c r="BB34" s="84">
        <v>21927.91</v>
      </c>
      <c r="BC34" s="84">
        <v>61331.46</v>
      </c>
      <c r="BD34" s="84">
        <v>25868.549999999996</v>
      </c>
      <c r="BE34" s="84">
        <v>24381.190000000002</v>
      </c>
      <c r="BF34" s="84">
        <v>33031.75</v>
      </c>
      <c r="BG34" s="84">
        <v>36197.630000000005</v>
      </c>
      <c r="BH34" s="84">
        <v>18329.579999999998</v>
      </c>
      <c r="BI34" s="84">
        <v>21706.32</v>
      </c>
      <c r="BJ34" s="84">
        <v>25704.93</v>
      </c>
      <c r="BK34" s="84">
        <v>25393.93</v>
      </c>
      <c r="BL34" s="84">
        <v>27527.25</v>
      </c>
      <c r="BM34" s="84">
        <v>13849.14</v>
      </c>
      <c r="BN34" s="84">
        <v>18021.25</v>
      </c>
      <c r="BO34" s="84">
        <v>22957.37</v>
      </c>
      <c r="BP34" s="84">
        <v>30819.449999999997</v>
      </c>
      <c r="BQ34" s="84">
        <v>12877.69</v>
      </c>
      <c r="BR34" s="84">
        <v>12069.46</v>
      </c>
      <c r="BS34" s="84">
        <v>10935.140000000001</v>
      </c>
      <c r="BT34" s="84">
        <v>16214.260000000002</v>
      </c>
      <c r="BU34" s="84">
        <v>14274.4</v>
      </c>
      <c r="BV34" s="84">
        <v>19485.849999999999</v>
      </c>
      <c r="BW34" s="84">
        <v>13046.91</v>
      </c>
      <c r="BX34" s="84">
        <v>23893.210000000003</v>
      </c>
      <c r="BY34" s="84">
        <v>7594.09</v>
      </c>
      <c r="BZ34" s="84">
        <v>11696.050000000001</v>
      </c>
      <c r="CA34" s="84">
        <v>5122.6000000000004</v>
      </c>
      <c r="CB34" s="84">
        <v>8549.7999999999993</v>
      </c>
      <c r="CC34" s="84">
        <v>9631.739999999998</v>
      </c>
      <c r="CD34" s="84">
        <v>15669.8</v>
      </c>
      <c r="CE34" s="84">
        <v>22667.519999999997</v>
      </c>
      <c r="CF34" s="84">
        <v>5124.55</v>
      </c>
      <c r="CG34" s="84">
        <v>5278.74</v>
      </c>
      <c r="CH34" s="84">
        <v>4982.13</v>
      </c>
      <c r="CI34" s="84">
        <v>5779.0900000000011</v>
      </c>
      <c r="CJ34" s="84">
        <v>4094.9499999999994</v>
      </c>
      <c r="CK34" s="84">
        <v>11570.69</v>
      </c>
      <c r="CL34" s="84">
        <v>10760.469999999998</v>
      </c>
      <c r="CM34" s="84">
        <v>6253.44</v>
      </c>
      <c r="CN34" s="84">
        <v>10929.38</v>
      </c>
      <c r="CO34" s="84">
        <v>8598.3900000000012</v>
      </c>
      <c r="CP34" s="84">
        <v>10529.369999999999</v>
      </c>
      <c r="CQ34" s="84">
        <v>4856.9400000000005</v>
      </c>
      <c r="CR34" s="84">
        <v>6854.23</v>
      </c>
      <c r="CS34" s="84">
        <v>9399.67</v>
      </c>
      <c r="CT34" s="84">
        <v>5476.37</v>
      </c>
      <c r="CU34" s="84">
        <v>5827.1200000000008</v>
      </c>
      <c r="CV34" s="84">
        <v>5539.04</v>
      </c>
      <c r="CW34" s="84">
        <v>10179.91</v>
      </c>
      <c r="CX34" s="84">
        <v>4880.87</v>
      </c>
      <c r="CY34" s="84">
        <v>9231.9500000000007</v>
      </c>
      <c r="CZ34" s="84">
        <v>6232.3700000000008</v>
      </c>
      <c r="DA34" s="84">
        <v>8944.7100000000009</v>
      </c>
      <c r="DB34" s="84">
        <v>6993.119999999999</v>
      </c>
      <c r="DC34" s="84">
        <v>16838.61</v>
      </c>
      <c r="DD34" s="84">
        <v>11847.82</v>
      </c>
      <c r="DE34" s="84">
        <v>7145.6900000000005</v>
      </c>
      <c r="DF34" s="84">
        <v>5895.42</v>
      </c>
      <c r="DG34" s="84">
        <v>17275.489999999998</v>
      </c>
      <c r="DH34" s="84">
        <v>7908.2699999999986</v>
      </c>
      <c r="DI34" s="84">
        <v>8377.39</v>
      </c>
      <c r="DJ34" s="84">
        <v>7999.88</v>
      </c>
      <c r="DK34" s="84">
        <v>4171.7</v>
      </c>
      <c r="DL34" s="84">
        <v>6259.8</v>
      </c>
      <c r="DM34" s="84">
        <v>6819.24</v>
      </c>
      <c r="DN34" s="84">
        <v>2194.4900000000002</v>
      </c>
      <c r="DO34" s="84">
        <v>4892.6000000000004</v>
      </c>
      <c r="DP34" s="84">
        <v>5754</v>
      </c>
      <c r="DQ34" s="84">
        <v>8117.3600000000006</v>
      </c>
      <c r="DR34" s="84">
        <v>3227.96</v>
      </c>
    </row>
    <row r="35" spans="1:122">
      <c r="A35" s="214"/>
      <c r="B35" s="84" t="s">
        <v>131</v>
      </c>
      <c r="C35" s="84">
        <v>8254830.9000000004</v>
      </c>
      <c r="D35" s="84">
        <v>0</v>
      </c>
      <c r="E35" s="84">
        <v>0</v>
      </c>
      <c r="F35" s="84">
        <v>315103.68</v>
      </c>
      <c r="G35" s="84">
        <v>0</v>
      </c>
      <c r="H35" s="84">
        <v>763185.53</v>
      </c>
      <c r="I35" s="84">
        <v>376362.72</v>
      </c>
      <c r="J35" s="84">
        <v>387342.94999999995</v>
      </c>
      <c r="K35" s="84">
        <v>179979.99</v>
      </c>
      <c r="L35" s="84">
        <v>744818.85000000009</v>
      </c>
      <c r="M35" s="84">
        <v>0</v>
      </c>
      <c r="N35" s="84">
        <v>0</v>
      </c>
      <c r="O35" s="84">
        <v>37126.71</v>
      </c>
      <c r="P35" s="84">
        <v>0</v>
      </c>
      <c r="Q35" s="84">
        <v>0</v>
      </c>
      <c r="R35" s="84">
        <v>0</v>
      </c>
      <c r="S35" s="84">
        <v>0</v>
      </c>
      <c r="T35" s="84">
        <v>0</v>
      </c>
      <c r="U35" s="84">
        <v>4198781.2100000009</v>
      </c>
      <c r="V35" s="84">
        <v>280500</v>
      </c>
      <c r="W35" s="84">
        <v>926604.87</v>
      </c>
      <c r="X35" s="84">
        <v>45024.39</v>
      </c>
      <c r="Y35" s="84">
        <v>156750</v>
      </c>
      <c r="Z35" s="84">
        <v>0</v>
      </c>
      <c r="AA35" s="84">
        <v>0</v>
      </c>
      <c r="AB35" s="84">
        <v>123750</v>
      </c>
      <c r="AC35" s="84">
        <v>0</v>
      </c>
      <c r="AD35" s="84">
        <v>560564.02</v>
      </c>
      <c r="AE35" s="84">
        <v>55453.32</v>
      </c>
      <c r="AF35" s="84">
        <v>55002.5</v>
      </c>
      <c r="AG35" s="84">
        <v>255585.03</v>
      </c>
      <c r="AH35" s="84">
        <v>0</v>
      </c>
      <c r="AI35" s="84">
        <v>0</v>
      </c>
      <c r="AJ35" s="84">
        <v>0</v>
      </c>
      <c r="AK35" s="84">
        <v>45024.39</v>
      </c>
      <c r="AL35" s="84">
        <v>0</v>
      </c>
      <c r="AM35" s="84">
        <v>0</v>
      </c>
      <c r="AN35" s="84">
        <v>74250</v>
      </c>
      <c r="AO35" s="84">
        <v>89195.53</v>
      </c>
      <c r="AP35" s="84">
        <v>0</v>
      </c>
      <c r="AQ35" s="84">
        <v>492415.31</v>
      </c>
      <c r="AR35" s="84">
        <v>0</v>
      </c>
      <c r="AS35" s="84">
        <v>0</v>
      </c>
      <c r="AT35" s="84">
        <v>0</v>
      </c>
      <c r="AU35" s="84">
        <v>3542920.3700000006</v>
      </c>
      <c r="AV35" s="84">
        <v>508122.02</v>
      </c>
      <c r="AW35" s="84">
        <v>407879.31</v>
      </c>
      <c r="AX35" s="84">
        <v>66192</v>
      </c>
      <c r="AY35" s="84">
        <v>406435.75</v>
      </c>
      <c r="AZ35" s="84">
        <v>132026.64000000001</v>
      </c>
      <c r="BA35" s="84">
        <v>0</v>
      </c>
      <c r="BB35" s="84">
        <v>0</v>
      </c>
      <c r="BC35" s="84">
        <v>481224.69</v>
      </c>
      <c r="BD35" s="84">
        <v>87581.07</v>
      </c>
      <c r="BE35" s="84">
        <v>0</v>
      </c>
      <c r="BF35" s="84">
        <v>0</v>
      </c>
      <c r="BG35" s="84">
        <v>0</v>
      </c>
      <c r="BH35" s="84">
        <v>373931.16</v>
      </c>
      <c r="BI35" s="84">
        <v>51486.64</v>
      </c>
      <c r="BJ35" s="84">
        <v>0</v>
      </c>
      <c r="BK35" s="84">
        <v>0</v>
      </c>
      <c r="BL35" s="84">
        <v>613344.31999999995</v>
      </c>
      <c r="BM35" s="84">
        <v>270292.40000000002</v>
      </c>
      <c r="BN35" s="84">
        <v>59626.05</v>
      </c>
      <c r="BO35" s="84">
        <v>34767</v>
      </c>
      <c r="BP35" s="84">
        <v>35311.32</v>
      </c>
      <c r="BQ35" s="84">
        <v>14700</v>
      </c>
      <c r="BR35" s="84">
        <v>0</v>
      </c>
      <c r="BS35" s="84">
        <v>0</v>
      </c>
      <c r="BT35" s="84">
        <v>0</v>
      </c>
      <c r="BU35" s="84">
        <v>0</v>
      </c>
      <c r="BV35" s="84">
        <v>0</v>
      </c>
      <c r="BW35" s="84">
        <v>0</v>
      </c>
      <c r="BX35" s="84">
        <v>0</v>
      </c>
      <c r="BY35" s="84">
        <v>0</v>
      </c>
      <c r="BZ35" s="84">
        <v>0</v>
      </c>
      <c r="CA35" s="84">
        <v>0</v>
      </c>
      <c r="CB35" s="84">
        <v>0</v>
      </c>
      <c r="CC35" s="84">
        <v>0</v>
      </c>
      <c r="CD35" s="84">
        <v>0</v>
      </c>
      <c r="CE35" s="84">
        <v>0</v>
      </c>
      <c r="CF35" s="84">
        <v>0</v>
      </c>
      <c r="CG35" s="84">
        <v>0</v>
      </c>
      <c r="CH35" s="84">
        <v>0</v>
      </c>
      <c r="CI35" s="84">
        <v>0</v>
      </c>
      <c r="CJ35" s="84">
        <v>0</v>
      </c>
      <c r="CK35" s="84">
        <v>0</v>
      </c>
      <c r="CL35" s="84">
        <v>0</v>
      </c>
      <c r="CM35" s="84">
        <v>0</v>
      </c>
      <c r="CN35" s="84">
        <v>0</v>
      </c>
      <c r="CO35" s="84">
        <v>0</v>
      </c>
      <c r="CP35" s="84">
        <v>0</v>
      </c>
      <c r="CQ35" s="84">
        <v>0</v>
      </c>
      <c r="CR35" s="84">
        <v>0</v>
      </c>
      <c r="CS35" s="84">
        <v>0</v>
      </c>
      <c r="CT35" s="84">
        <v>0</v>
      </c>
      <c r="CU35" s="84">
        <v>0</v>
      </c>
      <c r="CV35" s="84">
        <v>0</v>
      </c>
      <c r="CW35" s="84">
        <v>0</v>
      </c>
      <c r="CX35" s="84">
        <v>0</v>
      </c>
      <c r="CY35" s="84">
        <v>0</v>
      </c>
      <c r="CZ35" s="84">
        <v>0</v>
      </c>
      <c r="DA35" s="84">
        <v>0</v>
      </c>
      <c r="DB35" s="84">
        <v>0</v>
      </c>
      <c r="DC35" s="84">
        <v>0</v>
      </c>
      <c r="DD35" s="84">
        <v>0</v>
      </c>
      <c r="DE35" s="84">
        <v>0</v>
      </c>
      <c r="DF35" s="84">
        <v>0</v>
      </c>
      <c r="DG35" s="84">
        <v>0</v>
      </c>
      <c r="DH35" s="84">
        <v>0</v>
      </c>
      <c r="DI35" s="84">
        <v>0</v>
      </c>
      <c r="DJ35" s="84">
        <v>0</v>
      </c>
      <c r="DK35" s="84">
        <v>0</v>
      </c>
      <c r="DL35" s="84">
        <v>0</v>
      </c>
      <c r="DM35" s="84">
        <v>0</v>
      </c>
      <c r="DN35" s="84">
        <v>0</v>
      </c>
      <c r="DO35" s="84">
        <v>0</v>
      </c>
      <c r="DP35" s="84">
        <v>0</v>
      </c>
      <c r="DQ35" s="84">
        <v>0</v>
      </c>
      <c r="DR35" s="84">
        <v>0</v>
      </c>
    </row>
    <row r="36" spans="1:122">
      <c r="A36" s="214"/>
      <c r="B36" s="84" t="s">
        <v>132</v>
      </c>
      <c r="C36" s="84">
        <v>93622.64</v>
      </c>
      <c r="D36" s="84">
        <v>0</v>
      </c>
      <c r="E36" s="84">
        <v>0</v>
      </c>
      <c r="F36" s="84">
        <v>0</v>
      </c>
      <c r="G36" s="84">
        <v>0</v>
      </c>
      <c r="H36" s="84">
        <v>0</v>
      </c>
      <c r="I36" s="84">
        <v>0</v>
      </c>
      <c r="J36" s="84">
        <v>0</v>
      </c>
      <c r="K36" s="84">
        <v>0</v>
      </c>
      <c r="L36" s="84">
        <v>0</v>
      </c>
      <c r="M36" s="84">
        <v>0</v>
      </c>
      <c r="N36" s="84">
        <v>0</v>
      </c>
      <c r="O36" s="84">
        <v>0</v>
      </c>
      <c r="P36" s="84">
        <v>0</v>
      </c>
      <c r="Q36" s="84">
        <v>0</v>
      </c>
      <c r="R36" s="84">
        <v>0</v>
      </c>
      <c r="S36" s="84">
        <v>0</v>
      </c>
      <c r="T36" s="84">
        <v>0</v>
      </c>
      <c r="U36" s="84">
        <v>65320.75</v>
      </c>
      <c r="V36" s="84">
        <v>28301.89</v>
      </c>
      <c r="W36" s="84">
        <v>0</v>
      </c>
      <c r="X36" s="84">
        <v>0</v>
      </c>
      <c r="Y36" s="84">
        <v>28301.89</v>
      </c>
      <c r="Z36" s="84">
        <v>0</v>
      </c>
      <c r="AA36" s="84">
        <v>0</v>
      </c>
      <c r="AB36" s="84">
        <v>0</v>
      </c>
      <c r="AC36" s="84">
        <v>0</v>
      </c>
      <c r="AD36" s="84">
        <v>0</v>
      </c>
      <c r="AE36" s="84">
        <v>0</v>
      </c>
      <c r="AF36" s="84">
        <v>0</v>
      </c>
      <c r="AG36" s="84">
        <v>0</v>
      </c>
      <c r="AH36" s="84">
        <v>0</v>
      </c>
      <c r="AI36" s="84">
        <v>0</v>
      </c>
      <c r="AJ36" s="84">
        <v>0</v>
      </c>
      <c r="AK36" s="84">
        <v>0</v>
      </c>
      <c r="AL36" s="84">
        <v>0</v>
      </c>
      <c r="AM36" s="84">
        <v>0</v>
      </c>
      <c r="AN36" s="84">
        <v>0</v>
      </c>
      <c r="AO36" s="84">
        <v>0</v>
      </c>
      <c r="AP36" s="84">
        <v>0</v>
      </c>
      <c r="AQ36" s="84">
        <v>0</v>
      </c>
      <c r="AR36" s="84">
        <v>0</v>
      </c>
      <c r="AS36" s="84">
        <v>0</v>
      </c>
      <c r="AT36" s="84">
        <v>0</v>
      </c>
      <c r="AU36" s="84">
        <v>65320.75</v>
      </c>
      <c r="AV36" s="84">
        <v>0</v>
      </c>
      <c r="AW36" s="84">
        <v>0</v>
      </c>
      <c r="AX36" s="84">
        <v>0</v>
      </c>
      <c r="AY36" s="84">
        <v>0</v>
      </c>
      <c r="AZ36" s="84">
        <v>0</v>
      </c>
      <c r="BA36" s="84">
        <v>0</v>
      </c>
      <c r="BB36" s="84">
        <v>0</v>
      </c>
      <c r="BC36" s="84">
        <v>0</v>
      </c>
      <c r="BD36" s="84">
        <v>0</v>
      </c>
      <c r="BE36" s="84">
        <v>0</v>
      </c>
      <c r="BF36" s="84">
        <v>0</v>
      </c>
      <c r="BG36" s="84">
        <v>0</v>
      </c>
      <c r="BH36" s="84">
        <v>0</v>
      </c>
      <c r="BI36" s="84">
        <v>0</v>
      </c>
      <c r="BJ36" s="84">
        <v>0</v>
      </c>
      <c r="BK36" s="84">
        <v>0</v>
      </c>
      <c r="BL36" s="84">
        <v>0</v>
      </c>
      <c r="BM36" s="84">
        <v>0</v>
      </c>
      <c r="BN36" s="84">
        <v>0</v>
      </c>
      <c r="BO36" s="84">
        <v>0</v>
      </c>
      <c r="BP36" s="84">
        <v>0</v>
      </c>
      <c r="BQ36" s="84">
        <v>0</v>
      </c>
      <c r="BR36" s="84">
        <v>0</v>
      </c>
      <c r="BS36" s="84">
        <v>0</v>
      </c>
      <c r="BT36" s="84">
        <v>0</v>
      </c>
      <c r="BU36" s="84">
        <v>0</v>
      </c>
      <c r="BV36" s="84">
        <v>23320.75</v>
      </c>
      <c r="BW36" s="84">
        <v>0</v>
      </c>
      <c r="BX36" s="84">
        <v>0</v>
      </c>
      <c r="BY36" s="84">
        <v>0</v>
      </c>
      <c r="BZ36" s="84">
        <v>0</v>
      </c>
      <c r="CA36" s="84">
        <v>0</v>
      </c>
      <c r="CB36" s="84">
        <v>0</v>
      </c>
      <c r="CC36" s="84">
        <v>0</v>
      </c>
      <c r="CD36" s="84">
        <v>0</v>
      </c>
      <c r="CE36" s="84">
        <v>0</v>
      </c>
      <c r="CF36" s="84">
        <v>0</v>
      </c>
      <c r="CG36" s="84">
        <v>0</v>
      </c>
      <c r="CH36" s="84">
        <v>0</v>
      </c>
      <c r="CI36" s="84">
        <v>0</v>
      </c>
      <c r="CJ36" s="84">
        <v>0</v>
      </c>
      <c r="CK36" s="84">
        <v>0</v>
      </c>
      <c r="CL36" s="84">
        <v>0</v>
      </c>
      <c r="CM36" s="84">
        <v>0</v>
      </c>
      <c r="CN36" s="84">
        <v>0</v>
      </c>
      <c r="CO36" s="84">
        <v>0</v>
      </c>
      <c r="CP36" s="84">
        <v>0</v>
      </c>
      <c r="CQ36" s="84">
        <v>0</v>
      </c>
      <c r="CR36" s="84">
        <v>0</v>
      </c>
      <c r="CS36" s="84">
        <v>0</v>
      </c>
      <c r="CT36" s="84">
        <v>0</v>
      </c>
      <c r="CU36" s="84">
        <v>0</v>
      </c>
      <c r="CV36" s="84">
        <v>0</v>
      </c>
      <c r="CW36" s="84">
        <v>0</v>
      </c>
      <c r="CX36" s="84">
        <v>0</v>
      </c>
      <c r="CY36" s="84">
        <v>0</v>
      </c>
      <c r="CZ36" s="84">
        <v>0</v>
      </c>
      <c r="DA36" s="84">
        <v>0</v>
      </c>
      <c r="DB36" s="84">
        <v>0</v>
      </c>
      <c r="DC36" s="84">
        <v>0</v>
      </c>
      <c r="DD36" s="84">
        <v>0</v>
      </c>
      <c r="DE36" s="84">
        <v>0</v>
      </c>
      <c r="DF36" s="84">
        <v>0</v>
      </c>
      <c r="DG36" s="84">
        <v>0</v>
      </c>
      <c r="DH36" s="84">
        <v>42000</v>
      </c>
      <c r="DI36" s="84">
        <v>0</v>
      </c>
      <c r="DJ36" s="84">
        <v>0</v>
      </c>
      <c r="DK36" s="84">
        <v>0</v>
      </c>
      <c r="DL36" s="84">
        <v>0</v>
      </c>
      <c r="DM36" s="84">
        <v>0</v>
      </c>
      <c r="DN36" s="84">
        <v>0</v>
      </c>
      <c r="DO36" s="84">
        <v>0</v>
      </c>
      <c r="DP36" s="84">
        <v>0</v>
      </c>
      <c r="DQ36" s="84">
        <v>0</v>
      </c>
      <c r="DR36" s="84">
        <v>0</v>
      </c>
    </row>
    <row r="37" spans="1:122" s="79" customFormat="1">
      <c r="A37" s="214"/>
      <c r="B37" s="85" t="s">
        <v>118</v>
      </c>
      <c r="C37" s="85">
        <v>250987468.45000002</v>
      </c>
      <c r="D37" s="85">
        <v>71310915</v>
      </c>
      <c r="E37" s="85">
        <v>4702110.34</v>
      </c>
      <c r="F37" s="85">
        <v>823880.06999999983</v>
      </c>
      <c r="G37" s="85">
        <v>214659.69</v>
      </c>
      <c r="H37" s="85">
        <v>3924349.45</v>
      </c>
      <c r="I37" s="85">
        <v>4611031.12</v>
      </c>
      <c r="J37" s="85">
        <v>4449114.45</v>
      </c>
      <c r="K37" s="85">
        <v>4148634.98</v>
      </c>
      <c r="L37" s="85">
        <v>7343189.8600000003</v>
      </c>
      <c r="M37" s="85">
        <v>1824492.63</v>
      </c>
      <c r="N37" s="85">
        <v>3157372.4200000004</v>
      </c>
      <c r="O37" s="85">
        <v>1907538.1999999997</v>
      </c>
      <c r="P37" s="85">
        <v>2661602.94</v>
      </c>
      <c r="Q37" s="85">
        <v>0</v>
      </c>
      <c r="R37" s="85">
        <v>0</v>
      </c>
      <c r="S37" s="85">
        <v>2061765.9100000001</v>
      </c>
      <c r="T37" s="85">
        <v>1491957.58</v>
      </c>
      <c r="U37" s="85">
        <v>92871450.110000014</v>
      </c>
      <c r="V37" s="85">
        <v>11567560.26</v>
      </c>
      <c r="W37" s="85">
        <v>25241520.739999998</v>
      </c>
      <c r="X37" s="85">
        <v>6674322.7000000011</v>
      </c>
      <c r="Y37" s="85">
        <v>2175468.7699999996</v>
      </c>
      <c r="Z37" s="85">
        <v>2213834.5099999998</v>
      </c>
      <c r="AA37" s="85">
        <v>792004.03</v>
      </c>
      <c r="AB37" s="85">
        <v>4881778.92</v>
      </c>
      <c r="AC37" s="85">
        <v>1504474.0299999998</v>
      </c>
      <c r="AD37" s="85">
        <v>2857612.05</v>
      </c>
      <c r="AE37" s="85">
        <v>1035808.5399999999</v>
      </c>
      <c r="AF37" s="85">
        <v>6815221.0100000007</v>
      </c>
      <c r="AG37" s="85">
        <v>8903995.7199999988</v>
      </c>
      <c r="AH37" s="85">
        <v>2597898.77</v>
      </c>
      <c r="AI37" s="85">
        <v>3030984.6500000004</v>
      </c>
      <c r="AJ37" s="85">
        <v>2267093.9900000002</v>
      </c>
      <c r="AK37" s="85">
        <v>2820709.25</v>
      </c>
      <c r="AL37" s="85">
        <v>1586519.4600000002</v>
      </c>
      <c r="AM37" s="85">
        <v>3025395.4800000004</v>
      </c>
      <c r="AN37" s="85">
        <v>5694388.9299999997</v>
      </c>
      <c r="AO37" s="85">
        <v>2892036.62</v>
      </c>
      <c r="AP37" s="85">
        <v>3794703.9</v>
      </c>
      <c r="AQ37" s="85">
        <v>5061597.08</v>
      </c>
      <c r="AR37" s="85">
        <v>1686395.4300000002</v>
      </c>
      <c r="AS37" s="85">
        <v>1673033.41</v>
      </c>
      <c r="AT37" s="85">
        <v>3113392.0600000005</v>
      </c>
      <c r="AU37" s="85">
        <v>65930507.200000003</v>
      </c>
      <c r="AV37" s="85">
        <v>2826673.12</v>
      </c>
      <c r="AW37" s="85">
        <v>2869402.1758018867</v>
      </c>
      <c r="AX37" s="85">
        <v>2842473.5296698115</v>
      </c>
      <c r="AY37" s="85">
        <v>2497988.0231132074</v>
      </c>
      <c r="AZ37" s="85">
        <v>2645398.59</v>
      </c>
      <c r="BA37" s="85">
        <v>2455296.62</v>
      </c>
      <c r="BB37" s="85">
        <v>859654.49000000011</v>
      </c>
      <c r="BC37" s="85">
        <v>3096769.9000000004</v>
      </c>
      <c r="BD37" s="85">
        <v>1563460.48</v>
      </c>
      <c r="BE37" s="85">
        <v>1454775.91</v>
      </c>
      <c r="BF37" s="85">
        <v>1519249.48</v>
      </c>
      <c r="BG37" s="85">
        <v>1752471.5799999998</v>
      </c>
      <c r="BH37" s="85">
        <v>1348821.35</v>
      </c>
      <c r="BI37" s="85">
        <v>1175893.4300000002</v>
      </c>
      <c r="BJ37" s="85">
        <v>1219110.7699999998</v>
      </c>
      <c r="BK37" s="85">
        <v>1298456.0399999998</v>
      </c>
      <c r="BL37" s="85">
        <v>1688928.2000000002</v>
      </c>
      <c r="BM37" s="85">
        <v>981865.50999999989</v>
      </c>
      <c r="BN37" s="85">
        <v>938494.14</v>
      </c>
      <c r="BO37" s="85">
        <v>1111535.2399999998</v>
      </c>
      <c r="BP37" s="85">
        <v>1580972.17</v>
      </c>
      <c r="BQ37" s="85">
        <v>712783.04999999993</v>
      </c>
      <c r="BR37" s="85">
        <v>617853.68999999994</v>
      </c>
      <c r="BS37" s="85">
        <v>667142.61</v>
      </c>
      <c r="BT37" s="85">
        <v>744987.71999999986</v>
      </c>
      <c r="BU37" s="85">
        <v>698942.9</v>
      </c>
      <c r="BV37" s="85">
        <v>954240.16999999993</v>
      </c>
      <c r="BW37" s="85">
        <v>527192.04</v>
      </c>
      <c r="BX37" s="85">
        <v>1241726.1800000002</v>
      </c>
      <c r="BY37" s="85">
        <v>409557.03</v>
      </c>
      <c r="BZ37" s="85">
        <v>652959.47</v>
      </c>
      <c r="CA37" s="85">
        <v>257884.7</v>
      </c>
      <c r="CB37" s="85">
        <v>447340.70999999996</v>
      </c>
      <c r="CC37" s="85">
        <v>522346.51</v>
      </c>
      <c r="CD37" s="85">
        <v>1077695.3899999999</v>
      </c>
      <c r="CE37" s="85">
        <v>993244.09999999986</v>
      </c>
      <c r="CF37" s="85">
        <v>353585.44</v>
      </c>
      <c r="CG37" s="85">
        <v>369088.17</v>
      </c>
      <c r="CH37" s="85">
        <v>317182.45999999996</v>
      </c>
      <c r="CI37" s="85">
        <v>376351.4</v>
      </c>
      <c r="CJ37" s="85">
        <v>298086.10000000003</v>
      </c>
      <c r="CK37" s="85">
        <v>766496.03999999992</v>
      </c>
      <c r="CL37" s="85">
        <v>494824.39999999997</v>
      </c>
      <c r="CM37" s="85">
        <v>397384.61000000004</v>
      </c>
      <c r="CN37" s="85">
        <v>701880.6</v>
      </c>
      <c r="CO37" s="85">
        <v>540472.36999999988</v>
      </c>
      <c r="CP37" s="85">
        <v>570527.38</v>
      </c>
      <c r="CQ37" s="85">
        <v>305788.72000000003</v>
      </c>
      <c r="CR37" s="85">
        <v>459863.89999999991</v>
      </c>
      <c r="CS37" s="85">
        <v>633689.59</v>
      </c>
      <c r="CT37" s="85">
        <v>373617.38</v>
      </c>
      <c r="CU37" s="85">
        <v>429890.43</v>
      </c>
      <c r="CV37" s="85">
        <v>322217.01</v>
      </c>
      <c r="CW37" s="85">
        <v>560291.89</v>
      </c>
      <c r="CX37" s="85">
        <v>344242.27999999997</v>
      </c>
      <c r="CY37" s="85">
        <v>564297.53</v>
      </c>
      <c r="CZ37" s="85">
        <v>426155.68</v>
      </c>
      <c r="DA37" s="85">
        <v>524783.12999999989</v>
      </c>
      <c r="DB37" s="85">
        <v>395077.28</v>
      </c>
      <c r="DC37" s="85">
        <v>912505.35999999987</v>
      </c>
      <c r="DD37" s="85">
        <v>701360.66</v>
      </c>
      <c r="DE37" s="85">
        <v>407707.95</v>
      </c>
      <c r="DF37" s="85">
        <v>359912.26</v>
      </c>
      <c r="DG37" s="85">
        <v>877250.49</v>
      </c>
      <c r="DH37" s="85">
        <v>498269.23</v>
      </c>
      <c r="DI37" s="85">
        <v>451758.84</v>
      </c>
      <c r="DJ37" s="85">
        <v>353896.56</v>
      </c>
      <c r="DK37" s="85">
        <v>256386.36</v>
      </c>
      <c r="DL37" s="85">
        <v>392666.29</v>
      </c>
      <c r="DM37" s="85">
        <v>360419.66000000003</v>
      </c>
      <c r="DN37" s="85">
        <v>162827.15</v>
      </c>
      <c r="DO37" s="85">
        <v>289946.90000000002</v>
      </c>
      <c r="DP37" s="85">
        <v>402313.75</v>
      </c>
      <c r="DQ37" s="85">
        <v>564330.03</v>
      </c>
      <c r="DR37" s="85">
        <v>159574.9</v>
      </c>
    </row>
    <row r="38" spans="1:122">
      <c r="A38" s="214" t="s">
        <v>133</v>
      </c>
      <c r="B38" s="84" t="s">
        <v>134</v>
      </c>
      <c r="C38" s="84">
        <v>5766911.21</v>
      </c>
      <c r="D38" s="84">
        <v>0</v>
      </c>
      <c r="E38" s="84">
        <v>215202.43</v>
      </c>
      <c r="F38" s="84">
        <v>16372.22</v>
      </c>
      <c r="G38" s="84">
        <v>7870.8599999999988</v>
      </c>
      <c r="H38" s="84">
        <v>18207.47</v>
      </c>
      <c r="I38" s="84">
        <v>7966.37</v>
      </c>
      <c r="J38" s="84">
        <v>112877.31</v>
      </c>
      <c r="K38" s="84">
        <v>180954.1</v>
      </c>
      <c r="L38" s="84">
        <v>50748.899999999994</v>
      </c>
      <c r="M38" s="84">
        <v>181136.66999999998</v>
      </c>
      <c r="N38" s="84">
        <v>89835.06</v>
      </c>
      <c r="O38" s="84">
        <v>27477.879999999997</v>
      </c>
      <c r="P38" s="84">
        <v>21390.639999999999</v>
      </c>
      <c r="Q38" s="84">
        <v>0</v>
      </c>
      <c r="R38" s="84">
        <v>0</v>
      </c>
      <c r="S38" s="84">
        <v>56901.94</v>
      </c>
      <c r="T38" s="84">
        <v>175642.37</v>
      </c>
      <c r="U38" s="84">
        <v>875160.85999999987</v>
      </c>
      <c r="V38" s="84">
        <v>315648.22000000003</v>
      </c>
      <c r="W38" s="84">
        <v>3158247.93</v>
      </c>
      <c r="X38" s="84">
        <v>255269.98</v>
      </c>
      <c r="Y38" s="84">
        <v>72670.569999999992</v>
      </c>
      <c r="Z38" s="84">
        <v>66215.520000000004</v>
      </c>
      <c r="AA38" s="84">
        <v>52583.850000000006</v>
      </c>
      <c r="AB38" s="84">
        <v>67982.11</v>
      </c>
      <c r="AC38" s="84">
        <v>56196.170000000006</v>
      </c>
      <c r="AD38" s="84">
        <v>161823.29999999999</v>
      </c>
      <c r="AE38" s="84">
        <v>64490.530000000006</v>
      </c>
      <c r="AF38" s="84">
        <v>1390827.18</v>
      </c>
      <c r="AG38" s="84">
        <v>584672.57999999996</v>
      </c>
      <c r="AH38" s="84">
        <v>450062.59</v>
      </c>
      <c r="AI38" s="84">
        <v>506371.75</v>
      </c>
      <c r="AJ38" s="84">
        <v>91061.89</v>
      </c>
      <c r="AK38" s="84">
        <v>111920.78</v>
      </c>
      <c r="AL38" s="84">
        <v>52287.310000000005</v>
      </c>
      <c r="AM38" s="84">
        <v>52809.590000000004</v>
      </c>
      <c r="AN38" s="84">
        <v>143167.97</v>
      </c>
      <c r="AO38" s="84">
        <v>24039.040000000001</v>
      </c>
      <c r="AP38" s="84">
        <v>0</v>
      </c>
      <c r="AQ38" s="84">
        <v>78196.509999999995</v>
      </c>
      <c r="AR38" s="84">
        <v>25273.579999999998</v>
      </c>
      <c r="AS38" s="84">
        <v>16260.670000000002</v>
      </c>
      <c r="AT38" s="84">
        <v>45538.820000000007</v>
      </c>
      <c r="AU38" s="84">
        <v>489874.68</v>
      </c>
      <c r="AV38" s="84">
        <v>7332.77</v>
      </c>
      <c r="AW38" s="84">
        <v>20541.29</v>
      </c>
      <c r="AX38" s="84">
        <v>13167.58</v>
      </c>
      <c r="AY38" s="84">
        <v>20152.28</v>
      </c>
      <c r="AZ38" s="84">
        <v>7097.32</v>
      </c>
      <c r="BA38" s="84">
        <v>14054.95</v>
      </c>
      <c r="BB38" s="84">
        <v>5564.49</v>
      </c>
      <c r="BC38" s="84">
        <v>9383.66</v>
      </c>
      <c r="BD38" s="84">
        <v>10497.8</v>
      </c>
      <c r="BE38" s="84">
        <v>10555.72</v>
      </c>
      <c r="BF38" s="84">
        <v>14749.99</v>
      </c>
      <c r="BG38" s="84">
        <v>9009.44</v>
      </c>
      <c r="BH38" s="84">
        <v>7700.14</v>
      </c>
      <c r="BI38" s="84">
        <v>3942.92</v>
      </c>
      <c r="BJ38" s="84">
        <v>2844.71</v>
      </c>
      <c r="BK38" s="84">
        <v>7839.7199999999993</v>
      </c>
      <c r="BL38" s="84">
        <v>5851.29</v>
      </c>
      <c r="BM38" s="84">
        <v>3182.11</v>
      </c>
      <c r="BN38" s="84">
        <v>9237.7200000000012</v>
      </c>
      <c r="BO38" s="84">
        <v>4186.9000000000005</v>
      </c>
      <c r="BP38" s="84">
        <v>0</v>
      </c>
      <c r="BQ38" s="84">
        <v>2803</v>
      </c>
      <c r="BR38" s="84">
        <v>9406.6299999999992</v>
      </c>
      <c r="BS38" s="84">
        <v>7240.99</v>
      </c>
      <c r="BT38" s="84">
        <v>1572.04</v>
      </c>
      <c r="BU38" s="84">
        <v>7144.53</v>
      </c>
      <c r="BV38" s="84">
        <v>8811.2999999999993</v>
      </c>
      <c r="BW38" s="84">
        <v>6697.04</v>
      </c>
      <c r="BX38" s="84">
        <v>3089.68</v>
      </c>
      <c r="BY38" s="84">
        <v>0</v>
      </c>
      <c r="BZ38" s="84">
        <v>1136.8400000000001</v>
      </c>
      <c r="CA38" s="84">
        <v>4266.32</v>
      </c>
      <c r="CB38" s="84">
        <v>6198.3</v>
      </c>
      <c r="CC38" s="84">
        <v>0</v>
      </c>
      <c r="CD38" s="84">
        <v>1088.94</v>
      </c>
      <c r="CE38" s="84">
        <v>6002.5</v>
      </c>
      <c r="CF38" s="84">
        <v>4988</v>
      </c>
      <c r="CG38" s="84">
        <v>2697.23</v>
      </c>
      <c r="CH38" s="84">
        <v>713.5</v>
      </c>
      <c r="CI38" s="84">
        <v>514</v>
      </c>
      <c r="CJ38" s="84">
        <v>1282.5</v>
      </c>
      <c r="CK38" s="84">
        <v>9897.9500000000007</v>
      </c>
      <c r="CL38" s="84">
        <v>5854</v>
      </c>
      <c r="CM38" s="84">
        <v>5065</v>
      </c>
      <c r="CN38" s="84">
        <v>9790.0299999999988</v>
      </c>
      <c r="CO38" s="84">
        <v>4679.5200000000004</v>
      </c>
      <c r="CP38" s="84">
        <v>13019.7</v>
      </c>
      <c r="CQ38" s="84">
        <v>959</v>
      </c>
      <c r="CR38" s="84">
        <v>4909.5</v>
      </c>
      <c r="CS38" s="84">
        <v>18925.16</v>
      </c>
      <c r="CT38" s="84">
        <v>2888.35</v>
      </c>
      <c r="CU38" s="84">
        <v>9276.98</v>
      </c>
      <c r="CV38" s="84">
        <v>19221.100000000002</v>
      </c>
      <c r="CW38" s="84">
        <v>1710</v>
      </c>
      <c r="CX38" s="84">
        <v>1050</v>
      </c>
      <c r="CY38" s="84">
        <v>3141</v>
      </c>
      <c r="CZ38" s="84">
        <v>6543.21</v>
      </c>
      <c r="DA38" s="84">
        <v>14369.62</v>
      </c>
      <c r="DB38" s="84">
        <v>12643.239999999998</v>
      </c>
      <c r="DC38" s="84">
        <v>14101.470000000001</v>
      </c>
      <c r="DD38" s="84">
        <v>2134.3000000000002</v>
      </c>
      <c r="DE38" s="84">
        <v>432.48</v>
      </c>
      <c r="DF38" s="84">
        <v>5541.5</v>
      </c>
      <c r="DG38" s="84">
        <v>20703.05</v>
      </c>
      <c r="DH38" s="84">
        <v>3326</v>
      </c>
      <c r="DI38" s="84">
        <v>2865.07</v>
      </c>
      <c r="DJ38" s="84">
        <v>0</v>
      </c>
      <c r="DK38" s="84">
        <v>0</v>
      </c>
      <c r="DL38" s="84">
        <v>3856.3999999999996</v>
      </c>
      <c r="DM38" s="84">
        <v>710.5</v>
      </c>
      <c r="DN38" s="84">
        <v>10579.85</v>
      </c>
      <c r="DO38" s="84">
        <v>7827.73</v>
      </c>
      <c r="DP38" s="84">
        <v>1077</v>
      </c>
      <c r="DQ38" s="84">
        <v>6999.2099999999991</v>
      </c>
      <c r="DR38" s="84">
        <v>3230.62</v>
      </c>
    </row>
    <row r="39" spans="1:122">
      <c r="A39" s="214"/>
      <c r="B39" s="84" t="s">
        <v>135</v>
      </c>
      <c r="C39" s="84">
        <v>57176.07</v>
      </c>
      <c r="D39" s="84">
        <v>0</v>
      </c>
      <c r="E39" s="84">
        <v>0</v>
      </c>
      <c r="F39" s="84">
        <v>0</v>
      </c>
      <c r="G39" s="84">
        <v>0</v>
      </c>
      <c r="H39" s="84">
        <v>819</v>
      </c>
      <c r="I39" s="84">
        <v>3351.11</v>
      </c>
      <c r="J39" s="84">
        <v>4476.28</v>
      </c>
      <c r="K39" s="84">
        <v>0</v>
      </c>
      <c r="L39" s="84">
        <v>2428</v>
      </c>
      <c r="M39" s="84">
        <v>810.6099999999999</v>
      </c>
      <c r="N39" s="84">
        <v>0</v>
      </c>
      <c r="O39" s="84">
        <v>0</v>
      </c>
      <c r="P39" s="84">
        <v>957</v>
      </c>
      <c r="Q39" s="84">
        <v>0</v>
      </c>
      <c r="R39" s="84">
        <v>0</v>
      </c>
      <c r="S39" s="84">
        <v>0</v>
      </c>
      <c r="T39" s="84">
        <v>0</v>
      </c>
      <c r="U39" s="84">
        <v>38437.1</v>
      </c>
      <c r="V39" s="84">
        <v>1452</v>
      </c>
      <c r="W39" s="84">
        <v>2763.47</v>
      </c>
      <c r="X39" s="84">
        <v>1681.5</v>
      </c>
      <c r="Y39" s="84">
        <v>618.5</v>
      </c>
      <c r="Z39" s="84">
        <v>125</v>
      </c>
      <c r="AA39" s="84">
        <v>708.5</v>
      </c>
      <c r="AB39" s="84">
        <v>0</v>
      </c>
      <c r="AC39" s="84">
        <v>0</v>
      </c>
      <c r="AD39" s="84">
        <v>2076</v>
      </c>
      <c r="AE39" s="84">
        <v>0</v>
      </c>
      <c r="AF39" s="84">
        <v>161.47</v>
      </c>
      <c r="AG39" s="84">
        <v>0</v>
      </c>
      <c r="AH39" s="84">
        <v>526</v>
      </c>
      <c r="AI39" s="84">
        <v>0</v>
      </c>
      <c r="AJ39" s="84">
        <v>0</v>
      </c>
      <c r="AK39" s="84">
        <v>0</v>
      </c>
      <c r="AL39" s="84">
        <v>1681.5</v>
      </c>
      <c r="AM39" s="84">
        <v>0</v>
      </c>
      <c r="AN39" s="84">
        <v>83</v>
      </c>
      <c r="AO39" s="84">
        <v>1089.0700000000002</v>
      </c>
      <c r="AP39" s="84">
        <v>84</v>
      </c>
      <c r="AQ39" s="84">
        <v>996</v>
      </c>
      <c r="AR39" s="84">
        <v>0</v>
      </c>
      <c r="AS39" s="84">
        <v>31636.78</v>
      </c>
      <c r="AT39" s="84">
        <v>1837.24</v>
      </c>
      <c r="AU39" s="84">
        <v>2711.0099999999998</v>
      </c>
      <c r="AV39" s="84">
        <v>0</v>
      </c>
      <c r="AW39" s="84">
        <v>0</v>
      </c>
      <c r="AX39" s="84">
        <v>0</v>
      </c>
      <c r="AY39" s="84">
        <v>0</v>
      </c>
      <c r="AZ39" s="84">
        <v>0</v>
      </c>
      <c r="BA39" s="84">
        <v>0</v>
      </c>
      <c r="BB39" s="84">
        <v>0</v>
      </c>
      <c r="BC39" s="84">
        <v>0</v>
      </c>
      <c r="BD39" s="84">
        <v>0</v>
      </c>
      <c r="BE39" s="84">
        <v>0</v>
      </c>
      <c r="BF39" s="84">
        <v>0</v>
      </c>
      <c r="BG39" s="84">
        <v>0</v>
      </c>
      <c r="BH39" s="84">
        <v>185</v>
      </c>
      <c r="BI39" s="84">
        <v>0</v>
      </c>
      <c r="BJ39" s="84">
        <v>0</v>
      </c>
      <c r="BK39" s="84">
        <v>0</v>
      </c>
      <c r="BL39" s="84">
        <v>0</v>
      </c>
      <c r="BM39" s="84">
        <v>0</v>
      </c>
      <c r="BN39" s="84">
        <v>0</v>
      </c>
      <c r="BO39" s="84">
        <v>0</v>
      </c>
      <c r="BP39" s="84">
        <v>0</v>
      </c>
      <c r="BQ39" s="84">
        <v>0</v>
      </c>
      <c r="BR39" s="84">
        <v>0</v>
      </c>
      <c r="BS39" s="84">
        <v>0</v>
      </c>
      <c r="BT39" s="84">
        <v>0</v>
      </c>
      <c r="BU39" s="84">
        <v>0</v>
      </c>
      <c r="BV39" s="84">
        <v>0</v>
      </c>
      <c r="BW39" s="84">
        <v>0</v>
      </c>
      <c r="BX39" s="84">
        <v>0</v>
      </c>
      <c r="BY39" s="84">
        <v>0</v>
      </c>
      <c r="BZ39" s="84">
        <v>0</v>
      </c>
      <c r="CA39" s="84">
        <v>0</v>
      </c>
      <c r="CB39" s="84">
        <v>0</v>
      </c>
      <c r="CC39" s="84">
        <v>0</v>
      </c>
      <c r="CD39" s="84">
        <v>716.41000000000008</v>
      </c>
      <c r="CE39" s="84">
        <v>0</v>
      </c>
      <c r="CF39" s="84">
        <v>0</v>
      </c>
      <c r="CG39" s="84">
        <v>0</v>
      </c>
      <c r="CH39" s="84">
        <v>0</v>
      </c>
      <c r="CI39" s="84">
        <v>0</v>
      </c>
      <c r="CJ39" s="84">
        <v>27.4</v>
      </c>
      <c r="CK39" s="84">
        <v>0</v>
      </c>
      <c r="CL39" s="84">
        <v>0</v>
      </c>
      <c r="CM39" s="84">
        <v>0</v>
      </c>
      <c r="CN39" s="84">
        <v>0</v>
      </c>
      <c r="CO39" s="84">
        <v>111</v>
      </c>
      <c r="CP39" s="84">
        <v>0</v>
      </c>
      <c r="CQ39" s="84">
        <v>34.9</v>
      </c>
      <c r="CR39" s="84">
        <v>0</v>
      </c>
      <c r="CS39" s="84">
        <v>0</v>
      </c>
      <c r="CT39" s="84">
        <v>0</v>
      </c>
      <c r="CU39" s="84">
        <v>0</v>
      </c>
      <c r="CV39" s="84">
        <v>0</v>
      </c>
      <c r="CW39" s="84">
        <v>0</v>
      </c>
      <c r="CX39" s="84">
        <v>0</v>
      </c>
      <c r="CY39" s="84">
        <v>0</v>
      </c>
      <c r="CZ39" s="84">
        <v>0</v>
      </c>
      <c r="DA39" s="84">
        <v>0</v>
      </c>
      <c r="DB39" s="84">
        <v>0</v>
      </c>
      <c r="DC39" s="84">
        <v>0</v>
      </c>
      <c r="DD39" s="84">
        <v>0</v>
      </c>
      <c r="DE39" s="84">
        <v>0</v>
      </c>
      <c r="DF39" s="84">
        <v>0</v>
      </c>
      <c r="DG39" s="84">
        <v>86</v>
      </c>
      <c r="DH39" s="84">
        <v>0</v>
      </c>
      <c r="DI39" s="84">
        <v>0</v>
      </c>
      <c r="DJ39" s="84">
        <v>0</v>
      </c>
      <c r="DK39" s="84">
        <v>0</v>
      </c>
      <c r="DL39" s="84">
        <v>0</v>
      </c>
      <c r="DM39" s="84">
        <v>0</v>
      </c>
      <c r="DN39" s="84">
        <v>0</v>
      </c>
      <c r="DO39" s="84">
        <v>0</v>
      </c>
      <c r="DP39" s="84">
        <v>720.5</v>
      </c>
      <c r="DQ39" s="84">
        <v>829.80000000000007</v>
      </c>
      <c r="DR39" s="84">
        <v>0</v>
      </c>
    </row>
    <row r="40" spans="1:122">
      <c r="A40" s="214"/>
      <c r="B40" s="84" t="s">
        <v>136</v>
      </c>
      <c r="C40" s="84">
        <v>9483044.8100000005</v>
      </c>
      <c r="D40" s="84">
        <v>69006</v>
      </c>
      <c r="E40" s="84">
        <v>43889.41</v>
      </c>
      <c r="F40" s="84">
        <v>36446.959999999999</v>
      </c>
      <c r="G40" s="84">
        <v>15975</v>
      </c>
      <c r="H40" s="84">
        <v>15231.18</v>
      </c>
      <c r="I40" s="84">
        <v>10463</v>
      </c>
      <c r="J40" s="84">
        <v>554606.09</v>
      </c>
      <c r="K40" s="84">
        <v>21979.21</v>
      </c>
      <c r="L40" s="84">
        <v>13452.55</v>
      </c>
      <c r="M40" s="84">
        <v>11106</v>
      </c>
      <c r="N40" s="84">
        <v>5940</v>
      </c>
      <c r="O40" s="84">
        <v>14827</v>
      </c>
      <c r="P40" s="84">
        <v>19672.099999999999</v>
      </c>
      <c r="Q40" s="84">
        <v>0</v>
      </c>
      <c r="R40" s="84">
        <v>0</v>
      </c>
      <c r="S40" s="84">
        <v>9163</v>
      </c>
      <c r="T40" s="84">
        <v>94251</v>
      </c>
      <c r="U40" s="84">
        <v>4883622.5299999993</v>
      </c>
      <c r="V40" s="84">
        <v>255544.06</v>
      </c>
      <c r="W40" s="84">
        <v>3014333.89</v>
      </c>
      <c r="X40" s="84">
        <v>393535.83000000007</v>
      </c>
      <c r="Y40" s="84">
        <v>54905.77</v>
      </c>
      <c r="Z40" s="84">
        <v>84320.689999999988</v>
      </c>
      <c r="AA40" s="84">
        <v>48353.5</v>
      </c>
      <c r="AB40" s="84">
        <v>39756</v>
      </c>
      <c r="AC40" s="84">
        <v>28208.100000000002</v>
      </c>
      <c r="AD40" s="84">
        <v>73456.400000000009</v>
      </c>
      <c r="AE40" s="84">
        <v>94019.12</v>
      </c>
      <c r="AF40" s="84">
        <v>2089628.2399999998</v>
      </c>
      <c r="AG40" s="84">
        <v>306838.25</v>
      </c>
      <c r="AH40" s="84">
        <v>322887.40999999997</v>
      </c>
      <c r="AI40" s="84">
        <v>127504.47</v>
      </c>
      <c r="AJ40" s="84">
        <v>193245.83</v>
      </c>
      <c r="AK40" s="84">
        <v>128876.02</v>
      </c>
      <c r="AL40" s="84">
        <v>71413.98</v>
      </c>
      <c r="AM40" s="84">
        <v>60645.229999999996</v>
      </c>
      <c r="AN40" s="84">
        <v>341722.85</v>
      </c>
      <c r="AO40" s="84">
        <v>39629.699999999997</v>
      </c>
      <c r="AP40" s="84">
        <v>14300.699999999999</v>
      </c>
      <c r="AQ40" s="84">
        <v>122578.02</v>
      </c>
      <c r="AR40" s="84">
        <v>119853.4</v>
      </c>
      <c r="AS40" s="84">
        <v>124931.04000000001</v>
      </c>
      <c r="AT40" s="84">
        <v>240148.41999999998</v>
      </c>
      <c r="AU40" s="84">
        <v>3819813.17</v>
      </c>
      <c r="AV40" s="84">
        <v>214132.01</v>
      </c>
      <c r="AW40" s="84">
        <v>102795.14</v>
      </c>
      <c r="AX40" s="84">
        <v>149989.29999999999</v>
      </c>
      <c r="AY40" s="84">
        <v>70493.61</v>
      </c>
      <c r="AZ40" s="84">
        <v>101149.40999999999</v>
      </c>
      <c r="BA40" s="84">
        <v>163039.59</v>
      </c>
      <c r="BB40" s="84">
        <v>43462.14</v>
      </c>
      <c r="BC40" s="84">
        <v>129989.68</v>
      </c>
      <c r="BD40" s="84">
        <v>40170.400000000001</v>
      </c>
      <c r="BE40" s="84">
        <v>83304.73</v>
      </c>
      <c r="BF40" s="84">
        <v>73831.930000000008</v>
      </c>
      <c r="BG40" s="84">
        <v>103782.77000000002</v>
      </c>
      <c r="BH40" s="84">
        <v>36130.199999999997</v>
      </c>
      <c r="BI40" s="84">
        <v>41786</v>
      </c>
      <c r="BJ40" s="84">
        <v>85403.569999999992</v>
      </c>
      <c r="BK40" s="84">
        <v>38735.370000000003</v>
      </c>
      <c r="BL40" s="84">
        <v>60930.99</v>
      </c>
      <c r="BM40" s="84">
        <v>44078</v>
      </c>
      <c r="BN40" s="84">
        <v>36153.74</v>
      </c>
      <c r="BO40" s="84">
        <v>64522.47</v>
      </c>
      <c r="BP40" s="84">
        <v>85716.54</v>
      </c>
      <c r="BQ40" s="84">
        <v>51201.840000000004</v>
      </c>
      <c r="BR40" s="84">
        <v>38566</v>
      </c>
      <c r="BS40" s="84">
        <v>46323.200000000004</v>
      </c>
      <c r="BT40" s="84">
        <v>51618.77</v>
      </c>
      <c r="BU40" s="84">
        <v>23810</v>
      </c>
      <c r="BV40" s="84">
        <v>71571.7</v>
      </c>
      <c r="BW40" s="84">
        <v>39084</v>
      </c>
      <c r="BX40" s="84">
        <v>48653</v>
      </c>
      <c r="BY40" s="84">
        <v>27500</v>
      </c>
      <c r="BZ40" s="84">
        <v>46724.89</v>
      </c>
      <c r="CA40" s="84">
        <v>18033</v>
      </c>
      <c r="CB40" s="84">
        <v>61571.009999999995</v>
      </c>
      <c r="CC40" s="84">
        <v>26674.77</v>
      </c>
      <c r="CD40" s="84">
        <v>38578.339999999997</v>
      </c>
      <c r="CE40" s="84">
        <v>127342.95999999999</v>
      </c>
      <c r="CF40" s="84">
        <v>37728.71</v>
      </c>
      <c r="CG40" s="84">
        <v>27263</v>
      </c>
      <c r="CH40" s="84">
        <v>56462.5</v>
      </c>
      <c r="CI40" s="84">
        <v>47196.5</v>
      </c>
      <c r="CJ40" s="84">
        <v>14627.720000000001</v>
      </c>
      <c r="CK40" s="84">
        <v>23562.44</v>
      </c>
      <c r="CL40" s="84">
        <v>40583.97</v>
      </c>
      <c r="CM40" s="84">
        <v>24663.16</v>
      </c>
      <c r="CN40" s="84">
        <v>45420.01</v>
      </c>
      <c r="CO40" s="84">
        <v>22659.8</v>
      </c>
      <c r="CP40" s="84">
        <v>25871.02</v>
      </c>
      <c r="CQ40" s="84">
        <v>37536.21</v>
      </c>
      <c r="CR40" s="84">
        <v>32151.339999999997</v>
      </c>
      <c r="CS40" s="84">
        <v>51583.3</v>
      </c>
      <c r="CT40" s="84">
        <v>19093</v>
      </c>
      <c r="CU40" s="84">
        <v>48551.89</v>
      </c>
      <c r="CV40" s="84">
        <v>32016.1</v>
      </c>
      <c r="CW40" s="84">
        <v>48153.770000000004</v>
      </c>
      <c r="CX40" s="84">
        <v>9300.7999999999993</v>
      </c>
      <c r="CY40" s="84">
        <v>53496.41</v>
      </c>
      <c r="CZ40" s="84">
        <v>50998.400000000001</v>
      </c>
      <c r="DA40" s="84">
        <v>44605.5</v>
      </c>
      <c r="DB40" s="84">
        <v>64796</v>
      </c>
      <c r="DC40" s="84">
        <v>55975.44</v>
      </c>
      <c r="DD40" s="84">
        <v>14510</v>
      </c>
      <c r="DE40" s="84">
        <v>10317.700000000001</v>
      </c>
      <c r="DF40" s="84">
        <v>28229</v>
      </c>
      <c r="DG40" s="84">
        <v>100508.58</v>
      </c>
      <c r="DH40" s="84">
        <v>56875.67</v>
      </c>
      <c r="DI40" s="84">
        <v>36258.46</v>
      </c>
      <c r="DJ40" s="84">
        <v>8230</v>
      </c>
      <c r="DK40" s="84">
        <v>0</v>
      </c>
      <c r="DL40" s="84">
        <v>27636</v>
      </c>
      <c r="DM40" s="84">
        <v>35826.230000000003</v>
      </c>
      <c r="DN40" s="84">
        <v>10375</v>
      </c>
      <c r="DO40" s="84">
        <v>40293.5</v>
      </c>
      <c r="DP40" s="84">
        <v>11645.86</v>
      </c>
      <c r="DQ40" s="84">
        <v>37959.11</v>
      </c>
      <c r="DR40" s="84">
        <v>0</v>
      </c>
    </row>
    <row r="41" spans="1:122">
      <c r="A41" s="214"/>
      <c r="B41" s="84" t="s">
        <v>137</v>
      </c>
      <c r="C41" s="84">
        <v>1479320.37</v>
      </c>
      <c r="D41" s="84">
        <v>0</v>
      </c>
      <c r="E41" s="84">
        <v>511.28</v>
      </c>
      <c r="F41" s="84">
        <v>4862.09</v>
      </c>
      <c r="G41" s="84">
        <v>969.36999999999989</v>
      </c>
      <c r="H41" s="84">
        <v>7590.63</v>
      </c>
      <c r="I41" s="84">
        <v>45037.53</v>
      </c>
      <c r="J41" s="84">
        <v>346614.37</v>
      </c>
      <c r="K41" s="84">
        <v>11921.32</v>
      </c>
      <c r="L41" s="84">
        <v>54197.919999999998</v>
      </c>
      <c r="M41" s="84">
        <v>2685.5600000000004</v>
      </c>
      <c r="N41" s="84">
        <v>4039.9700000000003</v>
      </c>
      <c r="O41" s="84">
        <v>4512.1400000000003</v>
      </c>
      <c r="P41" s="84">
        <v>4369.4699999999993</v>
      </c>
      <c r="Q41" s="84">
        <v>0</v>
      </c>
      <c r="R41" s="84">
        <v>0</v>
      </c>
      <c r="S41" s="84">
        <v>2761.1800000000003</v>
      </c>
      <c r="T41" s="84">
        <v>9776</v>
      </c>
      <c r="U41" s="84">
        <v>807036.10000000009</v>
      </c>
      <c r="V41" s="84">
        <v>64301.149999999994</v>
      </c>
      <c r="W41" s="84">
        <v>71753.570000000007</v>
      </c>
      <c r="X41" s="84">
        <v>36380.720000000001</v>
      </c>
      <c r="Y41" s="84">
        <v>1361.7999999999988</v>
      </c>
      <c r="Z41" s="84">
        <v>20735.16</v>
      </c>
      <c r="AA41" s="84">
        <v>12437.38</v>
      </c>
      <c r="AB41" s="84">
        <v>17483.840000000004</v>
      </c>
      <c r="AC41" s="84">
        <v>12282.970000000001</v>
      </c>
      <c r="AD41" s="84">
        <v>15608.22</v>
      </c>
      <c r="AE41" s="84">
        <v>6375.2400000000007</v>
      </c>
      <c r="AF41" s="84">
        <v>33932.230000000003</v>
      </c>
      <c r="AG41" s="84">
        <v>6185.54</v>
      </c>
      <c r="AH41" s="84">
        <v>3688.63</v>
      </c>
      <c r="AI41" s="84">
        <v>5963.71</v>
      </c>
      <c r="AJ41" s="84">
        <v>7205.05</v>
      </c>
      <c r="AK41" s="84">
        <v>11663.81</v>
      </c>
      <c r="AL41" s="84">
        <v>17511.86</v>
      </c>
      <c r="AM41" s="84">
        <v>21092.269999999997</v>
      </c>
      <c r="AN41" s="84">
        <v>25855.170000000002</v>
      </c>
      <c r="AO41" s="84">
        <v>12652.749999999998</v>
      </c>
      <c r="AP41" s="84">
        <v>15083.68</v>
      </c>
      <c r="AQ41" s="84">
        <v>10016.01</v>
      </c>
      <c r="AR41" s="84">
        <v>11240.029999999999</v>
      </c>
      <c r="AS41" s="84">
        <v>6497.73</v>
      </c>
      <c r="AT41" s="84">
        <v>22402.06</v>
      </c>
      <c r="AU41" s="84">
        <v>682196.39999999991</v>
      </c>
      <c r="AV41" s="84">
        <v>35844.54</v>
      </c>
      <c r="AW41" s="84">
        <v>38500.949999999997</v>
      </c>
      <c r="AX41" s="84">
        <v>8906.6200000000008</v>
      </c>
      <c r="AY41" s="84">
        <v>17705.669999999998</v>
      </c>
      <c r="AZ41" s="84">
        <v>43655.16</v>
      </c>
      <c r="BA41" s="84">
        <v>49979.62</v>
      </c>
      <c r="BB41" s="84">
        <v>7044</v>
      </c>
      <c r="BC41" s="84">
        <v>18872</v>
      </c>
      <c r="BD41" s="84">
        <v>6858.56</v>
      </c>
      <c r="BE41" s="84">
        <v>8903.130000000001</v>
      </c>
      <c r="BF41" s="84">
        <v>12185.72</v>
      </c>
      <c r="BG41" s="84">
        <v>30053.759999999998</v>
      </c>
      <c r="BH41" s="84">
        <v>13245.27</v>
      </c>
      <c r="BI41" s="84">
        <v>24714.09</v>
      </c>
      <c r="BJ41" s="84">
        <v>11705.74</v>
      </c>
      <c r="BK41" s="84">
        <v>2663.8</v>
      </c>
      <c r="BL41" s="84">
        <v>21467.660000000003</v>
      </c>
      <c r="BM41" s="84">
        <v>8905</v>
      </c>
      <c r="BN41" s="84">
        <v>11194.41</v>
      </c>
      <c r="BO41" s="84">
        <v>1818.19</v>
      </c>
      <c r="BP41" s="84">
        <v>16737.32</v>
      </c>
      <c r="BQ41" s="84">
        <v>356.27000000000004</v>
      </c>
      <c r="BR41" s="84">
        <v>4695.03</v>
      </c>
      <c r="BS41" s="84">
        <v>7663.5</v>
      </c>
      <c r="BT41" s="84">
        <v>7603.45</v>
      </c>
      <c r="BU41" s="84">
        <v>22950</v>
      </c>
      <c r="BV41" s="84">
        <v>10176.209999999999</v>
      </c>
      <c r="BW41" s="84">
        <v>6651.83</v>
      </c>
      <c r="BX41" s="84">
        <v>5130.46</v>
      </c>
      <c r="BY41" s="84">
        <v>4250.9699999999993</v>
      </c>
      <c r="BZ41" s="84">
        <v>8053.369999999999</v>
      </c>
      <c r="CA41" s="84">
        <v>1992.5</v>
      </c>
      <c r="CB41" s="84">
        <v>4446.03</v>
      </c>
      <c r="CC41" s="84">
        <v>2630.72</v>
      </c>
      <c r="CD41" s="84">
        <v>4565.9400000000005</v>
      </c>
      <c r="CE41" s="84">
        <v>6299.6399999999994</v>
      </c>
      <c r="CF41" s="84">
        <v>4225.3599999999997</v>
      </c>
      <c r="CG41" s="84">
        <v>5171.97</v>
      </c>
      <c r="CH41" s="84">
        <v>1764.25</v>
      </c>
      <c r="CI41" s="84">
        <v>4950.76</v>
      </c>
      <c r="CJ41" s="84">
        <v>3704.42</v>
      </c>
      <c r="CK41" s="84">
        <v>2216.1999999999998</v>
      </c>
      <c r="CL41" s="84">
        <v>3894</v>
      </c>
      <c r="CM41" s="84">
        <v>11326.27</v>
      </c>
      <c r="CN41" s="84">
        <v>3432</v>
      </c>
      <c r="CO41" s="84">
        <v>3852.76</v>
      </c>
      <c r="CP41" s="84">
        <v>3412.41</v>
      </c>
      <c r="CQ41" s="84">
        <v>2600.8900000000003</v>
      </c>
      <c r="CR41" s="84">
        <v>5993.77</v>
      </c>
      <c r="CS41" s="84">
        <v>2515.7700000000004</v>
      </c>
      <c r="CT41" s="84">
        <v>2320.4299999999998</v>
      </c>
      <c r="CU41" s="84">
        <v>1598</v>
      </c>
      <c r="CV41" s="84">
        <v>5247.23</v>
      </c>
      <c r="CW41" s="84">
        <v>1890.53</v>
      </c>
      <c r="CX41" s="84">
        <v>1438.8</v>
      </c>
      <c r="CY41" s="84">
        <v>5534.91</v>
      </c>
      <c r="CZ41" s="84">
        <v>498</v>
      </c>
      <c r="DA41" s="84">
        <v>3164.42</v>
      </c>
      <c r="DB41" s="84">
        <v>2151.0300000000002</v>
      </c>
      <c r="DC41" s="84">
        <v>17293.59</v>
      </c>
      <c r="DD41" s="84">
        <v>1395.48</v>
      </c>
      <c r="DE41" s="84">
        <v>5305.25</v>
      </c>
      <c r="DF41" s="84">
        <v>1715.1999999999998</v>
      </c>
      <c r="DG41" s="84">
        <v>13803.11</v>
      </c>
      <c r="DH41" s="84">
        <v>4050.7000000000003</v>
      </c>
      <c r="DI41" s="84">
        <v>5322.84</v>
      </c>
      <c r="DJ41" s="84">
        <v>2606.67</v>
      </c>
      <c r="DK41" s="84">
        <v>300</v>
      </c>
      <c r="DL41" s="84">
        <v>1671.6</v>
      </c>
      <c r="DM41" s="84">
        <v>13231.039999999999</v>
      </c>
      <c r="DN41" s="84">
        <v>13560.95</v>
      </c>
      <c r="DO41" s="84">
        <v>8208.2100000000009</v>
      </c>
      <c r="DP41" s="84">
        <v>7906.1399999999994</v>
      </c>
      <c r="DQ41" s="84">
        <v>7701.38</v>
      </c>
      <c r="DR41" s="84">
        <v>6792.93</v>
      </c>
    </row>
    <row r="42" spans="1:122">
      <c r="A42" s="214"/>
      <c r="B42" s="84" t="s">
        <v>138</v>
      </c>
      <c r="C42" s="84">
        <v>-1132.08</v>
      </c>
      <c r="D42" s="84">
        <v>-1132.08</v>
      </c>
      <c r="E42" s="84">
        <v>0</v>
      </c>
      <c r="F42" s="84">
        <v>0</v>
      </c>
      <c r="G42" s="84">
        <v>0</v>
      </c>
      <c r="H42" s="84">
        <v>0</v>
      </c>
      <c r="I42" s="84">
        <v>0</v>
      </c>
      <c r="J42" s="84">
        <v>0</v>
      </c>
      <c r="K42" s="84">
        <v>0</v>
      </c>
      <c r="L42" s="84">
        <v>0</v>
      </c>
      <c r="M42" s="84">
        <v>0</v>
      </c>
      <c r="N42" s="84">
        <v>0</v>
      </c>
      <c r="O42" s="84">
        <v>0</v>
      </c>
      <c r="P42" s="84">
        <v>0</v>
      </c>
      <c r="Q42" s="84">
        <v>0</v>
      </c>
      <c r="R42" s="84">
        <v>0</v>
      </c>
      <c r="S42" s="84">
        <v>0</v>
      </c>
      <c r="T42" s="84">
        <v>0</v>
      </c>
      <c r="U42" s="84">
        <v>0</v>
      </c>
      <c r="V42" s="84">
        <v>0</v>
      </c>
      <c r="W42" s="84">
        <v>0</v>
      </c>
      <c r="X42" s="84">
        <v>0</v>
      </c>
      <c r="Y42" s="84">
        <v>0</v>
      </c>
      <c r="Z42" s="84">
        <v>0</v>
      </c>
      <c r="AA42" s="84">
        <v>0</v>
      </c>
      <c r="AB42" s="84">
        <v>0</v>
      </c>
      <c r="AC42" s="84">
        <v>0</v>
      </c>
      <c r="AD42" s="84">
        <v>0</v>
      </c>
      <c r="AE42" s="84">
        <v>0</v>
      </c>
      <c r="AF42" s="84">
        <v>0</v>
      </c>
      <c r="AG42" s="84">
        <v>0</v>
      </c>
      <c r="AH42" s="84">
        <v>0</v>
      </c>
      <c r="AI42" s="84">
        <v>0</v>
      </c>
      <c r="AJ42" s="84">
        <v>0</v>
      </c>
      <c r="AK42" s="84">
        <v>0</v>
      </c>
      <c r="AL42" s="84">
        <v>0</v>
      </c>
      <c r="AM42" s="84">
        <v>0</v>
      </c>
      <c r="AN42" s="84">
        <v>0</v>
      </c>
      <c r="AO42" s="84">
        <v>0</v>
      </c>
      <c r="AP42" s="84">
        <v>0</v>
      </c>
      <c r="AQ42" s="84">
        <v>0</v>
      </c>
      <c r="AR42" s="84">
        <v>0</v>
      </c>
      <c r="AS42" s="84">
        <v>0</v>
      </c>
      <c r="AT42" s="84">
        <v>0</v>
      </c>
      <c r="AU42" s="84">
        <v>0</v>
      </c>
      <c r="AV42" s="84">
        <v>0</v>
      </c>
      <c r="AW42" s="84">
        <v>0</v>
      </c>
      <c r="AX42" s="84">
        <v>0</v>
      </c>
      <c r="AY42" s="84">
        <v>0</v>
      </c>
      <c r="AZ42" s="84">
        <v>0</v>
      </c>
      <c r="BA42" s="84">
        <v>0</v>
      </c>
      <c r="BB42" s="84">
        <v>0</v>
      </c>
      <c r="BC42" s="84">
        <v>0</v>
      </c>
      <c r="BD42" s="84">
        <v>0</v>
      </c>
      <c r="BE42" s="84">
        <v>0</v>
      </c>
      <c r="BF42" s="84">
        <v>0</v>
      </c>
      <c r="BG42" s="84">
        <v>0</v>
      </c>
      <c r="BH42" s="84">
        <v>0</v>
      </c>
      <c r="BI42" s="84">
        <v>0</v>
      </c>
      <c r="BJ42" s="84">
        <v>0</v>
      </c>
      <c r="BK42" s="84">
        <v>0</v>
      </c>
      <c r="BL42" s="84">
        <v>0</v>
      </c>
      <c r="BM42" s="84">
        <v>0</v>
      </c>
      <c r="BN42" s="84">
        <v>0</v>
      </c>
      <c r="BO42" s="84">
        <v>0</v>
      </c>
      <c r="BP42" s="84">
        <v>0</v>
      </c>
      <c r="BQ42" s="84">
        <v>0</v>
      </c>
      <c r="BR42" s="84">
        <v>0</v>
      </c>
      <c r="BS42" s="84">
        <v>0</v>
      </c>
      <c r="BT42" s="84">
        <v>0</v>
      </c>
      <c r="BU42" s="84">
        <v>0</v>
      </c>
      <c r="BV42" s="84">
        <v>0</v>
      </c>
      <c r="BW42" s="84">
        <v>0</v>
      </c>
      <c r="BX42" s="84">
        <v>0</v>
      </c>
      <c r="BY42" s="84">
        <v>0</v>
      </c>
      <c r="BZ42" s="84">
        <v>0</v>
      </c>
      <c r="CA42" s="84">
        <v>0</v>
      </c>
      <c r="CB42" s="84">
        <v>0</v>
      </c>
      <c r="CC42" s="84">
        <v>0</v>
      </c>
      <c r="CD42" s="84">
        <v>0</v>
      </c>
      <c r="CE42" s="84">
        <v>0</v>
      </c>
      <c r="CF42" s="84">
        <v>0</v>
      </c>
      <c r="CG42" s="84">
        <v>0</v>
      </c>
      <c r="CH42" s="84">
        <v>0</v>
      </c>
      <c r="CI42" s="84">
        <v>0</v>
      </c>
      <c r="CJ42" s="84">
        <v>0</v>
      </c>
      <c r="CK42" s="84">
        <v>0</v>
      </c>
      <c r="CL42" s="84">
        <v>0</v>
      </c>
      <c r="CM42" s="84">
        <v>0</v>
      </c>
      <c r="CN42" s="84">
        <v>0</v>
      </c>
      <c r="CO42" s="84">
        <v>0</v>
      </c>
      <c r="CP42" s="84">
        <v>0</v>
      </c>
      <c r="CQ42" s="84">
        <v>0</v>
      </c>
      <c r="CR42" s="84">
        <v>0</v>
      </c>
      <c r="CS42" s="84">
        <v>0</v>
      </c>
      <c r="CT42" s="84">
        <v>0</v>
      </c>
      <c r="CU42" s="84">
        <v>0</v>
      </c>
      <c r="CV42" s="84">
        <v>0</v>
      </c>
      <c r="CW42" s="84">
        <v>0</v>
      </c>
      <c r="CX42" s="84">
        <v>0</v>
      </c>
      <c r="CY42" s="84">
        <v>0</v>
      </c>
      <c r="CZ42" s="84">
        <v>0</v>
      </c>
      <c r="DA42" s="84">
        <v>0</v>
      </c>
      <c r="DB42" s="84">
        <v>0</v>
      </c>
      <c r="DC42" s="84">
        <v>0</v>
      </c>
      <c r="DD42" s="84">
        <v>0</v>
      </c>
      <c r="DE42" s="84">
        <v>0</v>
      </c>
      <c r="DF42" s="84">
        <v>0</v>
      </c>
      <c r="DG42" s="84">
        <v>0</v>
      </c>
      <c r="DH42" s="84">
        <v>0</v>
      </c>
      <c r="DI42" s="84">
        <v>0</v>
      </c>
      <c r="DJ42" s="84">
        <v>0</v>
      </c>
      <c r="DK42" s="84">
        <v>0</v>
      </c>
      <c r="DL42" s="84">
        <v>0</v>
      </c>
      <c r="DM42" s="84">
        <v>0</v>
      </c>
      <c r="DN42" s="84">
        <v>0</v>
      </c>
      <c r="DO42" s="84">
        <v>0</v>
      </c>
      <c r="DP42" s="84">
        <v>0</v>
      </c>
      <c r="DQ42" s="84">
        <v>0</v>
      </c>
      <c r="DR42" s="84">
        <v>0</v>
      </c>
    </row>
    <row r="43" spans="1:122">
      <c r="A43" s="214"/>
      <c r="B43" s="84" t="s">
        <v>139</v>
      </c>
      <c r="C43" s="84">
        <v>1486000</v>
      </c>
      <c r="D43" s="84">
        <v>830000</v>
      </c>
      <c r="E43" s="84">
        <v>0</v>
      </c>
      <c r="F43" s="84">
        <v>0</v>
      </c>
      <c r="G43" s="84">
        <v>0</v>
      </c>
      <c r="H43" s="84">
        <v>0</v>
      </c>
      <c r="I43" s="84">
        <v>0</v>
      </c>
      <c r="J43" s="84">
        <v>50000</v>
      </c>
      <c r="K43" s="84">
        <v>0</v>
      </c>
      <c r="L43" s="84">
        <v>23000</v>
      </c>
      <c r="M43" s="84">
        <v>0</v>
      </c>
      <c r="N43" s="84">
        <v>0</v>
      </c>
      <c r="O43" s="84">
        <v>0</v>
      </c>
      <c r="P43" s="84">
        <v>0</v>
      </c>
      <c r="Q43" s="84">
        <v>0</v>
      </c>
      <c r="R43" s="84">
        <v>0</v>
      </c>
      <c r="S43" s="84">
        <v>0</v>
      </c>
      <c r="T43" s="84">
        <v>0</v>
      </c>
      <c r="U43" s="84">
        <v>533000</v>
      </c>
      <c r="V43" s="84">
        <v>50000</v>
      </c>
      <c r="W43" s="84">
        <v>0</v>
      </c>
      <c r="X43" s="84">
        <v>0</v>
      </c>
      <c r="Y43" s="84">
        <v>0</v>
      </c>
      <c r="Z43" s="84">
        <v>50000</v>
      </c>
      <c r="AA43" s="84">
        <v>0</v>
      </c>
      <c r="AB43" s="84">
        <v>0</v>
      </c>
      <c r="AC43" s="84">
        <v>0</v>
      </c>
      <c r="AD43" s="84">
        <v>0</v>
      </c>
      <c r="AE43" s="84">
        <v>0</v>
      </c>
      <c r="AF43" s="84">
        <v>0</v>
      </c>
      <c r="AG43" s="84">
        <v>0</v>
      </c>
      <c r="AH43" s="84">
        <v>0</v>
      </c>
      <c r="AI43" s="84">
        <v>0</v>
      </c>
      <c r="AJ43" s="84">
        <v>0</v>
      </c>
      <c r="AK43" s="84">
        <v>0</v>
      </c>
      <c r="AL43" s="84">
        <v>0</v>
      </c>
      <c r="AM43" s="84">
        <v>0</v>
      </c>
      <c r="AN43" s="84">
        <v>0</v>
      </c>
      <c r="AO43" s="84">
        <v>0</v>
      </c>
      <c r="AP43" s="84">
        <v>0</v>
      </c>
      <c r="AQ43" s="84">
        <v>0</v>
      </c>
      <c r="AR43" s="84">
        <v>8000</v>
      </c>
      <c r="AS43" s="84">
        <v>20000</v>
      </c>
      <c r="AT43" s="84">
        <v>50000</v>
      </c>
      <c r="AU43" s="84">
        <v>455000</v>
      </c>
      <c r="AV43" s="84">
        <v>6000</v>
      </c>
      <c r="AW43" s="84">
        <v>6000</v>
      </c>
      <c r="AX43" s="84">
        <v>6000</v>
      </c>
      <c r="AY43" s="84">
        <v>6000</v>
      </c>
      <c r="AZ43" s="84">
        <v>6000</v>
      </c>
      <c r="BA43" s="84">
        <v>6000</v>
      </c>
      <c r="BB43" s="84">
        <v>6000</v>
      </c>
      <c r="BC43" s="84">
        <v>6000</v>
      </c>
      <c r="BD43" s="84">
        <v>6000</v>
      </c>
      <c r="BE43" s="84">
        <v>10000</v>
      </c>
      <c r="BF43" s="84">
        <v>20000</v>
      </c>
      <c r="BG43" s="84">
        <v>0</v>
      </c>
      <c r="BH43" s="84">
        <v>0</v>
      </c>
      <c r="BI43" s="84">
        <v>6000</v>
      </c>
      <c r="BJ43" s="84">
        <v>6000</v>
      </c>
      <c r="BK43" s="84">
        <v>6000</v>
      </c>
      <c r="BL43" s="84">
        <v>6000</v>
      </c>
      <c r="BM43" s="84">
        <v>6000</v>
      </c>
      <c r="BN43" s="84">
        <v>6000</v>
      </c>
      <c r="BO43" s="84">
        <v>6000</v>
      </c>
      <c r="BP43" s="84">
        <v>6000</v>
      </c>
      <c r="BQ43" s="84">
        <v>6000</v>
      </c>
      <c r="BR43" s="84">
        <v>6000</v>
      </c>
      <c r="BS43" s="84">
        <v>6000</v>
      </c>
      <c r="BT43" s="84">
        <v>6000</v>
      </c>
      <c r="BU43" s="84">
        <v>6000</v>
      </c>
      <c r="BV43" s="84">
        <v>6000</v>
      </c>
      <c r="BW43" s="84">
        <v>6000</v>
      </c>
      <c r="BX43" s="84">
        <v>6000</v>
      </c>
      <c r="BY43" s="84">
        <v>6000</v>
      </c>
      <c r="BZ43" s="84">
        <v>6000</v>
      </c>
      <c r="CA43" s="84">
        <v>6000</v>
      </c>
      <c r="CB43" s="84">
        <v>6000</v>
      </c>
      <c r="CC43" s="84">
        <v>6000</v>
      </c>
      <c r="CD43" s="84">
        <v>5000</v>
      </c>
      <c r="CE43" s="84">
        <v>5000</v>
      </c>
      <c r="CF43" s="84">
        <v>0</v>
      </c>
      <c r="CG43" s="84">
        <v>8000</v>
      </c>
      <c r="CH43" s="84">
        <v>8000</v>
      </c>
      <c r="CI43" s="84">
        <v>8000</v>
      </c>
      <c r="CJ43" s="84">
        <v>10000</v>
      </c>
      <c r="CK43" s="84">
        <v>0</v>
      </c>
      <c r="CL43" s="84">
        <v>6000</v>
      </c>
      <c r="CM43" s="84">
        <v>0</v>
      </c>
      <c r="CN43" s="84">
        <v>10000</v>
      </c>
      <c r="CO43" s="84">
        <v>0</v>
      </c>
      <c r="CP43" s="84">
        <v>10000</v>
      </c>
      <c r="CQ43" s="84">
        <v>8000</v>
      </c>
      <c r="CR43" s="84">
        <v>7000</v>
      </c>
      <c r="CS43" s="84">
        <v>10000</v>
      </c>
      <c r="CT43" s="84">
        <v>10000</v>
      </c>
      <c r="CU43" s="84">
        <v>0</v>
      </c>
      <c r="CV43" s="84">
        <v>0</v>
      </c>
      <c r="CW43" s="84">
        <v>6000</v>
      </c>
      <c r="CX43" s="84">
        <v>10000</v>
      </c>
      <c r="CY43" s="84">
        <v>0</v>
      </c>
      <c r="CZ43" s="84">
        <v>15000</v>
      </c>
      <c r="DA43" s="84">
        <v>0</v>
      </c>
      <c r="DB43" s="84">
        <v>5000</v>
      </c>
      <c r="DC43" s="84">
        <v>0</v>
      </c>
      <c r="DD43" s="84">
        <v>5000</v>
      </c>
      <c r="DE43" s="84">
        <v>8000</v>
      </c>
      <c r="DF43" s="84">
        <v>6000</v>
      </c>
      <c r="DG43" s="84">
        <v>5000</v>
      </c>
      <c r="DH43" s="84">
        <v>5000</v>
      </c>
      <c r="DI43" s="84">
        <v>10000</v>
      </c>
      <c r="DJ43" s="84">
        <v>20000</v>
      </c>
      <c r="DK43" s="84">
        <v>0</v>
      </c>
      <c r="DL43" s="84">
        <v>13000</v>
      </c>
      <c r="DM43" s="84">
        <v>18000</v>
      </c>
      <c r="DN43" s="84">
        <v>0</v>
      </c>
      <c r="DO43" s="84">
        <v>0</v>
      </c>
      <c r="DP43" s="84">
        <v>0</v>
      </c>
      <c r="DQ43" s="84">
        <v>8000</v>
      </c>
      <c r="DR43" s="84">
        <v>6000</v>
      </c>
    </row>
    <row r="44" spans="1:122">
      <c r="A44" s="214"/>
      <c r="B44" s="84" t="s">
        <v>140</v>
      </c>
      <c r="C44" s="84">
        <v>455145.49</v>
      </c>
      <c r="D44" s="84">
        <v>0</v>
      </c>
      <c r="E44" s="84">
        <v>0</v>
      </c>
      <c r="F44" s="84">
        <v>2476.25</v>
      </c>
      <c r="G44" s="84">
        <v>0</v>
      </c>
      <c r="H44" s="84">
        <v>0</v>
      </c>
      <c r="I44" s="84">
        <v>0</v>
      </c>
      <c r="J44" s="84">
        <v>235996.94999999998</v>
      </c>
      <c r="K44" s="84">
        <v>0</v>
      </c>
      <c r="L44" s="84">
        <v>0</v>
      </c>
      <c r="M44" s="84">
        <v>0</v>
      </c>
      <c r="N44" s="84">
        <v>0</v>
      </c>
      <c r="O44" s="84">
        <v>0</v>
      </c>
      <c r="P44" s="84">
        <v>0</v>
      </c>
      <c r="Q44" s="84">
        <v>0</v>
      </c>
      <c r="R44" s="84">
        <v>0</v>
      </c>
      <c r="S44" s="84">
        <v>0</v>
      </c>
      <c r="T44" s="84">
        <v>0</v>
      </c>
      <c r="U44" s="84">
        <v>82878.069999999992</v>
      </c>
      <c r="V44" s="84">
        <v>133794.22</v>
      </c>
      <c r="W44" s="84">
        <v>0</v>
      </c>
      <c r="X44" s="84">
        <v>0</v>
      </c>
      <c r="Y44" s="84">
        <v>133794.22</v>
      </c>
      <c r="Z44" s="84">
        <v>0</v>
      </c>
      <c r="AA44" s="84">
        <v>0</v>
      </c>
      <c r="AB44" s="84">
        <v>0</v>
      </c>
      <c r="AC44" s="84">
        <v>0</v>
      </c>
      <c r="AD44" s="84">
        <v>0</v>
      </c>
      <c r="AE44" s="84">
        <v>0</v>
      </c>
      <c r="AF44" s="84">
        <v>0</v>
      </c>
      <c r="AG44" s="84">
        <v>0</v>
      </c>
      <c r="AH44" s="84">
        <v>0</v>
      </c>
      <c r="AI44" s="84">
        <v>0</v>
      </c>
      <c r="AJ44" s="84">
        <v>0</v>
      </c>
      <c r="AK44" s="84">
        <v>0</v>
      </c>
      <c r="AL44" s="84">
        <v>0</v>
      </c>
      <c r="AM44" s="84">
        <v>0</v>
      </c>
      <c r="AN44" s="84">
        <v>0</v>
      </c>
      <c r="AO44" s="84">
        <v>0</v>
      </c>
      <c r="AP44" s="84">
        <v>0</v>
      </c>
      <c r="AQ44" s="84">
        <v>27169.81</v>
      </c>
      <c r="AR44" s="84">
        <v>0</v>
      </c>
      <c r="AS44" s="84">
        <v>45837.880000000005</v>
      </c>
      <c r="AT44" s="84">
        <v>2368.23</v>
      </c>
      <c r="AU44" s="84">
        <v>7502.1500000000015</v>
      </c>
      <c r="AV44" s="84">
        <v>4566.1499999999996</v>
      </c>
      <c r="AW44" s="84">
        <v>0</v>
      </c>
      <c r="AX44" s="84">
        <v>0</v>
      </c>
      <c r="AY44" s="84">
        <v>0</v>
      </c>
      <c r="AZ44" s="84">
        <v>0</v>
      </c>
      <c r="BA44" s="84">
        <v>1286</v>
      </c>
      <c r="BB44" s="84">
        <v>1650</v>
      </c>
      <c r="BC44" s="84">
        <v>0</v>
      </c>
      <c r="BD44" s="84">
        <v>0</v>
      </c>
      <c r="BE44" s="84">
        <v>0</v>
      </c>
      <c r="BF44" s="84">
        <v>0</v>
      </c>
      <c r="BG44" s="84">
        <v>0</v>
      </c>
      <c r="BH44" s="84">
        <v>0</v>
      </c>
      <c r="BI44" s="84">
        <v>0</v>
      </c>
      <c r="BJ44" s="84">
        <v>0</v>
      </c>
      <c r="BK44" s="84">
        <v>0</v>
      </c>
      <c r="BL44" s="84">
        <v>0</v>
      </c>
      <c r="BM44" s="84">
        <v>0</v>
      </c>
      <c r="BN44" s="84">
        <v>0</v>
      </c>
      <c r="BO44" s="84">
        <v>0</v>
      </c>
      <c r="BP44" s="84">
        <v>0</v>
      </c>
      <c r="BQ44" s="84">
        <v>0</v>
      </c>
      <c r="BR44" s="84">
        <v>0</v>
      </c>
      <c r="BS44" s="84">
        <v>0</v>
      </c>
      <c r="BT44" s="84">
        <v>0</v>
      </c>
      <c r="BU44" s="84">
        <v>0</v>
      </c>
      <c r="BV44" s="84">
        <v>0</v>
      </c>
      <c r="BW44" s="84">
        <v>0</v>
      </c>
      <c r="BX44" s="84">
        <v>0</v>
      </c>
      <c r="BY44" s="84">
        <v>0</v>
      </c>
      <c r="BZ44" s="84">
        <v>0</v>
      </c>
      <c r="CA44" s="84">
        <v>0</v>
      </c>
      <c r="CB44" s="84">
        <v>0</v>
      </c>
      <c r="CC44" s="84">
        <v>0</v>
      </c>
      <c r="CD44" s="84">
        <v>0</v>
      </c>
      <c r="CE44" s="84">
        <v>0</v>
      </c>
      <c r="CF44" s="84">
        <v>0</v>
      </c>
      <c r="CG44" s="84">
        <v>0</v>
      </c>
      <c r="CH44" s="84">
        <v>0</v>
      </c>
      <c r="CI44" s="84">
        <v>0</v>
      </c>
      <c r="CJ44" s="84">
        <v>0</v>
      </c>
      <c r="CK44" s="84">
        <v>0</v>
      </c>
      <c r="CL44" s="84">
        <v>0</v>
      </c>
      <c r="CM44" s="84">
        <v>0</v>
      </c>
      <c r="CN44" s="84">
        <v>0</v>
      </c>
      <c r="CO44" s="84">
        <v>0</v>
      </c>
      <c r="CP44" s="84">
        <v>0</v>
      </c>
      <c r="CQ44" s="84">
        <v>0</v>
      </c>
      <c r="CR44" s="84">
        <v>0</v>
      </c>
      <c r="CS44" s="84">
        <v>0</v>
      </c>
      <c r="CT44" s="84">
        <v>0</v>
      </c>
      <c r="CU44" s="84">
        <v>0</v>
      </c>
      <c r="CV44" s="84">
        <v>0</v>
      </c>
      <c r="CW44" s="84">
        <v>0</v>
      </c>
      <c r="CX44" s="84">
        <v>0</v>
      </c>
      <c r="CY44" s="84">
        <v>0</v>
      </c>
      <c r="CZ44" s="84">
        <v>0</v>
      </c>
      <c r="DA44" s="84">
        <v>0</v>
      </c>
      <c r="DB44" s="84">
        <v>0</v>
      </c>
      <c r="DC44" s="84">
        <v>0</v>
      </c>
      <c r="DD44" s="84">
        <v>0</v>
      </c>
      <c r="DE44" s="84">
        <v>0</v>
      </c>
      <c r="DF44" s="84">
        <v>0</v>
      </c>
      <c r="DG44" s="84">
        <v>0</v>
      </c>
      <c r="DH44" s="84">
        <v>0</v>
      </c>
      <c r="DI44" s="84">
        <v>0</v>
      </c>
      <c r="DJ44" s="84">
        <v>0</v>
      </c>
      <c r="DK44" s="84">
        <v>0</v>
      </c>
      <c r="DL44" s="84">
        <v>0</v>
      </c>
      <c r="DM44" s="84">
        <v>0</v>
      </c>
      <c r="DN44" s="84">
        <v>0</v>
      </c>
      <c r="DO44" s="84">
        <v>0</v>
      </c>
      <c r="DP44" s="84">
        <v>0</v>
      </c>
      <c r="DQ44" s="84">
        <v>0</v>
      </c>
      <c r="DR44" s="84">
        <v>0</v>
      </c>
    </row>
    <row r="45" spans="1:122">
      <c r="A45" s="214"/>
      <c r="B45" s="84" t="s">
        <v>141</v>
      </c>
      <c r="C45" s="84">
        <v>539510.02</v>
      </c>
      <c r="D45" s="84">
        <v>0</v>
      </c>
      <c r="E45" s="84">
        <v>0</v>
      </c>
      <c r="F45" s="84">
        <v>0</v>
      </c>
      <c r="G45" s="84">
        <v>0</v>
      </c>
      <c r="H45" s="84">
        <v>525954.71</v>
      </c>
      <c r="I45" s="84">
        <v>0</v>
      </c>
      <c r="J45" s="84">
        <v>0</v>
      </c>
      <c r="K45" s="84">
        <v>0</v>
      </c>
      <c r="L45" s="84">
        <v>0</v>
      </c>
      <c r="M45" s="84">
        <v>0</v>
      </c>
      <c r="N45" s="84">
        <v>0</v>
      </c>
      <c r="O45" s="84">
        <v>0</v>
      </c>
      <c r="P45" s="84">
        <v>0</v>
      </c>
      <c r="Q45" s="84">
        <v>0</v>
      </c>
      <c r="R45" s="84">
        <v>0</v>
      </c>
      <c r="S45" s="84">
        <v>0</v>
      </c>
      <c r="T45" s="84">
        <v>0</v>
      </c>
      <c r="U45" s="84">
        <v>13555.31</v>
      </c>
      <c r="V45" s="84">
        <v>0</v>
      </c>
      <c r="W45" s="84">
        <v>0</v>
      </c>
      <c r="X45" s="84">
        <v>0</v>
      </c>
      <c r="Y45" s="84">
        <v>0</v>
      </c>
      <c r="Z45" s="84">
        <v>0</v>
      </c>
      <c r="AA45" s="84">
        <v>0</v>
      </c>
      <c r="AB45" s="84">
        <v>0</v>
      </c>
      <c r="AC45" s="84">
        <v>0</v>
      </c>
      <c r="AD45" s="84">
        <v>0</v>
      </c>
      <c r="AE45" s="84">
        <v>0</v>
      </c>
      <c r="AF45" s="84">
        <v>0</v>
      </c>
      <c r="AG45" s="84">
        <v>0</v>
      </c>
      <c r="AH45" s="84">
        <v>0</v>
      </c>
      <c r="AI45" s="84">
        <v>0</v>
      </c>
      <c r="AJ45" s="84">
        <v>0</v>
      </c>
      <c r="AK45" s="84">
        <v>0</v>
      </c>
      <c r="AL45" s="84">
        <v>0</v>
      </c>
      <c r="AM45" s="84">
        <v>0</v>
      </c>
      <c r="AN45" s="84">
        <v>0</v>
      </c>
      <c r="AO45" s="84">
        <v>0</v>
      </c>
      <c r="AP45" s="84">
        <v>0</v>
      </c>
      <c r="AQ45" s="84">
        <v>0</v>
      </c>
      <c r="AR45" s="84">
        <v>0</v>
      </c>
      <c r="AS45" s="84">
        <v>0</v>
      </c>
      <c r="AT45" s="84">
        <v>0</v>
      </c>
      <c r="AU45" s="84">
        <v>13555.31</v>
      </c>
      <c r="AV45" s="84">
        <v>0</v>
      </c>
      <c r="AW45" s="84">
        <v>0</v>
      </c>
      <c r="AX45" s="84">
        <v>0</v>
      </c>
      <c r="AY45" s="84">
        <v>0</v>
      </c>
      <c r="AZ45" s="84">
        <v>0</v>
      </c>
      <c r="BA45" s="84">
        <v>1966.98</v>
      </c>
      <c r="BB45" s="84">
        <v>2700</v>
      </c>
      <c r="BC45" s="84">
        <v>0</v>
      </c>
      <c r="BD45" s="84">
        <v>0</v>
      </c>
      <c r="BE45" s="84">
        <v>0</v>
      </c>
      <c r="BF45" s="84">
        <v>0</v>
      </c>
      <c r="BG45" s="84">
        <v>0</v>
      </c>
      <c r="BH45" s="84">
        <v>0</v>
      </c>
      <c r="BI45" s="84">
        <v>0</v>
      </c>
      <c r="BJ45" s="84">
        <v>0</v>
      </c>
      <c r="BK45" s="84">
        <v>0</v>
      </c>
      <c r="BL45" s="84">
        <v>1000</v>
      </c>
      <c r="BM45" s="84">
        <v>0</v>
      </c>
      <c r="BN45" s="84">
        <v>0</v>
      </c>
      <c r="BO45" s="84">
        <v>0</v>
      </c>
      <c r="BP45" s="84">
        <v>0</v>
      </c>
      <c r="BQ45" s="84">
        <v>0</v>
      </c>
      <c r="BR45" s="84">
        <v>0</v>
      </c>
      <c r="BS45" s="84">
        <v>0</v>
      </c>
      <c r="BT45" s="84">
        <v>0</v>
      </c>
      <c r="BU45" s="84">
        <v>0</v>
      </c>
      <c r="BV45" s="84">
        <v>0</v>
      </c>
      <c r="BW45" s="84">
        <v>500</v>
      </c>
      <c r="BX45" s="84">
        <v>0</v>
      </c>
      <c r="BY45" s="84">
        <v>0</v>
      </c>
      <c r="BZ45" s="84">
        <v>0</v>
      </c>
      <c r="CA45" s="84">
        <v>0</v>
      </c>
      <c r="CB45" s="84">
        <v>500</v>
      </c>
      <c r="CC45" s="84">
        <v>0</v>
      </c>
      <c r="CD45" s="84">
        <v>0</v>
      </c>
      <c r="CE45" s="84">
        <v>0</v>
      </c>
      <c r="CF45" s="84">
        <v>0</v>
      </c>
      <c r="CG45" s="84">
        <v>2438.33</v>
      </c>
      <c r="CH45" s="84">
        <v>0</v>
      </c>
      <c r="CI45" s="84">
        <v>0</v>
      </c>
      <c r="CJ45" s="84">
        <v>0</v>
      </c>
      <c r="CK45" s="84">
        <v>0</v>
      </c>
      <c r="CL45" s="84">
        <v>0</v>
      </c>
      <c r="CM45" s="84">
        <v>0</v>
      </c>
      <c r="CN45" s="84">
        <v>0</v>
      </c>
      <c r="CO45" s="84">
        <v>0</v>
      </c>
      <c r="CP45" s="84">
        <v>0</v>
      </c>
      <c r="CQ45" s="84">
        <v>0</v>
      </c>
      <c r="CR45" s="84">
        <v>0</v>
      </c>
      <c r="CS45" s="84">
        <v>0</v>
      </c>
      <c r="CT45" s="84">
        <v>0</v>
      </c>
      <c r="CU45" s="84">
        <v>0</v>
      </c>
      <c r="CV45" s="84">
        <v>0</v>
      </c>
      <c r="CW45" s="84">
        <v>0</v>
      </c>
      <c r="CX45" s="84">
        <v>400</v>
      </c>
      <c r="CY45" s="84">
        <v>0</v>
      </c>
      <c r="CZ45" s="84">
        <v>0</v>
      </c>
      <c r="DA45" s="84">
        <v>0</v>
      </c>
      <c r="DB45" s="84">
        <v>0</v>
      </c>
      <c r="DC45" s="84">
        <v>0</v>
      </c>
      <c r="DD45" s="84">
        <v>0</v>
      </c>
      <c r="DE45" s="84">
        <v>0</v>
      </c>
      <c r="DF45" s="84">
        <v>0</v>
      </c>
      <c r="DG45" s="84">
        <v>0</v>
      </c>
      <c r="DH45" s="84">
        <v>0</v>
      </c>
      <c r="DI45" s="84">
        <v>0</v>
      </c>
      <c r="DJ45" s="84">
        <v>0</v>
      </c>
      <c r="DK45" s="84">
        <v>0</v>
      </c>
      <c r="DL45" s="84">
        <v>0</v>
      </c>
      <c r="DM45" s="84">
        <v>3800</v>
      </c>
      <c r="DN45" s="84">
        <v>0</v>
      </c>
      <c r="DO45" s="84">
        <v>0</v>
      </c>
      <c r="DP45" s="84">
        <v>0</v>
      </c>
      <c r="DQ45" s="84">
        <v>0</v>
      </c>
      <c r="DR45" s="84">
        <v>250</v>
      </c>
    </row>
    <row r="46" spans="1:122">
      <c r="A46" s="214"/>
      <c r="B46" s="84" t="s">
        <v>142</v>
      </c>
      <c r="C46" s="84">
        <v>299511.16000000003</v>
      </c>
      <c r="D46" s="84">
        <v>0</v>
      </c>
      <c r="E46" s="84">
        <v>0</v>
      </c>
      <c r="F46" s="84">
        <v>2843.78</v>
      </c>
      <c r="G46" s="84">
        <v>29.13</v>
      </c>
      <c r="H46" s="84">
        <v>7000</v>
      </c>
      <c r="I46" s="84">
        <v>600</v>
      </c>
      <c r="J46" s="84">
        <v>22002.1</v>
      </c>
      <c r="K46" s="84">
        <v>2242.52</v>
      </c>
      <c r="L46" s="84">
        <v>128.16</v>
      </c>
      <c r="M46" s="84">
        <v>0</v>
      </c>
      <c r="N46" s="84">
        <v>141.75</v>
      </c>
      <c r="O46" s="84">
        <v>1.94</v>
      </c>
      <c r="P46" s="84">
        <v>521.36</v>
      </c>
      <c r="Q46" s="84">
        <v>0</v>
      </c>
      <c r="R46" s="84">
        <v>0</v>
      </c>
      <c r="S46" s="84">
        <v>8900</v>
      </c>
      <c r="T46" s="84">
        <v>2025.25</v>
      </c>
      <c r="U46" s="84">
        <v>73777.890000000014</v>
      </c>
      <c r="V46" s="84">
        <v>1970</v>
      </c>
      <c r="W46" s="84">
        <v>114434.25</v>
      </c>
      <c r="X46" s="84">
        <v>62893.03</v>
      </c>
      <c r="Y46" s="84">
        <v>350</v>
      </c>
      <c r="Z46" s="84">
        <v>1340</v>
      </c>
      <c r="AA46" s="84">
        <v>60</v>
      </c>
      <c r="AB46" s="84">
        <v>80</v>
      </c>
      <c r="AC46" s="84">
        <v>140</v>
      </c>
      <c r="AD46" s="84">
        <v>17369.11</v>
      </c>
      <c r="AE46" s="84">
        <v>1870.98</v>
      </c>
      <c r="AF46" s="84">
        <v>82950.599999999991</v>
      </c>
      <c r="AG46" s="84">
        <v>6818.170000000001</v>
      </c>
      <c r="AH46" s="84">
        <v>3607.47</v>
      </c>
      <c r="AI46" s="84">
        <v>1817.9199999999998</v>
      </c>
      <c r="AJ46" s="84">
        <v>62083.7</v>
      </c>
      <c r="AK46" s="84">
        <v>309.33000000000004</v>
      </c>
      <c r="AL46" s="84">
        <v>500</v>
      </c>
      <c r="AM46" s="84">
        <v>128.16</v>
      </c>
      <c r="AN46" s="84">
        <v>7744.08</v>
      </c>
      <c r="AO46" s="84">
        <v>1972.8200000000002</v>
      </c>
      <c r="AP46" s="84">
        <v>1660</v>
      </c>
      <c r="AQ46" s="84">
        <v>2604.4899999999998</v>
      </c>
      <c r="AR46" s="84">
        <v>0</v>
      </c>
      <c r="AS46" s="84">
        <v>0</v>
      </c>
      <c r="AT46" s="84">
        <v>2212.8000000000002</v>
      </c>
      <c r="AU46" s="84">
        <v>57455.540000000015</v>
      </c>
      <c r="AV46" s="84">
        <v>4133.3600000000006</v>
      </c>
      <c r="AW46" s="84">
        <v>2501.7399999999998</v>
      </c>
      <c r="AX46" s="84">
        <v>3519.8</v>
      </c>
      <c r="AY46" s="84">
        <v>2847.57</v>
      </c>
      <c r="AZ46" s="84">
        <v>679.56</v>
      </c>
      <c r="BA46" s="84">
        <v>229.51</v>
      </c>
      <c r="BB46" s="84">
        <v>2932.8</v>
      </c>
      <c r="BC46" s="84">
        <v>757.8</v>
      </c>
      <c r="BD46" s="84">
        <v>1207.4000000000001</v>
      </c>
      <c r="BE46" s="84">
        <v>567.20000000000005</v>
      </c>
      <c r="BF46" s="84">
        <v>2308.6</v>
      </c>
      <c r="BG46" s="84">
        <v>2163.9900000000002</v>
      </c>
      <c r="BH46" s="84">
        <v>912.2</v>
      </c>
      <c r="BI46" s="84">
        <v>2569.0299999999997</v>
      </c>
      <c r="BJ46" s="84">
        <v>589.6</v>
      </c>
      <c r="BK46" s="84">
        <v>175.8</v>
      </c>
      <c r="BL46" s="84">
        <v>116.4</v>
      </c>
      <c r="BM46" s="84">
        <v>272.39999999999998</v>
      </c>
      <c r="BN46" s="84">
        <v>1511.6</v>
      </c>
      <c r="BO46" s="84">
        <v>155.19999999999999</v>
      </c>
      <c r="BP46" s="84">
        <v>272.39999999999998</v>
      </c>
      <c r="BQ46" s="84">
        <v>1160</v>
      </c>
      <c r="BR46" s="84">
        <v>232.8</v>
      </c>
      <c r="BS46" s="84">
        <v>389.6</v>
      </c>
      <c r="BT46" s="84">
        <v>4058.7000000000003</v>
      </c>
      <c r="BU46" s="84">
        <v>214.6</v>
      </c>
      <c r="BV46" s="84">
        <v>982.8</v>
      </c>
      <c r="BW46" s="84">
        <v>0</v>
      </c>
      <c r="BX46" s="84">
        <v>1229.7599999999998</v>
      </c>
      <c r="BY46" s="84">
        <v>117.2</v>
      </c>
      <c r="BZ46" s="84">
        <v>117.2</v>
      </c>
      <c r="CA46" s="84">
        <v>0</v>
      </c>
      <c r="CB46" s="84">
        <v>76.91</v>
      </c>
      <c r="CC46" s="84">
        <v>82.04</v>
      </c>
      <c r="CD46" s="84">
        <v>117.2</v>
      </c>
      <c r="CE46" s="84">
        <v>388.8</v>
      </c>
      <c r="CF46" s="84">
        <v>155.19999999999999</v>
      </c>
      <c r="CG46" s="84">
        <v>403</v>
      </c>
      <c r="CH46" s="84">
        <v>155.19999999999999</v>
      </c>
      <c r="CI46" s="84">
        <v>599.6</v>
      </c>
      <c r="CJ46" s="84">
        <v>819.4</v>
      </c>
      <c r="CK46" s="84">
        <v>368.89000000000004</v>
      </c>
      <c r="CL46" s="84">
        <v>585.20000000000005</v>
      </c>
      <c r="CM46" s="84">
        <v>981</v>
      </c>
      <c r="CN46" s="84">
        <v>555</v>
      </c>
      <c r="CO46" s="84">
        <v>560</v>
      </c>
      <c r="CP46" s="84">
        <v>537.52</v>
      </c>
      <c r="CQ46" s="84">
        <v>351.6</v>
      </c>
      <c r="CR46" s="84">
        <v>881.4</v>
      </c>
      <c r="CS46" s="84">
        <v>136.19999999999999</v>
      </c>
      <c r="CT46" s="84">
        <v>517.20000000000005</v>
      </c>
      <c r="CU46" s="84">
        <v>350</v>
      </c>
      <c r="CV46" s="84">
        <v>0</v>
      </c>
      <c r="CW46" s="84">
        <v>1087.5999999999999</v>
      </c>
      <c r="CX46" s="84">
        <v>0</v>
      </c>
      <c r="CY46" s="84">
        <v>141</v>
      </c>
      <c r="CZ46" s="84">
        <v>2440</v>
      </c>
      <c r="DA46" s="84">
        <v>464.5</v>
      </c>
      <c r="DB46" s="84">
        <v>272.39999999999998</v>
      </c>
      <c r="DC46" s="84">
        <v>546.4</v>
      </c>
      <c r="DD46" s="84">
        <v>194</v>
      </c>
      <c r="DE46" s="84">
        <v>657.64</v>
      </c>
      <c r="DF46" s="84">
        <v>0</v>
      </c>
      <c r="DG46" s="84">
        <v>775.2</v>
      </c>
      <c r="DH46" s="84">
        <v>496.2</v>
      </c>
      <c r="DI46" s="84">
        <v>420</v>
      </c>
      <c r="DJ46" s="84">
        <v>500</v>
      </c>
      <c r="DK46" s="84">
        <v>58.6</v>
      </c>
      <c r="DL46" s="84">
        <v>253.4</v>
      </c>
      <c r="DM46" s="84">
        <v>232.8</v>
      </c>
      <c r="DN46" s="84">
        <v>0</v>
      </c>
      <c r="DO46" s="84">
        <v>555.19000000000005</v>
      </c>
      <c r="DP46" s="84">
        <v>579.83000000000004</v>
      </c>
      <c r="DQ46" s="84">
        <v>77.599999999999994</v>
      </c>
      <c r="DR46" s="84">
        <v>155.19999999999999</v>
      </c>
    </row>
    <row r="47" spans="1:122">
      <c r="A47" s="214"/>
      <c r="B47" s="84" t="s">
        <v>143</v>
      </c>
      <c r="C47" s="84">
        <v>1943201.5899999999</v>
      </c>
      <c r="D47" s="84">
        <v>0</v>
      </c>
      <c r="E47" s="84">
        <v>0</v>
      </c>
      <c r="F47" s="84">
        <v>0</v>
      </c>
      <c r="G47" s="84">
        <v>0</v>
      </c>
      <c r="H47" s="84">
        <v>0</v>
      </c>
      <c r="I47" s="84">
        <v>0</v>
      </c>
      <c r="J47" s="84">
        <v>981926.28000000014</v>
      </c>
      <c r="K47" s="84">
        <v>0</v>
      </c>
      <c r="L47" s="84">
        <v>0</v>
      </c>
      <c r="M47" s="84">
        <v>0</v>
      </c>
      <c r="N47" s="84">
        <v>0</v>
      </c>
      <c r="O47" s="84">
        <v>0</v>
      </c>
      <c r="P47" s="84">
        <v>0</v>
      </c>
      <c r="Q47" s="84">
        <v>0</v>
      </c>
      <c r="R47" s="84">
        <v>0</v>
      </c>
      <c r="S47" s="84">
        <v>0</v>
      </c>
      <c r="T47" s="84">
        <v>0</v>
      </c>
      <c r="U47" s="84">
        <v>904475.30999999994</v>
      </c>
      <c r="V47" s="84">
        <v>0</v>
      </c>
      <c r="W47" s="84">
        <v>56800</v>
      </c>
      <c r="X47" s="84">
        <v>0</v>
      </c>
      <c r="Y47" s="84">
        <v>0</v>
      </c>
      <c r="Z47" s="84">
        <v>0</v>
      </c>
      <c r="AA47" s="84">
        <v>0</v>
      </c>
      <c r="AB47" s="84">
        <v>0</v>
      </c>
      <c r="AC47" s="84">
        <v>0</v>
      </c>
      <c r="AD47" s="84">
        <v>0</v>
      </c>
      <c r="AE47" s="84">
        <v>0</v>
      </c>
      <c r="AF47" s="84">
        <v>56800</v>
      </c>
      <c r="AG47" s="84">
        <v>0</v>
      </c>
      <c r="AH47" s="84">
        <v>0</v>
      </c>
      <c r="AI47" s="84">
        <v>0</v>
      </c>
      <c r="AJ47" s="84">
        <v>0</v>
      </c>
      <c r="AK47" s="84">
        <v>0</v>
      </c>
      <c r="AL47" s="84">
        <v>0</v>
      </c>
      <c r="AM47" s="84">
        <v>0</v>
      </c>
      <c r="AN47" s="84">
        <v>2190</v>
      </c>
      <c r="AO47" s="84">
        <v>995</v>
      </c>
      <c r="AP47" s="84">
        <v>0</v>
      </c>
      <c r="AQ47" s="84">
        <v>705051.73</v>
      </c>
      <c r="AR47" s="84">
        <v>0</v>
      </c>
      <c r="AS47" s="84">
        <v>0</v>
      </c>
      <c r="AT47" s="84">
        <v>0</v>
      </c>
      <c r="AU47" s="84">
        <v>196238.58</v>
      </c>
      <c r="AV47" s="84">
        <v>0</v>
      </c>
      <c r="AW47" s="84">
        <v>0</v>
      </c>
      <c r="AX47" s="84">
        <v>3899</v>
      </c>
      <c r="AY47" s="84">
        <v>0</v>
      </c>
      <c r="AZ47" s="84">
        <v>0</v>
      </c>
      <c r="BA47" s="84">
        <v>2310</v>
      </c>
      <c r="BB47" s="84">
        <v>1222</v>
      </c>
      <c r="BC47" s="84">
        <v>915.66</v>
      </c>
      <c r="BD47" s="84">
        <v>0</v>
      </c>
      <c r="BE47" s="84">
        <v>0</v>
      </c>
      <c r="BF47" s="84">
        <v>0</v>
      </c>
      <c r="BG47" s="84">
        <v>0</v>
      </c>
      <c r="BH47" s="84">
        <v>0</v>
      </c>
      <c r="BI47" s="84">
        <v>13884.61</v>
      </c>
      <c r="BJ47" s="84">
        <v>4647.57</v>
      </c>
      <c r="BK47" s="84">
        <v>0</v>
      </c>
      <c r="BL47" s="84">
        <v>0</v>
      </c>
      <c r="BM47" s="84">
        <v>7000</v>
      </c>
      <c r="BN47" s="84">
        <v>0</v>
      </c>
      <c r="BO47" s="84">
        <v>2712.62</v>
      </c>
      <c r="BP47" s="84">
        <v>492</v>
      </c>
      <c r="BQ47" s="84">
        <v>0</v>
      </c>
      <c r="BR47" s="84">
        <v>0</v>
      </c>
      <c r="BS47" s="84">
        <v>17556.63</v>
      </c>
      <c r="BT47" s="84">
        <v>2509</v>
      </c>
      <c r="BU47" s="84">
        <v>0</v>
      </c>
      <c r="BV47" s="84">
        <v>3800</v>
      </c>
      <c r="BW47" s="84">
        <v>0</v>
      </c>
      <c r="BX47" s="84">
        <v>412</v>
      </c>
      <c r="BY47" s="84">
        <v>5446.84</v>
      </c>
      <c r="BZ47" s="84">
        <v>2950</v>
      </c>
      <c r="CA47" s="84">
        <v>0</v>
      </c>
      <c r="CB47" s="84">
        <v>0</v>
      </c>
      <c r="CC47" s="84">
        <v>960</v>
      </c>
      <c r="CD47" s="84">
        <v>0</v>
      </c>
      <c r="CE47" s="84">
        <v>6218.67</v>
      </c>
      <c r="CF47" s="84">
        <v>0</v>
      </c>
      <c r="CG47" s="84">
        <v>0</v>
      </c>
      <c r="CH47" s="84">
        <v>0</v>
      </c>
      <c r="CI47" s="84">
        <v>240</v>
      </c>
      <c r="CJ47" s="84">
        <v>0</v>
      </c>
      <c r="CK47" s="84">
        <v>1205</v>
      </c>
      <c r="CL47" s="84">
        <v>400</v>
      </c>
      <c r="CM47" s="84">
        <v>12566.68</v>
      </c>
      <c r="CN47" s="84">
        <v>1200</v>
      </c>
      <c r="CO47" s="84">
        <v>1650</v>
      </c>
      <c r="CP47" s="84">
        <v>356</v>
      </c>
      <c r="CQ47" s="84">
        <v>0</v>
      </c>
      <c r="CR47" s="84">
        <v>1306</v>
      </c>
      <c r="CS47" s="84">
        <v>1460</v>
      </c>
      <c r="CT47" s="84">
        <v>2025.97</v>
      </c>
      <c r="CU47" s="84">
        <v>0</v>
      </c>
      <c r="CV47" s="84">
        <v>0</v>
      </c>
      <c r="CW47" s="84">
        <v>0</v>
      </c>
      <c r="CX47" s="84">
        <v>0</v>
      </c>
      <c r="CY47" s="84">
        <v>0</v>
      </c>
      <c r="CZ47" s="84">
        <v>0</v>
      </c>
      <c r="DA47" s="84">
        <v>3225</v>
      </c>
      <c r="DB47" s="84">
        <v>0</v>
      </c>
      <c r="DC47" s="84">
        <v>5987.38</v>
      </c>
      <c r="DD47" s="84">
        <v>0</v>
      </c>
      <c r="DE47" s="84">
        <v>4282.75</v>
      </c>
      <c r="DF47" s="84">
        <v>0</v>
      </c>
      <c r="DG47" s="84">
        <v>10757.4</v>
      </c>
      <c r="DH47" s="84">
        <v>0</v>
      </c>
      <c r="DI47" s="84">
        <v>2570</v>
      </c>
      <c r="DJ47" s="84">
        <v>1280</v>
      </c>
      <c r="DK47" s="84">
        <v>33333.300000000003</v>
      </c>
      <c r="DL47" s="84">
        <v>0</v>
      </c>
      <c r="DM47" s="84">
        <v>0</v>
      </c>
      <c r="DN47" s="84">
        <v>3762</v>
      </c>
      <c r="DO47" s="84">
        <v>27184.5</v>
      </c>
      <c r="DP47" s="84">
        <v>330</v>
      </c>
      <c r="DQ47" s="84">
        <v>4180</v>
      </c>
      <c r="DR47" s="84">
        <v>0</v>
      </c>
    </row>
    <row r="48" spans="1:122">
      <c r="A48" s="214"/>
      <c r="B48" s="84" t="s">
        <v>144</v>
      </c>
      <c r="C48" s="84">
        <v>528266.14</v>
      </c>
      <c r="D48" s="84">
        <v>0</v>
      </c>
      <c r="E48" s="84">
        <v>0</v>
      </c>
      <c r="F48" s="84">
        <v>0</v>
      </c>
      <c r="G48" s="84">
        <v>0</v>
      </c>
      <c r="H48" s="84">
        <v>0</v>
      </c>
      <c r="I48" s="84">
        <v>0</v>
      </c>
      <c r="J48" s="84">
        <v>345611.57</v>
      </c>
      <c r="K48" s="84">
        <v>0</v>
      </c>
      <c r="L48" s="84">
        <v>0</v>
      </c>
      <c r="M48" s="84">
        <v>0</v>
      </c>
      <c r="N48" s="84">
        <v>0</v>
      </c>
      <c r="O48" s="84">
        <v>0</v>
      </c>
      <c r="P48" s="84">
        <v>0</v>
      </c>
      <c r="Q48" s="84">
        <v>0</v>
      </c>
      <c r="R48" s="84">
        <v>0</v>
      </c>
      <c r="S48" s="84">
        <v>0</v>
      </c>
      <c r="T48" s="84">
        <v>0</v>
      </c>
      <c r="U48" s="84">
        <v>182654.57</v>
      </c>
      <c r="V48" s="84">
        <v>0</v>
      </c>
      <c r="W48" s="84">
        <v>0</v>
      </c>
      <c r="X48" s="84">
        <v>0</v>
      </c>
      <c r="Y48" s="84">
        <v>0</v>
      </c>
      <c r="Z48" s="84">
        <v>0</v>
      </c>
      <c r="AA48" s="84">
        <v>0</v>
      </c>
      <c r="AB48" s="84">
        <v>0</v>
      </c>
      <c r="AC48" s="84">
        <v>0</v>
      </c>
      <c r="AD48" s="84">
        <v>0</v>
      </c>
      <c r="AE48" s="84">
        <v>0</v>
      </c>
      <c r="AF48" s="84">
        <v>0</v>
      </c>
      <c r="AG48" s="84">
        <v>0</v>
      </c>
      <c r="AH48" s="84">
        <v>0</v>
      </c>
      <c r="AI48" s="84">
        <v>0</v>
      </c>
      <c r="AJ48" s="84">
        <v>0</v>
      </c>
      <c r="AK48" s="84">
        <v>0</v>
      </c>
      <c r="AL48" s="84">
        <v>0</v>
      </c>
      <c r="AM48" s="84">
        <v>72631.739999999991</v>
      </c>
      <c r="AN48" s="84">
        <v>0</v>
      </c>
      <c r="AO48" s="84">
        <v>2902</v>
      </c>
      <c r="AP48" s="84">
        <v>0</v>
      </c>
      <c r="AQ48" s="84">
        <v>0</v>
      </c>
      <c r="AR48" s="84">
        <v>0</v>
      </c>
      <c r="AS48" s="84">
        <v>14895.1</v>
      </c>
      <c r="AT48" s="84">
        <v>12609.91</v>
      </c>
      <c r="AU48" s="84">
        <v>79615.819999999992</v>
      </c>
      <c r="AV48" s="84">
        <v>0</v>
      </c>
      <c r="AW48" s="84">
        <v>0</v>
      </c>
      <c r="AX48" s="84">
        <v>0</v>
      </c>
      <c r="AY48" s="84">
        <v>0</v>
      </c>
      <c r="AZ48" s="84">
        <v>0</v>
      </c>
      <c r="BA48" s="84">
        <v>30561.84</v>
      </c>
      <c r="BB48" s="84">
        <v>0</v>
      </c>
      <c r="BC48" s="84">
        <v>0</v>
      </c>
      <c r="BD48" s="84">
        <v>0</v>
      </c>
      <c r="BE48" s="84">
        <v>0</v>
      </c>
      <c r="BF48" s="84">
        <v>0</v>
      </c>
      <c r="BG48" s="84">
        <v>0</v>
      </c>
      <c r="BH48" s="84">
        <v>0</v>
      </c>
      <c r="BI48" s="84">
        <v>0</v>
      </c>
      <c r="BJ48" s="84">
        <v>0</v>
      </c>
      <c r="BK48" s="84">
        <v>0</v>
      </c>
      <c r="BL48" s="84">
        <v>0</v>
      </c>
      <c r="BM48" s="84">
        <v>0</v>
      </c>
      <c r="BN48" s="84">
        <v>3560.5</v>
      </c>
      <c r="BO48" s="84">
        <v>23017.48</v>
      </c>
      <c r="BP48" s="84">
        <v>0</v>
      </c>
      <c r="BQ48" s="84">
        <v>0</v>
      </c>
      <c r="BR48" s="84">
        <v>0</v>
      </c>
      <c r="BS48" s="84">
        <v>0</v>
      </c>
      <c r="BT48" s="84">
        <v>0</v>
      </c>
      <c r="BU48" s="84">
        <v>4215</v>
      </c>
      <c r="BV48" s="84">
        <v>0</v>
      </c>
      <c r="BW48" s="84">
        <v>0</v>
      </c>
      <c r="BX48" s="84">
        <v>0</v>
      </c>
      <c r="BY48" s="84">
        <v>0</v>
      </c>
      <c r="BZ48" s="84">
        <v>0</v>
      </c>
      <c r="CA48" s="84">
        <v>0</v>
      </c>
      <c r="CB48" s="84">
        <v>0</v>
      </c>
      <c r="CC48" s="84">
        <v>0</v>
      </c>
      <c r="CD48" s="84">
        <v>0</v>
      </c>
      <c r="CE48" s="84">
        <v>0</v>
      </c>
      <c r="CF48" s="84">
        <v>0</v>
      </c>
      <c r="CG48" s="84">
        <v>0</v>
      </c>
      <c r="CH48" s="84">
        <v>0</v>
      </c>
      <c r="CI48" s="84">
        <v>0</v>
      </c>
      <c r="CJ48" s="84">
        <v>0</v>
      </c>
      <c r="CK48" s="84">
        <v>0</v>
      </c>
      <c r="CL48" s="84">
        <v>0</v>
      </c>
      <c r="CM48" s="84">
        <v>0</v>
      </c>
      <c r="CN48" s="84">
        <v>0</v>
      </c>
      <c r="CO48" s="84">
        <v>0</v>
      </c>
      <c r="CP48" s="84">
        <v>0</v>
      </c>
      <c r="CQ48" s="84">
        <v>0</v>
      </c>
      <c r="CR48" s="84">
        <v>0</v>
      </c>
      <c r="CS48" s="84">
        <v>0</v>
      </c>
      <c r="CT48" s="84">
        <v>0</v>
      </c>
      <c r="CU48" s="84">
        <v>7078</v>
      </c>
      <c r="CV48" s="84">
        <v>0</v>
      </c>
      <c r="CW48" s="84">
        <v>0</v>
      </c>
      <c r="CX48" s="84">
        <v>0</v>
      </c>
      <c r="CY48" s="84">
        <v>0</v>
      </c>
      <c r="CZ48" s="84">
        <v>0</v>
      </c>
      <c r="DA48" s="84">
        <v>0</v>
      </c>
      <c r="DB48" s="84">
        <v>0</v>
      </c>
      <c r="DC48" s="84">
        <v>0</v>
      </c>
      <c r="DD48" s="84">
        <v>0</v>
      </c>
      <c r="DE48" s="84">
        <v>0</v>
      </c>
      <c r="DF48" s="84">
        <v>0</v>
      </c>
      <c r="DG48" s="84">
        <v>0</v>
      </c>
      <c r="DH48" s="84">
        <v>11183</v>
      </c>
      <c r="DI48" s="84">
        <v>0</v>
      </c>
      <c r="DJ48" s="84">
        <v>0</v>
      </c>
      <c r="DK48" s="84">
        <v>0</v>
      </c>
      <c r="DL48" s="84">
        <v>0</v>
      </c>
      <c r="DM48" s="84">
        <v>0</v>
      </c>
      <c r="DN48" s="84">
        <v>0</v>
      </c>
      <c r="DO48" s="84">
        <v>0</v>
      </c>
      <c r="DP48" s="84">
        <v>0</v>
      </c>
      <c r="DQ48" s="84">
        <v>0</v>
      </c>
      <c r="DR48" s="84">
        <v>0</v>
      </c>
    </row>
    <row r="49" spans="1:122">
      <c r="A49" s="214"/>
      <c r="B49" s="84" t="s">
        <v>145</v>
      </c>
      <c r="C49" s="84">
        <v>1062678.46</v>
      </c>
      <c r="D49" s="84">
        <v>0</v>
      </c>
      <c r="E49" s="84">
        <v>216.48999999999998</v>
      </c>
      <c r="F49" s="84">
        <v>1095.2</v>
      </c>
      <c r="G49" s="84">
        <v>48.61</v>
      </c>
      <c r="H49" s="84">
        <v>5326.91</v>
      </c>
      <c r="I49" s="84">
        <v>3950.1100000000006</v>
      </c>
      <c r="J49" s="84">
        <v>196428.74</v>
      </c>
      <c r="K49" s="84">
        <v>2065.4699999999998</v>
      </c>
      <c r="L49" s="84">
        <v>6404.96</v>
      </c>
      <c r="M49" s="84">
        <v>424.73</v>
      </c>
      <c r="N49" s="84">
        <v>195.87</v>
      </c>
      <c r="O49" s="84">
        <v>509.47</v>
      </c>
      <c r="P49" s="84">
        <v>907.81</v>
      </c>
      <c r="Q49" s="84">
        <v>0</v>
      </c>
      <c r="R49" s="84">
        <v>0</v>
      </c>
      <c r="S49" s="84">
        <v>355.71000000000004</v>
      </c>
      <c r="T49" s="84">
        <v>1156.3700000000001</v>
      </c>
      <c r="U49" s="84">
        <v>577144.56000000006</v>
      </c>
      <c r="V49" s="84">
        <v>199848.41</v>
      </c>
      <c r="W49" s="84">
        <v>24821.059999999998</v>
      </c>
      <c r="X49" s="84">
        <v>41777.979999999996</v>
      </c>
      <c r="Y49" s="84">
        <v>177820.40000000002</v>
      </c>
      <c r="Z49" s="84">
        <v>11019.809999999998</v>
      </c>
      <c r="AA49" s="84">
        <v>3855.13</v>
      </c>
      <c r="AB49" s="84">
        <v>4818.2799999999988</v>
      </c>
      <c r="AC49" s="84">
        <v>2334.79</v>
      </c>
      <c r="AD49" s="84">
        <v>4993.4500000000007</v>
      </c>
      <c r="AE49" s="84">
        <v>2146.2400000000002</v>
      </c>
      <c r="AF49" s="84">
        <v>5296.8799999999992</v>
      </c>
      <c r="AG49" s="84">
        <v>3647.4199999999996</v>
      </c>
      <c r="AH49" s="84">
        <v>1943.44</v>
      </c>
      <c r="AI49" s="84">
        <v>6793.63</v>
      </c>
      <c r="AJ49" s="84">
        <v>32772.18</v>
      </c>
      <c r="AK49" s="84">
        <v>3028.2200000000003</v>
      </c>
      <c r="AL49" s="84">
        <v>5977.58</v>
      </c>
      <c r="AM49" s="84">
        <v>22159.920000000002</v>
      </c>
      <c r="AN49" s="84">
        <v>19925.190000000002</v>
      </c>
      <c r="AO49" s="84">
        <v>51295.029999999992</v>
      </c>
      <c r="AP49" s="84">
        <v>332.74</v>
      </c>
      <c r="AQ49" s="84">
        <v>55234.16</v>
      </c>
      <c r="AR49" s="84">
        <v>4094.2400000000002</v>
      </c>
      <c r="AS49" s="84">
        <v>10189.51</v>
      </c>
      <c r="AT49" s="84">
        <v>15446.199999999999</v>
      </c>
      <c r="AU49" s="84">
        <v>398467.57000000007</v>
      </c>
      <c r="AV49" s="84">
        <v>7270.85</v>
      </c>
      <c r="AW49" s="84">
        <v>13806.029999999999</v>
      </c>
      <c r="AX49" s="84">
        <v>15780.04</v>
      </c>
      <c r="AY49" s="84">
        <v>13012.59</v>
      </c>
      <c r="AZ49" s="84">
        <v>12698.69</v>
      </c>
      <c r="BA49" s="84">
        <v>24415.230000000003</v>
      </c>
      <c r="BB49" s="84">
        <v>1715.27</v>
      </c>
      <c r="BC49" s="84">
        <v>11903.650000000001</v>
      </c>
      <c r="BD49" s="84">
        <v>12852.26</v>
      </c>
      <c r="BE49" s="84">
        <v>11773.95</v>
      </c>
      <c r="BF49" s="84">
        <v>17185.7</v>
      </c>
      <c r="BG49" s="84">
        <v>27600.199999999997</v>
      </c>
      <c r="BH49" s="84">
        <v>19084.830000000002</v>
      </c>
      <c r="BI49" s="84">
        <v>14280.87</v>
      </c>
      <c r="BJ49" s="84">
        <v>4857.38</v>
      </c>
      <c r="BK49" s="84">
        <v>4414.4500000000007</v>
      </c>
      <c r="BL49" s="84">
        <v>6707.25</v>
      </c>
      <c r="BM49" s="84">
        <v>5470.35</v>
      </c>
      <c r="BN49" s="84">
        <v>5727.2000000000007</v>
      </c>
      <c r="BO49" s="84">
        <v>6922.9500000000007</v>
      </c>
      <c r="BP49" s="84">
        <v>6266.38</v>
      </c>
      <c r="BQ49" s="84">
        <v>1322.24</v>
      </c>
      <c r="BR49" s="84">
        <v>3389.33</v>
      </c>
      <c r="BS49" s="84">
        <v>4076.73</v>
      </c>
      <c r="BT49" s="84">
        <v>1856.86</v>
      </c>
      <c r="BU49" s="84">
        <v>1755.26</v>
      </c>
      <c r="BV49" s="84">
        <v>6020.09</v>
      </c>
      <c r="BW49" s="84">
        <v>748.69</v>
      </c>
      <c r="BX49" s="84">
        <v>1062.5300000000002</v>
      </c>
      <c r="BY49" s="84">
        <v>1108.06</v>
      </c>
      <c r="BZ49" s="84">
        <v>804.51</v>
      </c>
      <c r="CA49" s="84">
        <v>2207.1</v>
      </c>
      <c r="CB49" s="84">
        <v>1737.33</v>
      </c>
      <c r="CC49" s="84">
        <v>1657.97</v>
      </c>
      <c r="CD49" s="84">
        <v>13758.32</v>
      </c>
      <c r="CE49" s="84">
        <v>8330.869999999999</v>
      </c>
      <c r="CF49" s="84">
        <v>2027.5</v>
      </c>
      <c r="CG49" s="84">
        <v>2962.0499999999997</v>
      </c>
      <c r="CH49" s="84">
        <v>2457.14</v>
      </c>
      <c r="CI49" s="84">
        <v>876.39</v>
      </c>
      <c r="CJ49" s="84">
        <v>3475.97</v>
      </c>
      <c r="CK49" s="84">
        <v>1847.23</v>
      </c>
      <c r="CL49" s="84">
        <v>2074.0299999999997</v>
      </c>
      <c r="CM49" s="84">
        <v>1871.2399999999998</v>
      </c>
      <c r="CN49" s="84">
        <v>1663.67</v>
      </c>
      <c r="CO49" s="84">
        <v>1967.09</v>
      </c>
      <c r="CP49" s="84">
        <v>2720.42</v>
      </c>
      <c r="CQ49" s="84">
        <v>2605.2799999999997</v>
      </c>
      <c r="CR49" s="84">
        <v>799.96</v>
      </c>
      <c r="CS49" s="84">
        <v>3182.3900000000003</v>
      </c>
      <c r="CT49" s="84">
        <v>2472.33</v>
      </c>
      <c r="CU49" s="84">
        <v>141.47999999999999</v>
      </c>
      <c r="CV49" s="84">
        <v>982.62</v>
      </c>
      <c r="CW49" s="84">
        <v>3695.7500000000005</v>
      </c>
      <c r="CX49" s="84">
        <v>880.52</v>
      </c>
      <c r="CY49" s="84">
        <v>1089.72</v>
      </c>
      <c r="CZ49" s="84">
        <v>3425.37</v>
      </c>
      <c r="DA49" s="84">
        <v>1164.93</v>
      </c>
      <c r="DB49" s="84">
        <v>5453.49</v>
      </c>
      <c r="DC49" s="84">
        <v>4294.8499999999995</v>
      </c>
      <c r="DD49" s="84">
        <v>2778.5</v>
      </c>
      <c r="DE49" s="84">
        <v>12180.98</v>
      </c>
      <c r="DF49" s="84">
        <v>1882.45</v>
      </c>
      <c r="DG49" s="84">
        <v>7975.869999999999</v>
      </c>
      <c r="DH49" s="84">
        <v>4906.8999999999996</v>
      </c>
      <c r="DI49" s="84">
        <v>5841.91</v>
      </c>
      <c r="DJ49" s="84">
        <v>1662.98</v>
      </c>
      <c r="DK49" s="84">
        <v>2097.09</v>
      </c>
      <c r="DL49" s="84">
        <v>2639.6699999999996</v>
      </c>
      <c r="DM49" s="84">
        <v>793.55</v>
      </c>
      <c r="DN49" s="84">
        <v>125</v>
      </c>
      <c r="DO49" s="84">
        <v>3607.8300000000004</v>
      </c>
      <c r="DP49" s="84">
        <v>2162.1899999999996</v>
      </c>
      <c r="DQ49" s="84">
        <v>2094.66</v>
      </c>
      <c r="DR49" s="84">
        <v>4.5599999999999996</v>
      </c>
    </row>
    <row r="50" spans="1:122">
      <c r="A50" s="214"/>
      <c r="B50" s="84" t="s">
        <v>146</v>
      </c>
      <c r="C50" s="84">
        <v>2625804.67</v>
      </c>
      <c r="D50" s="84">
        <v>0</v>
      </c>
      <c r="E50" s="84">
        <v>0</v>
      </c>
      <c r="F50" s="84">
        <v>0</v>
      </c>
      <c r="G50" s="84">
        <v>0</v>
      </c>
      <c r="H50" s="84">
        <v>5622.64</v>
      </c>
      <c r="I50" s="84">
        <v>353292.68</v>
      </c>
      <c r="J50" s="84">
        <v>70754.720000000001</v>
      </c>
      <c r="K50" s="84">
        <v>62758.46</v>
      </c>
      <c r="L50" s="84">
        <v>0</v>
      </c>
      <c r="M50" s="84">
        <v>0</v>
      </c>
      <c r="N50" s="84">
        <v>15689.61</v>
      </c>
      <c r="O50" s="84">
        <v>0</v>
      </c>
      <c r="P50" s="84">
        <v>0</v>
      </c>
      <c r="Q50" s="84">
        <v>0</v>
      </c>
      <c r="R50" s="84">
        <v>0</v>
      </c>
      <c r="S50" s="84">
        <v>3922.4</v>
      </c>
      <c r="T50" s="84">
        <v>0</v>
      </c>
      <c r="U50" s="84">
        <v>1325183.5100000002</v>
      </c>
      <c r="V50" s="84">
        <v>652309.53</v>
      </c>
      <c r="W50" s="84">
        <v>76632.09</v>
      </c>
      <c r="X50" s="84">
        <v>59639.03</v>
      </c>
      <c r="Y50" s="84">
        <v>11767.21</v>
      </c>
      <c r="Z50" s="84">
        <v>247387.4</v>
      </c>
      <c r="AA50" s="84">
        <v>15689.61</v>
      </c>
      <c r="AB50" s="84">
        <v>361618.37999999995</v>
      </c>
      <c r="AC50" s="84">
        <v>15846.93</v>
      </c>
      <c r="AD50" s="84">
        <v>3922.4</v>
      </c>
      <c r="AE50" s="84">
        <v>3922.4</v>
      </c>
      <c r="AF50" s="84">
        <v>37622.160000000003</v>
      </c>
      <c r="AG50" s="84">
        <v>15689.61</v>
      </c>
      <c r="AH50" s="84">
        <v>7844.8</v>
      </c>
      <c r="AI50" s="84">
        <v>7630.72</v>
      </c>
      <c r="AJ50" s="84">
        <v>11767.21</v>
      </c>
      <c r="AK50" s="84">
        <v>28259.81</v>
      </c>
      <c r="AL50" s="84">
        <v>19612.009999999998</v>
      </c>
      <c r="AM50" s="84">
        <v>3922.42</v>
      </c>
      <c r="AN50" s="84">
        <v>349427.7</v>
      </c>
      <c r="AO50" s="84">
        <v>3922.4</v>
      </c>
      <c r="AP50" s="84">
        <v>0</v>
      </c>
      <c r="AQ50" s="84">
        <v>693536.25</v>
      </c>
      <c r="AR50" s="84">
        <v>0</v>
      </c>
      <c r="AS50" s="84">
        <v>0</v>
      </c>
      <c r="AT50" s="84">
        <v>9387.41</v>
      </c>
      <c r="AU50" s="84">
        <v>264987.33</v>
      </c>
      <c r="AV50" s="84">
        <v>14018.890000000001</v>
      </c>
      <c r="AW50" s="84">
        <v>12043.73</v>
      </c>
      <c r="AX50" s="84">
        <v>16982.669999999998</v>
      </c>
      <c r="AY50" s="84">
        <v>8336.5</v>
      </c>
      <c r="AZ50" s="84">
        <v>22610.160000000003</v>
      </c>
      <c r="BA50" s="84">
        <v>24191.670000000002</v>
      </c>
      <c r="BB50" s="84">
        <v>5618.59</v>
      </c>
      <c r="BC50" s="84">
        <v>22812.22</v>
      </c>
      <c r="BD50" s="84">
        <v>6236.24</v>
      </c>
      <c r="BE50" s="84">
        <v>3604.9900000000002</v>
      </c>
      <c r="BF50" s="84">
        <v>11879.85</v>
      </c>
      <c r="BG50" s="84">
        <v>6755.3600000000006</v>
      </c>
      <c r="BH50" s="84">
        <v>4994.25</v>
      </c>
      <c r="BI50" s="84">
        <v>4755.6000000000004</v>
      </c>
      <c r="BJ50" s="84">
        <v>8660.380000000001</v>
      </c>
      <c r="BK50" s="84">
        <v>5639.77</v>
      </c>
      <c r="BL50" s="84">
        <v>7088.53</v>
      </c>
      <c r="BM50" s="84">
        <v>4601.76</v>
      </c>
      <c r="BN50" s="84">
        <v>5275.9</v>
      </c>
      <c r="BO50" s="84">
        <v>4690.8500000000004</v>
      </c>
      <c r="BP50" s="84">
        <v>7220.25</v>
      </c>
      <c r="BQ50" s="84">
        <v>1905.54</v>
      </c>
      <c r="BR50" s="84">
        <v>2704.7200000000003</v>
      </c>
      <c r="BS50" s="84">
        <v>2212.41</v>
      </c>
      <c r="BT50" s="84">
        <v>1843.58</v>
      </c>
      <c r="BU50" s="84">
        <v>2441.5299999999997</v>
      </c>
      <c r="BV50" s="84">
        <v>4791.3599999999997</v>
      </c>
      <c r="BW50" s="84">
        <v>2148.3200000000002</v>
      </c>
      <c r="BX50" s="84">
        <v>1999.73</v>
      </c>
      <c r="BY50" s="84">
        <v>799.22</v>
      </c>
      <c r="BZ50" s="84">
        <v>1039.8700000000001</v>
      </c>
      <c r="CA50" s="84">
        <v>577.24</v>
      </c>
      <c r="CB50" s="84">
        <v>810.26</v>
      </c>
      <c r="CC50" s="84">
        <v>1671.37</v>
      </c>
      <c r="CD50" s="84">
        <v>2055.92</v>
      </c>
      <c r="CE50" s="84">
        <v>7367.1</v>
      </c>
      <c r="CF50" s="84">
        <v>1113.27</v>
      </c>
      <c r="CG50" s="84">
        <v>231.56</v>
      </c>
      <c r="CH50" s="84">
        <v>516.68000000000006</v>
      </c>
      <c r="CI50" s="84">
        <v>530.14</v>
      </c>
      <c r="CJ50" s="84">
        <v>275.24</v>
      </c>
      <c r="CK50" s="84">
        <v>498.46000000000004</v>
      </c>
      <c r="CL50" s="84">
        <v>565.74</v>
      </c>
      <c r="CM50" s="84">
        <v>513.76</v>
      </c>
      <c r="CN50" s="84">
        <v>463.5</v>
      </c>
      <c r="CO50" s="84">
        <v>512.96</v>
      </c>
      <c r="CP50" s="84">
        <v>805.68</v>
      </c>
      <c r="CQ50" s="84">
        <v>591.04</v>
      </c>
      <c r="CR50" s="84">
        <v>842.12</v>
      </c>
      <c r="CS50" s="84">
        <v>971.65</v>
      </c>
      <c r="CT50" s="84">
        <v>345.05</v>
      </c>
      <c r="CU50" s="84">
        <v>955.4</v>
      </c>
      <c r="CV50" s="84">
        <v>503.06</v>
      </c>
      <c r="CW50" s="84">
        <v>1280.8699999999999</v>
      </c>
      <c r="CX50" s="84">
        <v>508.35999999999996</v>
      </c>
      <c r="CY50" s="84">
        <v>418.47</v>
      </c>
      <c r="CZ50" s="84">
        <v>144.88999999999999</v>
      </c>
      <c r="DA50" s="84">
        <v>889.61</v>
      </c>
      <c r="DB50" s="84">
        <v>1141.4299999999998</v>
      </c>
      <c r="DC50" s="84">
        <v>1193.17</v>
      </c>
      <c r="DD50" s="84">
        <v>1222.27</v>
      </c>
      <c r="DE50" s="84">
        <v>380.33000000000004</v>
      </c>
      <c r="DF50" s="84">
        <v>645.18999999999994</v>
      </c>
      <c r="DG50" s="84">
        <v>950.54</v>
      </c>
      <c r="DH50" s="84">
        <v>1324.73</v>
      </c>
      <c r="DI50" s="84">
        <v>821.85</v>
      </c>
      <c r="DJ50" s="84">
        <v>558.42999999999995</v>
      </c>
      <c r="DK50" s="84">
        <v>222.07000000000002</v>
      </c>
      <c r="DL50" s="84">
        <v>412.15</v>
      </c>
      <c r="DM50" s="84">
        <v>54.21</v>
      </c>
      <c r="DN50" s="84">
        <v>1.95</v>
      </c>
      <c r="DO50" s="84">
        <v>63.85</v>
      </c>
      <c r="DP50" s="84">
        <v>71.2</v>
      </c>
      <c r="DQ50" s="84">
        <v>48.88</v>
      </c>
      <c r="DR50" s="84">
        <v>11.24</v>
      </c>
    </row>
    <row r="51" spans="1:122">
      <c r="A51" s="214"/>
      <c r="B51" s="84" t="s">
        <v>147</v>
      </c>
      <c r="C51" s="84">
        <v>933655.14</v>
      </c>
      <c r="D51" s="84">
        <v>0</v>
      </c>
      <c r="E51" s="84">
        <v>0</v>
      </c>
      <c r="F51" s="84">
        <v>0</v>
      </c>
      <c r="G51" s="84">
        <v>0</v>
      </c>
      <c r="H51" s="84">
        <v>113207.54</v>
      </c>
      <c r="I51" s="84">
        <v>0</v>
      </c>
      <c r="J51" s="84">
        <v>141509.43</v>
      </c>
      <c r="K51" s="84">
        <v>0</v>
      </c>
      <c r="L51" s="84">
        <v>0</v>
      </c>
      <c r="M51" s="84">
        <v>0</v>
      </c>
      <c r="N51" s="84">
        <v>132075.47</v>
      </c>
      <c r="O51" s="84">
        <v>0</v>
      </c>
      <c r="P51" s="84">
        <v>0</v>
      </c>
      <c r="Q51" s="84">
        <v>0</v>
      </c>
      <c r="R51" s="84">
        <v>0</v>
      </c>
      <c r="S51" s="84">
        <v>0</v>
      </c>
      <c r="T51" s="84">
        <v>0</v>
      </c>
      <c r="U51" s="84">
        <v>310666.06000000006</v>
      </c>
      <c r="V51" s="84">
        <v>169811.34</v>
      </c>
      <c r="W51" s="84">
        <v>9970.2099999999991</v>
      </c>
      <c r="X51" s="84">
        <v>56415.09</v>
      </c>
      <c r="Y51" s="84">
        <v>0</v>
      </c>
      <c r="Z51" s="84">
        <v>0</v>
      </c>
      <c r="AA51" s="84">
        <v>0</v>
      </c>
      <c r="AB51" s="84">
        <v>0</v>
      </c>
      <c r="AC51" s="84">
        <v>169811.34</v>
      </c>
      <c r="AD51" s="84">
        <v>0</v>
      </c>
      <c r="AE51" s="84">
        <v>0</v>
      </c>
      <c r="AF51" s="84">
        <v>9433.9599999999991</v>
      </c>
      <c r="AG51" s="84">
        <v>0</v>
      </c>
      <c r="AH51" s="84">
        <v>536.25</v>
      </c>
      <c r="AI51" s="84">
        <v>0</v>
      </c>
      <c r="AJ51" s="84">
        <v>47169.81</v>
      </c>
      <c r="AK51" s="84">
        <v>0</v>
      </c>
      <c r="AL51" s="84">
        <v>9245.2800000000007</v>
      </c>
      <c r="AM51" s="84">
        <v>0</v>
      </c>
      <c r="AN51" s="84">
        <v>0</v>
      </c>
      <c r="AO51" s="84">
        <v>0</v>
      </c>
      <c r="AP51" s="84">
        <v>0</v>
      </c>
      <c r="AQ51" s="84">
        <v>0</v>
      </c>
      <c r="AR51" s="84">
        <v>0</v>
      </c>
      <c r="AS51" s="84">
        <v>536</v>
      </c>
      <c r="AT51" s="84">
        <v>9433.9599999999991</v>
      </c>
      <c r="AU51" s="84">
        <v>300696.10000000003</v>
      </c>
      <c r="AV51" s="84">
        <v>0</v>
      </c>
      <c r="AW51" s="84">
        <v>0</v>
      </c>
      <c r="AX51" s="84">
        <v>0</v>
      </c>
      <c r="AY51" s="84">
        <v>0</v>
      </c>
      <c r="AZ51" s="84">
        <v>0</v>
      </c>
      <c r="BA51" s="84">
        <v>9433.9599999999991</v>
      </c>
      <c r="BB51" s="84">
        <v>0</v>
      </c>
      <c r="BC51" s="84">
        <v>0</v>
      </c>
      <c r="BD51" s="84">
        <v>0</v>
      </c>
      <c r="BE51" s="84">
        <v>0</v>
      </c>
      <c r="BF51" s="84">
        <v>0</v>
      </c>
      <c r="BG51" s="84">
        <v>0</v>
      </c>
      <c r="BH51" s="84">
        <v>0</v>
      </c>
      <c r="BI51" s="84">
        <v>291262.14</v>
      </c>
      <c r="BJ51" s="84">
        <v>0</v>
      </c>
      <c r="BK51" s="84">
        <v>0</v>
      </c>
      <c r="BL51" s="84">
        <v>0</v>
      </c>
      <c r="BM51" s="84">
        <v>0</v>
      </c>
      <c r="BN51" s="84">
        <v>0</v>
      </c>
      <c r="BO51" s="84">
        <v>0</v>
      </c>
      <c r="BP51" s="84">
        <v>0</v>
      </c>
      <c r="BQ51" s="84">
        <v>0</v>
      </c>
      <c r="BR51" s="84">
        <v>0</v>
      </c>
      <c r="BS51" s="84">
        <v>0</v>
      </c>
      <c r="BT51" s="84">
        <v>0</v>
      </c>
      <c r="BU51" s="84">
        <v>0</v>
      </c>
      <c r="BV51" s="84">
        <v>0</v>
      </c>
      <c r="BW51" s="84">
        <v>0</v>
      </c>
      <c r="BX51" s="84">
        <v>0</v>
      </c>
      <c r="BY51" s="84">
        <v>0</v>
      </c>
      <c r="BZ51" s="84">
        <v>0</v>
      </c>
      <c r="CA51" s="84">
        <v>0</v>
      </c>
      <c r="CB51" s="84">
        <v>0</v>
      </c>
      <c r="CC51" s="84">
        <v>0</v>
      </c>
      <c r="CD51" s="84">
        <v>0</v>
      </c>
      <c r="CE51" s="84">
        <v>0</v>
      </c>
      <c r="CF51" s="84">
        <v>0</v>
      </c>
      <c r="CG51" s="84">
        <v>0</v>
      </c>
      <c r="CH51" s="84">
        <v>0</v>
      </c>
      <c r="CI51" s="84">
        <v>0</v>
      </c>
      <c r="CJ51" s="84">
        <v>0</v>
      </c>
      <c r="CK51" s="84">
        <v>0</v>
      </c>
      <c r="CL51" s="84">
        <v>0</v>
      </c>
      <c r="CM51" s="84">
        <v>0</v>
      </c>
      <c r="CN51" s="84">
        <v>0</v>
      </c>
      <c r="CO51" s="84">
        <v>0</v>
      </c>
      <c r="CP51" s="84">
        <v>0</v>
      </c>
      <c r="CQ51" s="84">
        <v>0</v>
      </c>
      <c r="CR51" s="84">
        <v>0</v>
      </c>
      <c r="CS51" s="84">
        <v>0</v>
      </c>
      <c r="CT51" s="84">
        <v>0</v>
      </c>
      <c r="CU51" s="84">
        <v>0</v>
      </c>
      <c r="CV51" s="84">
        <v>0</v>
      </c>
      <c r="CW51" s="84">
        <v>0</v>
      </c>
      <c r="CX51" s="84">
        <v>0</v>
      </c>
      <c r="CY51" s="84">
        <v>0</v>
      </c>
      <c r="CZ51" s="84">
        <v>0</v>
      </c>
      <c r="DA51" s="84">
        <v>0</v>
      </c>
      <c r="DB51" s="84">
        <v>0</v>
      </c>
      <c r="DC51" s="84">
        <v>0</v>
      </c>
      <c r="DD51" s="84">
        <v>0</v>
      </c>
      <c r="DE51" s="84">
        <v>0</v>
      </c>
      <c r="DF51" s="84">
        <v>0</v>
      </c>
      <c r="DG51" s="84">
        <v>0</v>
      </c>
      <c r="DH51" s="84">
        <v>0</v>
      </c>
      <c r="DI51" s="84">
        <v>0</v>
      </c>
      <c r="DJ51" s="84">
        <v>0</v>
      </c>
      <c r="DK51" s="84">
        <v>0</v>
      </c>
      <c r="DL51" s="84">
        <v>0</v>
      </c>
      <c r="DM51" s="84">
        <v>0</v>
      </c>
      <c r="DN51" s="84">
        <v>0</v>
      </c>
      <c r="DO51" s="84">
        <v>0</v>
      </c>
      <c r="DP51" s="84">
        <v>0</v>
      </c>
      <c r="DQ51" s="84">
        <v>0</v>
      </c>
      <c r="DR51" s="84">
        <v>0</v>
      </c>
    </row>
    <row r="52" spans="1:122">
      <c r="A52" s="214"/>
      <c r="B52" s="84" t="s">
        <v>148</v>
      </c>
      <c r="C52" s="84">
        <v>397644</v>
      </c>
      <c r="D52" s="84">
        <v>0</v>
      </c>
      <c r="E52" s="84">
        <v>0</v>
      </c>
      <c r="F52" s="84">
        <v>0</v>
      </c>
      <c r="G52" s="84">
        <v>0</v>
      </c>
      <c r="H52" s="84">
        <v>0</v>
      </c>
      <c r="I52" s="84">
        <v>0</v>
      </c>
      <c r="J52" s="84">
        <v>0</v>
      </c>
      <c r="K52" s="84">
        <v>0</v>
      </c>
      <c r="L52" s="84">
        <v>0</v>
      </c>
      <c r="M52" s="84">
        <v>0</v>
      </c>
      <c r="N52" s="84">
        <v>0</v>
      </c>
      <c r="O52" s="84">
        <v>0</v>
      </c>
      <c r="P52" s="84">
        <v>0</v>
      </c>
      <c r="Q52" s="84">
        <v>0</v>
      </c>
      <c r="R52" s="84">
        <v>0</v>
      </c>
      <c r="S52" s="84">
        <v>0</v>
      </c>
      <c r="T52" s="84">
        <v>0</v>
      </c>
      <c r="U52" s="84">
        <v>0</v>
      </c>
      <c r="V52" s="84">
        <v>397644</v>
      </c>
      <c r="W52" s="84">
        <v>0</v>
      </c>
      <c r="X52" s="84">
        <v>0</v>
      </c>
      <c r="Y52" s="84">
        <v>0</v>
      </c>
      <c r="Z52" s="84">
        <v>148531</v>
      </c>
      <c r="AA52" s="84">
        <v>0</v>
      </c>
      <c r="AB52" s="84">
        <v>0</v>
      </c>
      <c r="AC52" s="84">
        <v>249113</v>
      </c>
      <c r="AD52" s="84">
        <v>0</v>
      </c>
      <c r="AE52" s="84">
        <v>0</v>
      </c>
      <c r="AF52" s="84">
        <v>0</v>
      </c>
      <c r="AG52" s="84">
        <v>0</v>
      </c>
      <c r="AH52" s="84">
        <v>0</v>
      </c>
      <c r="AI52" s="84">
        <v>0</v>
      </c>
      <c r="AJ52" s="84">
        <v>0</v>
      </c>
      <c r="AK52" s="84">
        <v>0</v>
      </c>
      <c r="AL52" s="84">
        <v>0</v>
      </c>
      <c r="AM52" s="84">
        <v>0</v>
      </c>
      <c r="AN52" s="84">
        <v>0</v>
      </c>
      <c r="AO52" s="84">
        <v>0</v>
      </c>
      <c r="AP52" s="84">
        <v>0</v>
      </c>
      <c r="AQ52" s="84">
        <v>0</v>
      </c>
      <c r="AR52" s="84">
        <v>0</v>
      </c>
      <c r="AS52" s="84">
        <v>0</v>
      </c>
      <c r="AT52" s="84">
        <v>0</v>
      </c>
      <c r="AU52" s="84">
        <v>0</v>
      </c>
      <c r="AV52" s="84">
        <v>0</v>
      </c>
      <c r="AW52" s="84">
        <v>0</v>
      </c>
      <c r="AX52" s="84">
        <v>0</v>
      </c>
      <c r="AY52" s="84">
        <v>0</v>
      </c>
      <c r="AZ52" s="84">
        <v>0</v>
      </c>
      <c r="BA52" s="84">
        <v>0</v>
      </c>
      <c r="BB52" s="84">
        <v>0</v>
      </c>
      <c r="BC52" s="84">
        <v>0</v>
      </c>
      <c r="BD52" s="84">
        <v>0</v>
      </c>
      <c r="BE52" s="84">
        <v>0</v>
      </c>
      <c r="BF52" s="84">
        <v>0</v>
      </c>
      <c r="BG52" s="84">
        <v>0</v>
      </c>
      <c r="BH52" s="84">
        <v>0</v>
      </c>
      <c r="BI52" s="84">
        <v>0</v>
      </c>
      <c r="BJ52" s="84">
        <v>0</v>
      </c>
      <c r="BK52" s="84">
        <v>0</v>
      </c>
      <c r="BL52" s="84">
        <v>0</v>
      </c>
      <c r="BM52" s="84">
        <v>0</v>
      </c>
      <c r="BN52" s="84">
        <v>0</v>
      </c>
      <c r="BO52" s="84">
        <v>0</v>
      </c>
      <c r="BP52" s="84">
        <v>0</v>
      </c>
      <c r="BQ52" s="84">
        <v>0</v>
      </c>
      <c r="BR52" s="84">
        <v>0</v>
      </c>
      <c r="BS52" s="84">
        <v>0</v>
      </c>
      <c r="BT52" s="84">
        <v>0</v>
      </c>
      <c r="BU52" s="84">
        <v>0</v>
      </c>
      <c r="BV52" s="84">
        <v>0</v>
      </c>
      <c r="BW52" s="84">
        <v>0</v>
      </c>
      <c r="BX52" s="84">
        <v>0</v>
      </c>
      <c r="BY52" s="84">
        <v>0</v>
      </c>
      <c r="BZ52" s="84">
        <v>0</v>
      </c>
      <c r="CA52" s="84">
        <v>0</v>
      </c>
      <c r="CB52" s="84">
        <v>0</v>
      </c>
      <c r="CC52" s="84">
        <v>0</v>
      </c>
      <c r="CD52" s="84">
        <v>0</v>
      </c>
      <c r="CE52" s="84">
        <v>0</v>
      </c>
      <c r="CF52" s="84">
        <v>0</v>
      </c>
      <c r="CG52" s="84">
        <v>0</v>
      </c>
      <c r="CH52" s="84">
        <v>0</v>
      </c>
      <c r="CI52" s="84">
        <v>0</v>
      </c>
      <c r="CJ52" s="84">
        <v>0</v>
      </c>
      <c r="CK52" s="84">
        <v>0</v>
      </c>
      <c r="CL52" s="84">
        <v>0</v>
      </c>
      <c r="CM52" s="84">
        <v>0</v>
      </c>
      <c r="CN52" s="84">
        <v>0</v>
      </c>
      <c r="CO52" s="84">
        <v>0</v>
      </c>
      <c r="CP52" s="84">
        <v>0</v>
      </c>
      <c r="CQ52" s="84">
        <v>0</v>
      </c>
      <c r="CR52" s="84">
        <v>0</v>
      </c>
      <c r="CS52" s="84">
        <v>0</v>
      </c>
      <c r="CT52" s="84">
        <v>0</v>
      </c>
      <c r="CU52" s="84">
        <v>0</v>
      </c>
      <c r="CV52" s="84">
        <v>0</v>
      </c>
      <c r="CW52" s="84">
        <v>0</v>
      </c>
      <c r="CX52" s="84">
        <v>0</v>
      </c>
      <c r="CY52" s="84">
        <v>0</v>
      </c>
      <c r="CZ52" s="84">
        <v>0</v>
      </c>
      <c r="DA52" s="84">
        <v>0</v>
      </c>
      <c r="DB52" s="84">
        <v>0</v>
      </c>
      <c r="DC52" s="84">
        <v>0</v>
      </c>
      <c r="DD52" s="84">
        <v>0</v>
      </c>
      <c r="DE52" s="84">
        <v>0</v>
      </c>
      <c r="DF52" s="84">
        <v>0</v>
      </c>
      <c r="DG52" s="84">
        <v>0</v>
      </c>
      <c r="DH52" s="84">
        <v>0</v>
      </c>
      <c r="DI52" s="84">
        <v>0</v>
      </c>
      <c r="DJ52" s="84">
        <v>0</v>
      </c>
      <c r="DK52" s="84">
        <v>0</v>
      </c>
      <c r="DL52" s="84">
        <v>0</v>
      </c>
      <c r="DM52" s="84">
        <v>0</v>
      </c>
      <c r="DN52" s="84">
        <v>0</v>
      </c>
      <c r="DO52" s="84">
        <v>0</v>
      </c>
      <c r="DP52" s="84">
        <v>0</v>
      </c>
      <c r="DQ52" s="84">
        <v>0</v>
      </c>
      <c r="DR52" s="84">
        <v>0</v>
      </c>
    </row>
    <row r="53" spans="1:122">
      <c r="A53" s="214"/>
      <c r="B53" s="84" t="s">
        <v>149</v>
      </c>
      <c r="C53" s="84">
        <v>167943.5</v>
      </c>
      <c r="D53" s="84">
        <v>0</v>
      </c>
      <c r="E53" s="84">
        <v>0</v>
      </c>
      <c r="F53" s="84">
        <v>0</v>
      </c>
      <c r="G53" s="84">
        <v>0</v>
      </c>
      <c r="H53" s="84">
        <v>0</v>
      </c>
      <c r="I53" s="84">
        <v>0</v>
      </c>
      <c r="J53" s="84">
        <v>167943.5</v>
      </c>
      <c r="K53" s="84">
        <v>0</v>
      </c>
      <c r="L53" s="84">
        <v>0</v>
      </c>
      <c r="M53" s="84">
        <v>0</v>
      </c>
      <c r="N53" s="84">
        <v>0</v>
      </c>
      <c r="O53" s="84">
        <v>0</v>
      </c>
      <c r="P53" s="84">
        <v>0</v>
      </c>
      <c r="Q53" s="84">
        <v>0</v>
      </c>
      <c r="R53" s="84">
        <v>0</v>
      </c>
      <c r="S53" s="84">
        <v>0</v>
      </c>
      <c r="T53" s="84">
        <v>0</v>
      </c>
      <c r="U53" s="84">
        <v>0</v>
      </c>
      <c r="V53" s="84">
        <v>0</v>
      </c>
      <c r="W53" s="84">
        <v>0</v>
      </c>
      <c r="X53" s="84">
        <v>0</v>
      </c>
      <c r="Y53" s="84">
        <v>0</v>
      </c>
      <c r="Z53" s="84">
        <v>0</v>
      </c>
      <c r="AA53" s="84">
        <v>0</v>
      </c>
      <c r="AB53" s="84">
        <v>0</v>
      </c>
      <c r="AC53" s="84">
        <v>0</v>
      </c>
      <c r="AD53" s="84">
        <v>0</v>
      </c>
      <c r="AE53" s="84">
        <v>0</v>
      </c>
      <c r="AF53" s="84">
        <v>0</v>
      </c>
      <c r="AG53" s="84">
        <v>0</v>
      </c>
      <c r="AH53" s="84">
        <v>0</v>
      </c>
      <c r="AI53" s="84">
        <v>0</v>
      </c>
      <c r="AJ53" s="84">
        <v>0</v>
      </c>
      <c r="AK53" s="84">
        <v>0</v>
      </c>
      <c r="AL53" s="84">
        <v>0</v>
      </c>
      <c r="AM53" s="84">
        <v>0</v>
      </c>
      <c r="AN53" s="84">
        <v>0</v>
      </c>
      <c r="AO53" s="84">
        <v>0</v>
      </c>
      <c r="AP53" s="84">
        <v>0</v>
      </c>
      <c r="AQ53" s="84">
        <v>0</v>
      </c>
      <c r="AR53" s="84">
        <v>0</v>
      </c>
      <c r="AS53" s="84">
        <v>0</v>
      </c>
      <c r="AT53" s="84">
        <v>0</v>
      </c>
      <c r="AU53" s="84">
        <v>0</v>
      </c>
      <c r="AV53" s="84">
        <v>0</v>
      </c>
      <c r="AW53" s="84">
        <v>0</v>
      </c>
      <c r="AX53" s="84">
        <v>0</v>
      </c>
      <c r="AY53" s="84">
        <v>0</v>
      </c>
      <c r="AZ53" s="84">
        <v>0</v>
      </c>
      <c r="BA53" s="84">
        <v>0</v>
      </c>
      <c r="BB53" s="84">
        <v>0</v>
      </c>
      <c r="BC53" s="84">
        <v>0</v>
      </c>
      <c r="BD53" s="84">
        <v>0</v>
      </c>
      <c r="BE53" s="84">
        <v>0</v>
      </c>
      <c r="BF53" s="84">
        <v>0</v>
      </c>
      <c r="BG53" s="84">
        <v>0</v>
      </c>
      <c r="BH53" s="84">
        <v>0</v>
      </c>
      <c r="BI53" s="84">
        <v>0</v>
      </c>
      <c r="BJ53" s="84">
        <v>0</v>
      </c>
      <c r="BK53" s="84">
        <v>0</v>
      </c>
      <c r="BL53" s="84">
        <v>0</v>
      </c>
      <c r="BM53" s="84">
        <v>0</v>
      </c>
      <c r="BN53" s="84">
        <v>0</v>
      </c>
      <c r="BO53" s="84">
        <v>0</v>
      </c>
      <c r="BP53" s="84">
        <v>0</v>
      </c>
      <c r="BQ53" s="84">
        <v>0</v>
      </c>
      <c r="BR53" s="84">
        <v>0</v>
      </c>
      <c r="BS53" s="84">
        <v>0</v>
      </c>
      <c r="BT53" s="84">
        <v>0</v>
      </c>
      <c r="BU53" s="84">
        <v>0</v>
      </c>
      <c r="BV53" s="84">
        <v>0</v>
      </c>
      <c r="BW53" s="84">
        <v>0</v>
      </c>
      <c r="BX53" s="84">
        <v>0</v>
      </c>
      <c r="BY53" s="84">
        <v>0</v>
      </c>
      <c r="BZ53" s="84">
        <v>0</v>
      </c>
      <c r="CA53" s="84">
        <v>0</v>
      </c>
      <c r="CB53" s="84">
        <v>0</v>
      </c>
      <c r="CC53" s="84">
        <v>0</v>
      </c>
      <c r="CD53" s="84">
        <v>0</v>
      </c>
      <c r="CE53" s="84">
        <v>0</v>
      </c>
      <c r="CF53" s="84">
        <v>0</v>
      </c>
      <c r="CG53" s="84">
        <v>0</v>
      </c>
      <c r="CH53" s="84">
        <v>0</v>
      </c>
      <c r="CI53" s="84">
        <v>0</v>
      </c>
      <c r="CJ53" s="84">
        <v>0</v>
      </c>
      <c r="CK53" s="84">
        <v>0</v>
      </c>
      <c r="CL53" s="84">
        <v>0</v>
      </c>
      <c r="CM53" s="84">
        <v>0</v>
      </c>
      <c r="CN53" s="84">
        <v>0</v>
      </c>
      <c r="CO53" s="84">
        <v>0</v>
      </c>
      <c r="CP53" s="84">
        <v>0</v>
      </c>
      <c r="CQ53" s="84">
        <v>0</v>
      </c>
      <c r="CR53" s="84">
        <v>0</v>
      </c>
      <c r="CS53" s="84">
        <v>0</v>
      </c>
      <c r="CT53" s="84">
        <v>0</v>
      </c>
      <c r="CU53" s="84">
        <v>0</v>
      </c>
      <c r="CV53" s="84">
        <v>0</v>
      </c>
      <c r="CW53" s="84">
        <v>0</v>
      </c>
      <c r="CX53" s="84">
        <v>0</v>
      </c>
      <c r="CY53" s="84">
        <v>0</v>
      </c>
      <c r="CZ53" s="84">
        <v>0</v>
      </c>
      <c r="DA53" s="84">
        <v>0</v>
      </c>
      <c r="DB53" s="84">
        <v>0</v>
      </c>
      <c r="DC53" s="84">
        <v>0</v>
      </c>
      <c r="DD53" s="84">
        <v>0</v>
      </c>
      <c r="DE53" s="84">
        <v>0</v>
      </c>
      <c r="DF53" s="84">
        <v>0</v>
      </c>
      <c r="DG53" s="84">
        <v>0</v>
      </c>
      <c r="DH53" s="84">
        <v>0</v>
      </c>
      <c r="DI53" s="84">
        <v>0</v>
      </c>
      <c r="DJ53" s="84">
        <v>0</v>
      </c>
      <c r="DK53" s="84">
        <v>0</v>
      </c>
      <c r="DL53" s="84">
        <v>0</v>
      </c>
      <c r="DM53" s="84">
        <v>0</v>
      </c>
      <c r="DN53" s="84">
        <v>0</v>
      </c>
      <c r="DO53" s="84">
        <v>0</v>
      </c>
      <c r="DP53" s="84">
        <v>0</v>
      </c>
      <c r="DQ53" s="84">
        <v>0</v>
      </c>
      <c r="DR53" s="84">
        <v>0</v>
      </c>
    </row>
    <row r="54" spans="1:122">
      <c r="A54" s="214"/>
      <c r="B54" s="84" t="s">
        <v>150</v>
      </c>
      <c r="C54" s="84">
        <v>107680.59999999999</v>
      </c>
      <c r="D54" s="84">
        <v>153.91</v>
      </c>
      <c r="E54" s="84">
        <v>8689.14</v>
      </c>
      <c r="F54" s="84">
        <v>919</v>
      </c>
      <c r="G54" s="84">
        <v>1875</v>
      </c>
      <c r="H54" s="84">
        <v>970</v>
      </c>
      <c r="I54" s="84">
        <v>0</v>
      </c>
      <c r="J54" s="84">
        <v>26545.109999999997</v>
      </c>
      <c r="K54" s="84">
        <v>4846.37</v>
      </c>
      <c r="L54" s="84">
        <v>0</v>
      </c>
      <c r="M54" s="84">
        <v>1199</v>
      </c>
      <c r="N54" s="84">
        <v>735</v>
      </c>
      <c r="O54" s="84">
        <v>1446</v>
      </c>
      <c r="P54" s="84">
        <v>0</v>
      </c>
      <c r="Q54" s="84">
        <v>0</v>
      </c>
      <c r="R54" s="84">
        <v>0</v>
      </c>
      <c r="S54" s="84">
        <v>0</v>
      </c>
      <c r="T54" s="84">
        <v>0</v>
      </c>
      <c r="U54" s="84">
        <v>33810.340000000004</v>
      </c>
      <c r="V54" s="84">
        <v>18442.12</v>
      </c>
      <c r="W54" s="84">
        <v>5099.51</v>
      </c>
      <c r="X54" s="84">
        <v>2950.1</v>
      </c>
      <c r="Y54" s="84">
        <v>17420.52</v>
      </c>
      <c r="Z54" s="84">
        <v>676.5</v>
      </c>
      <c r="AA54" s="84">
        <v>0</v>
      </c>
      <c r="AB54" s="84">
        <v>0</v>
      </c>
      <c r="AC54" s="84">
        <v>345.1</v>
      </c>
      <c r="AD54" s="84">
        <v>1176.22</v>
      </c>
      <c r="AE54" s="84">
        <v>904.78</v>
      </c>
      <c r="AF54" s="84">
        <v>0</v>
      </c>
      <c r="AG54" s="84">
        <v>2241.81</v>
      </c>
      <c r="AH54" s="84">
        <v>0</v>
      </c>
      <c r="AI54" s="84">
        <v>776.7</v>
      </c>
      <c r="AJ54" s="84">
        <v>2642</v>
      </c>
      <c r="AK54" s="84">
        <v>308.10000000000002</v>
      </c>
      <c r="AL54" s="84">
        <v>0</v>
      </c>
      <c r="AM54" s="84">
        <v>5715</v>
      </c>
      <c r="AN54" s="84">
        <v>0</v>
      </c>
      <c r="AO54" s="84">
        <v>0</v>
      </c>
      <c r="AP54" s="84">
        <v>0</v>
      </c>
      <c r="AQ54" s="84">
        <v>0</v>
      </c>
      <c r="AR54" s="84">
        <v>0</v>
      </c>
      <c r="AS54" s="84">
        <v>0</v>
      </c>
      <c r="AT54" s="84">
        <v>0</v>
      </c>
      <c r="AU54" s="84">
        <v>28095.339999999997</v>
      </c>
      <c r="AV54" s="84">
        <v>1141.75</v>
      </c>
      <c r="AW54" s="84">
        <v>0</v>
      </c>
      <c r="AX54" s="84">
        <v>1658.25</v>
      </c>
      <c r="AY54" s="84">
        <v>0</v>
      </c>
      <c r="AZ54" s="84">
        <v>686</v>
      </c>
      <c r="BA54" s="84">
        <v>0</v>
      </c>
      <c r="BB54" s="84">
        <v>1092</v>
      </c>
      <c r="BC54" s="84">
        <v>0</v>
      </c>
      <c r="BD54" s="84">
        <v>0</v>
      </c>
      <c r="BE54" s="84">
        <v>2616</v>
      </c>
      <c r="BF54" s="84">
        <v>0</v>
      </c>
      <c r="BG54" s="84">
        <v>2225.4499999999998</v>
      </c>
      <c r="BH54" s="84">
        <v>85.95</v>
      </c>
      <c r="BI54" s="84">
        <v>3000</v>
      </c>
      <c r="BJ54" s="84">
        <v>3456</v>
      </c>
      <c r="BK54" s="84">
        <v>0</v>
      </c>
      <c r="BL54" s="84">
        <v>1559</v>
      </c>
      <c r="BM54" s="84">
        <v>0</v>
      </c>
      <c r="BN54" s="84">
        <v>92.6</v>
      </c>
      <c r="BO54" s="84">
        <v>0</v>
      </c>
      <c r="BP54" s="84">
        <v>527.27</v>
      </c>
      <c r="BQ54" s="84">
        <v>0</v>
      </c>
      <c r="BR54" s="84">
        <v>0</v>
      </c>
      <c r="BS54" s="84">
        <v>0</v>
      </c>
      <c r="BT54" s="84">
        <v>0</v>
      </c>
      <c r="BU54" s="84">
        <v>0</v>
      </c>
      <c r="BV54" s="84">
        <v>284.89999999999998</v>
      </c>
      <c r="BW54" s="84">
        <v>2880</v>
      </c>
      <c r="BX54" s="84">
        <v>0</v>
      </c>
      <c r="BY54" s="84">
        <v>0</v>
      </c>
      <c r="BZ54" s="84">
        <v>0</v>
      </c>
      <c r="CA54" s="84">
        <v>0</v>
      </c>
      <c r="CB54" s="84">
        <v>2832</v>
      </c>
      <c r="CC54" s="84">
        <v>0</v>
      </c>
      <c r="CD54" s="84">
        <v>0</v>
      </c>
      <c r="CE54" s="84">
        <v>0</v>
      </c>
      <c r="CF54" s="84">
        <v>0</v>
      </c>
      <c r="CG54" s="84">
        <v>0</v>
      </c>
      <c r="CH54" s="84">
        <v>0</v>
      </c>
      <c r="CI54" s="84">
        <v>0</v>
      </c>
      <c r="CJ54" s="84">
        <v>0</v>
      </c>
      <c r="CK54" s="84">
        <v>0</v>
      </c>
      <c r="CL54" s="84">
        <v>0</v>
      </c>
      <c r="CM54" s="84">
        <v>207.4</v>
      </c>
      <c r="CN54" s="84">
        <v>0</v>
      </c>
      <c r="CO54" s="84">
        <v>780</v>
      </c>
      <c r="CP54" s="84">
        <v>1280.25</v>
      </c>
      <c r="CQ54" s="84">
        <v>462.82</v>
      </c>
      <c r="CR54" s="84">
        <v>0</v>
      </c>
      <c r="CS54" s="84">
        <v>0</v>
      </c>
      <c r="CT54" s="84">
        <v>0</v>
      </c>
      <c r="CU54" s="84">
        <v>0</v>
      </c>
      <c r="CV54" s="84">
        <v>459.9</v>
      </c>
      <c r="CW54" s="84">
        <v>0</v>
      </c>
      <c r="CX54" s="84">
        <v>396</v>
      </c>
      <c r="CY54" s="84">
        <v>0</v>
      </c>
      <c r="CZ54" s="84">
        <v>0</v>
      </c>
      <c r="DA54" s="84">
        <v>0</v>
      </c>
      <c r="DB54" s="84">
        <v>0</v>
      </c>
      <c r="DC54" s="84">
        <v>0</v>
      </c>
      <c r="DD54" s="84">
        <v>0</v>
      </c>
      <c r="DE54" s="84">
        <v>0</v>
      </c>
      <c r="DF54" s="84">
        <v>63</v>
      </c>
      <c r="DG54" s="84">
        <v>0</v>
      </c>
      <c r="DH54" s="84">
        <v>0</v>
      </c>
      <c r="DI54" s="84">
        <v>0</v>
      </c>
      <c r="DJ54" s="84">
        <v>308.8</v>
      </c>
      <c r="DK54" s="84">
        <v>0</v>
      </c>
      <c r="DL54" s="84">
        <v>0</v>
      </c>
      <c r="DM54" s="84">
        <v>0</v>
      </c>
      <c r="DN54" s="84">
        <v>0</v>
      </c>
      <c r="DO54" s="84">
        <v>0</v>
      </c>
      <c r="DP54" s="84">
        <v>0</v>
      </c>
      <c r="DQ54" s="84">
        <v>0</v>
      </c>
      <c r="DR54" s="84">
        <v>0</v>
      </c>
    </row>
    <row r="55" spans="1:122">
      <c r="A55" s="214"/>
      <c r="B55" s="84" t="s">
        <v>151</v>
      </c>
      <c r="C55" s="84">
        <v>0</v>
      </c>
      <c r="D55" s="84">
        <v>0</v>
      </c>
      <c r="E55" s="84">
        <v>0</v>
      </c>
      <c r="F55" s="84">
        <v>0</v>
      </c>
      <c r="G55" s="84">
        <v>0</v>
      </c>
      <c r="H55" s="84">
        <v>0</v>
      </c>
      <c r="I55" s="84">
        <v>0</v>
      </c>
      <c r="J55" s="84">
        <v>0</v>
      </c>
      <c r="K55" s="84">
        <v>0</v>
      </c>
      <c r="L55" s="84">
        <v>0</v>
      </c>
      <c r="M55" s="84">
        <v>0</v>
      </c>
      <c r="N55" s="84">
        <v>0</v>
      </c>
      <c r="O55" s="84">
        <v>0</v>
      </c>
      <c r="P55" s="84">
        <v>0</v>
      </c>
      <c r="Q55" s="84">
        <v>0</v>
      </c>
      <c r="R55" s="84">
        <v>0</v>
      </c>
      <c r="S55" s="84">
        <v>0</v>
      </c>
      <c r="T55" s="84">
        <v>0</v>
      </c>
      <c r="U55" s="84">
        <v>0</v>
      </c>
      <c r="V55" s="84">
        <v>0</v>
      </c>
      <c r="W55" s="84">
        <v>0</v>
      </c>
      <c r="X55" s="84">
        <v>0</v>
      </c>
      <c r="Y55" s="84">
        <v>0</v>
      </c>
      <c r="Z55" s="84">
        <v>0</v>
      </c>
      <c r="AA55" s="84">
        <v>0</v>
      </c>
      <c r="AB55" s="84">
        <v>0</v>
      </c>
      <c r="AC55" s="84">
        <v>0</v>
      </c>
      <c r="AD55" s="84">
        <v>0</v>
      </c>
      <c r="AE55" s="84">
        <v>0</v>
      </c>
      <c r="AF55" s="84">
        <v>0</v>
      </c>
      <c r="AG55" s="84">
        <v>0</v>
      </c>
      <c r="AH55" s="84">
        <v>0</v>
      </c>
      <c r="AI55" s="84">
        <v>0</v>
      </c>
      <c r="AJ55" s="84">
        <v>0</v>
      </c>
      <c r="AK55" s="84">
        <v>0</v>
      </c>
      <c r="AL55" s="84">
        <v>0</v>
      </c>
      <c r="AM55" s="84">
        <v>0</v>
      </c>
      <c r="AN55" s="84">
        <v>0</v>
      </c>
      <c r="AO55" s="84">
        <v>0</v>
      </c>
      <c r="AP55" s="84">
        <v>0</v>
      </c>
      <c r="AQ55" s="84">
        <v>0</v>
      </c>
      <c r="AR55" s="84">
        <v>0</v>
      </c>
      <c r="AS55" s="84">
        <v>0</v>
      </c>
      <c r="AT55" s="84">
        <v>0</v>
      </c>
      <c r="AU55" s="84">
        <v>0</v>
      </c>
      <c r="AV55" s="84">
        <v>0</v>
      </c>
      <c r="AW55" s="84">
        <v>0</v>
      </c>
      <c r="AX55" s="84">
        <v>0</v>
      </c>
      <c r="AY55" s="84">
        <v>0</v>
      </c>
      <c r="AZ55" s="84">
        <v>0</v>
      </c>
      <c r="BA55" s="84">
        <v>0</v>
      </c>
      <c r="BB55" s="84">
        <v>0</v>
      </c>
      <c r="BC55" s="84">
        <v>0</v>
      </c>
      <c r="BD55" s="84">
        <v>0</v>
      </c>
      <c r="BE55" s="84">
        <v>0</v>
      </c>
      <c r="BF55" s="84">
        <v>0</v>
      </c>
      <c r="BG55" s="84">
        <v>0</v>
      </c>
      <c r="BH55" s="84">
        <v>0</v>
      </c>
      <c r="BI55" s="84">
        <v>0</v>
      </c>
      <c r="BJ55" s="84">
        <v>0</v>
      </c>
      <c r="BK55" s="84">
        <v>0</v>
      </c>
      <c r="BL55" s="84">
        <v>0</v>
      </c>
      <c r="BM55" s="84">
        <v>0</v>
      </c>
      <c r="BN55" s="84">
        <v>0</v>
      </c>
      <c r="BO55" s="84">
        <v>0</v>
      </c>
      <c r="BP55" s="84">
        <v>0</v>
      </c>
      <c r="BQ55" s="84">
        <v>0</v>
      </c>
      <c r="BR55" s="84">
        <v>0</v>
      </c>
      <c r="BS55" s="84">
        <v>0</v>
      </c>
      <c r="BT55" s="84">
        <v>0</v>
      </c>
      <c r="BU55" s="84">
        <v>0</v>
      </c>
      <c r="BV55" s="84">
        <v>0</v>
      </c>
      <c r="BW55" s="84">
        <v>0</v>
      </c>
      <c r="BX55" s="84">
        <v>0</v>
      </c>
      <c r="BY55" s="84">
        <v>0</v>
      </c>
      <c r="BZ55" s="84">
        <v>0</v>
      </c>
      <c r="CA55" s="84">
        <v>0</v>
      </c>
      <c r="CB55" s="84">
        <v>0</v>
      </c>
      <c r="CC55" s="84">
        <v>0</v>
      </c>
      <c r="CD55" s="84">
        <v>0</v>
      </c>
      <c r="CE55" s="84">
        <v>0</v>
      </c>
      <c r="CF55" s="84">
        <v>0</v>
      </c>
      <c r="CG55" s="84">
        <v>0</v>
      </c>
      <c r="CH55" s="84">
        <v>0</v>
      </c>
      <c r="CI55" s="84">
        <v>0</v>
      </c>
      <c r="CJ55" s="84">
        <v>0</v>
      </c>
      <c r="CK55" s="84">
        <v>0</v>
      </c>
      <c r="CL55" s="84">
        <v>0</v>
      </c>
      <c r="CM55" s="84">
        <v>0</v>
      </c>
      <c r="CN55" s="84">
        <v>0</v>
      </c>
      <c r="CO55" s="84">
        <v>0</v>
      </c>
      <c r="CP55" s="84">
        <v>0</v>
      </c>
      <c r="CQ55" s="84">
        <v>0</v>
      </c>
      <c r="CR55" s="84">
        <v>0</v>
      </c>
      <c r="CS55" s="84">
        <v>0</v>
      </c>
      <c r="CT55" s="84">
        <v>0</v>
      </c>
      <c r="CU55" s="84">
        <v>0</v>
      </c>
      <c r="CV55" s="84">
        <v>0</v>
      </c>
      <c r="CW55" s="84">
        <v>0</v>
      </c>
      <c r="CX55" s="84">
        <v>0</v>
      </c>
      <c r="CY55" s="84">
        <v>0</v>
      </c>
      <c r="CZ55" s="84">
        <v>0</v>
      </c>
      <c r="DA55" s="84">
        <v>0</v>
      </c>
      <c r="DB55" s="84">
        <v>0</v>
      </c>
      <c r="DC55" s="84">
        <v>0</v>
      </c>
      <c r="DD55" s="84">
        <v>0</v>
      </c>
      <c r="DE55" s="84">
        <v>0</v>
      </c>
      <c r="DF55" s="84">
        <v>0</v>
      </c>
      <c r="DG55" s="84">
        <v>0</v>
      </c>
      <c r="DH55" s="84">
        <v>0</v>
      </c>
      <c r="DI55" s="84">
        <v>0</v>
      </c>
      <c r="DJ55" s="84">
        <v>0</v>
      </c>
      <c r="DK55" s="84">
        <v>0</v>
      </c>
      <c r="DL55" s="84">
        <v>0</v>
      </c>
      <c r="DM55" s="84">
        <v>0</v>
      </c>
      <c r="DN55" s="84">
        <v>0</v>
      </c>
      <c r="DO55" s="84">
        <v>0</v>
      </c>
      <c r="DP55" s="84">
        <v>0</v>
      </c>
      <c r="DQ55" s="84">
        <v>0</v>
      </c>
      <c r="DR55" s="84">
        <v>0</v>
      </c>
    </row>
    <row r="56" spans="1:122">
      <c r="A56" s="214"/>
      <c r="B56" s="84" t="s">
        <v>152</v>
      </c>
      <c r="C56" s="84">
        <v>559583.09000000008</v>
      </c>
      <c r="D56" s="84">
        <v>0</v>
      </c>
      <c r="E56" s="84">
        <v>0</v>
      </c>
      <c r="F56" s="84">
        <v>911.66</v>
      </c>
      <c r="G56" s="84">
        <v>911.66</v>
      </c>
      <c r="H56" s="84">
        <v>911.66</v>
      </c>
      <c r="I56" s="84">
        <v>0</v>
      </c>
      <c r="J56" s="84">
        <v>6366.96</v>
      </c>
      <c r="K56" s="84">
        <v>19976.79</v>
      </c>
      <c r="L56" s="84">
        <v>1812.52</v>
      </c>
      <c r="M56" s="84">
        <v>0</v>
      </c>
      <c r="N56" s="84">
        <v>2898.75</v>
      </c>
      <c r="O56" s="84">
        <v>247.82999999999993</v>
      </c>
      <c r="P56" s="84">
        <v>0</v>
      </c>
      <c r="Q56" s="84">
        <v>0</v>
      </c>
      <c r="R56" s="84">
        <v>0</v>
      </c>
      <c r="S56" s="84">
        <v>911.66</v>
      </c>
      <c r="T56" s="84">
        <v>7250.09</v>
      </c>
      <c r="U56" s="84">
        <v>449897.61</v>
      </c>
      <c r="V56" s="84">
        <v>10907.55</v>
      </c>
      <c r="W56" s="84">
        <v>47487.5</v>
      </c>
      <c r="X56" s="84">
        <v>9090.85</v>
      </c>
      <c r="Y56" s="84">
        <v>9995.89</v>
      </c>
      <c r="Z56" s="84">
        <v>0</v>
      </c>
      <c r="AA56" s="84">
        <v>0</v>
      </c>
      <c r="AB56" s="84">
        <v>911.66</v>
      </c>
      <c r="AC56" s="84">
        <v>0</v>
      </c>
      <c r="AD56" s="84">
        <v>3872.8599999999997</v>
      </c>
      <c r="AE56" s="84">
        <v>0</v>
      </c>
      <c r="AF56" s="84">
        <v>11836.64</v>
      </c>
      <c r="AG56" s="84">
        <v>18146.84</v>
      </c>
      <c r="AH56" s="84">
        <v>0</v>
      </c>
      <c r="AI56" s="84">
        <v>13631.160000000002</v>
      </c>
      <c r="AJ56" s="84">
        <v>911.66</v>
      </c>
      <c r="AK56" s="84">
        <v>2741.62</v>
      </c>
      <c r="AL56" s="84">
        <v>5437.57</v>
      </c>
      <c r="AM56" s="84">
        <v>17300.009999999998</v>
      </c>
      <c r="AN56" s="84">
        <v>6366.66</v>
      </c>
      <c r="AO56" s="84">
        <v>1823.33</v>
      </c>
      <c r="AP56" s="84">
        <v>0</v>
      </c>
      <c r="AQ56" s="84">
        <v>0</v>
      </c>
      <c r="AR56" s="84">
        <v>0</v>
      </c>
      <c r="AS56" s="84">
        <v>0</v>
      </c>
      <c r="AT56" s="84">
        <v>1812.52</v>
      </c>
      <c r="AU56" s="84">
        <v>422595.08999999997</v>
      </c>
      <c r="AV56" s="84">
        <v>4288.9400000000005</v>
      </c>
      <c r="AW56" s="84">
        <v>6719.8799999999992</v>
      </c>
      <c r="AX56" s="84">
        <v>1807.35</v>
      </c>
      <c r="AY56" s="84">
        <v>4276.1899999999996</v>
      </c>
      <c r="AZ56" s="84">
        <v>8559.9599999999991</v>
      </c>
      <c r="BA56" s="84">
        <v>4288.9400000000005</v>
      </c>
      <c r="BB56" s="84">
        <v>2138.1</v>
      </c>
      <c r="BC56" s="84">
        <v>0</v>
      </c>
      <c r="BD56" s="84">
        <v>40623.85</v>
      </c>
      <c r="BE56" s="84">
        <v>34209.56</v>
      </c>
      <c r="BF56" s="84">
        <v>3234.08</v>
      </c>
      <c r="BG56" s="84">
        <v>2132.92</v>
      </c>
      <c r="BH56" s="84">
        <v>6460.3499999999995</v>
      </c>
      <c r="BI56" s="84">
        <v>0</v>
      </c>
      <c r="BJ56" s="84">
        <v>0</v>
      </c>
      <c r="BK56" s="84">
        <v>1075.42</v>
      </c>
      <c r="BL56" s="84">
        <v>1075.42</v>
      </c>
      <c r="BM56" s="84">
        <v>9678.7999999999993</v>
      </c>
      <c r="BN56" s="84">
        <v>16170.43</v>
      </c>
      <c r="BO56" s="84">
        <v>0</v>
      </c>
      <c r="BP56" s="84">
        <v>0</v>
      </c>
      <c r="BQ56" s="84">
        <v>2150.84</v>
      </c>
      <c r="BR56" s="84">
        <v>2150.84</v>
      </c>
      <c r="BS56" s="84">
        <v>6414.29</v>
      </c>
      <c r="BT56" s="84">
        <v>3234.08</v>
      </c>
      <c r="BU56" s="84">
        <v>6427.03</v>
      </c>
      <c r="BV56" s="84">
        <v>0</v>
      </c>
      <c r="BW56" s="84">
        <v>0</v>
      </c>
      <c r="BX56" s="84">
        <v>17212.53</v>
      </c>
      <c r="BY56" s="84">
        <v>5377.11</v>
      </c>
      <c r="BZ56" s="84">
        <v>2150.84</v>
      </c>
      <c r="CA56" s="84">
        <v>0</v>
      </c>
      <c r="CB56" s="84">
        <v>9702.26</v>
      </c>
      <c r="CC56" s="84">
        <v>10277.380000000001</v>
      </c>
      <c r="CD56" s="84">
        <v>0</v>
      </c>
      <c r="CE56" s="84">
        <v>16088.16</v>
      </c>
      <c r="CF56" s="84">
        <v>4276.1899999999996</v>
      </c>
      <c r="CG56" s="84">
        <v>3213.52</v>
      </c>
      <c r="CH56" s="84">
        <v>0</v>
      </c>
      <c r="CI56" s="84">
        <v>0</v>
      </c>
      <c r="CJ56" s="84">
        <v>0</v>
      </c>
      <c r="CK56" s="84">
        <v>0</v>
      </c>
      <c r="CL56" s="84">
        <v>4301.6899999999996</v>
      </c>
      <c r="CM56" s="84">
        <v>5656.71</v>
      </c>
      <c r="CN56" s="84">
        <v>1075.42</v>
      </c>
      <c r="CO56" s="84">
        <v>7510.27</v>
      </c>
      <c r="CP56" s="84">
        <v>12936.34</v>
      </c>
      <c r="CQ56" s="84">
        <v>15687.509999999998</v>
      </c>
      <c r="CR56" s="84">
        <v>2150.84</v>
      </c>
      <c r="CS56" s="84">
        <v>6447.6</v>
      </c>
      <c r="CT56" s="84">
        <v>10690.49</v>
      </c>
      <c r="CU56" s="84">
        <v>19404.509999999998</v>
      </c>
      <c r="CV56" s="84">
        <v>3226.27</v>
      </c>
      <c r="CW56" s="84">
        <v>7528.46</v>
      </c>
      <c r="CX56" s="84">
        <v>1075.42</v>
      </c>
      <c r="CY56" s="84">
        <v>2138.1</v>
      </c>
      <c r="CZ56" s="84">
        <v>0</v>
      </c>
      <c r="DA56" s="84">
        <v>12828.58</v>
      </c>
      <c r="DB56" s="84">
        <v>8590.6299999999992</v>
      </c>
      <c r="DC56" s="84">
        <v>0</v>
      </c>
      <c r="DD56" s="84">
        <v>0</v>
      </c>
      <c r="DE56" s="84">
        <v>8603.3799999999992</v>
      </c>
      <c r="DF56" s="84">
        <v>4309.5</v>
      </c>
      <c r="DG56" s="84">
        <v>17245.849999999999</v>
      </c>
      <c r="DH56" s="84">
        <v>20780.09</v>
      </c>
      <c r="DI56" s="84">
        <v>0</v>
      </c>
      <c r="DJ56" s="84">
        <v>4276.1899999999996</v>
      </c>
      <c r="DK56" s="84">
        <v>4301.6899999999996</v>
      </c>
      <c r="DL56" s="84">
        <v>0</v>
      </c>
      <c r="DM56" s="84">
        <v>0</v>
      </c>
      <c r="DN56" s="84">
        <v>4276.1899999999996</v>
      </c>
      <c r="DO56" s="84">
        <v>0</v>
      </c>
      <c r="DP56" s="84">
        <v>0</v>
      </c>
      <c r="DQ56" s="84">
        <v>0</v>
      </c>
      <c r="DR56" s="84">
        <v>2138.1</v>
      </c>
    </row>
    <row r="57" spans="1:122">
      <c r="A57" s="214"/>
      <c r="B57" s="84" t="s">
        <v>153</v>
      </c>
      <c r="C57" s="84">
        <v>0</v>
      </c>
      <c r="D57" s="84">
        <v>0</v>
      </c>
      <c r="E57" s="84">
        <v>0</v>
      </c>
      <c r="F57" s="84">
        <v>0</v>
      </c>
      <c r="G57" s="84">
        <v>0</v>
      </c>
      <c r="H57" s="84">
        <v>0</v>
      </c>
      <c r="I57" s="84">
        <v>0</v>
      </c>
      <c r="J57" s="84">
        <v>0</v>
      </c>
      <c r="K57" s="84">
        <v>0</v>
      </c>
      <c r="L57" s="84">
        <v>0</v>
      </c>
      <c r="M57" s="84">
        <v>0</v>
      </c>
      <c r="N57" s="84">
        <v>0</v>
      </c>
      <c r="O57" s="84">
        <v>0</v>
      </c>
      <c r="P57" s="84">
        <v>0</v>
      </c>
      <c r="Q57" s="84">
        <v>0</v>
      </c>
      <c r="R57" s="84">
        <v>0</v>
      </c>
      <c r="S57" s="84">
        <v>0</v>
      </c>
      <c r="T57" s="84">
        <v>0</v>
      </c>
      <c r="U57" s="84">
        <v>0</v>
      </c>
      <c r="V57" s="84">
        <v>0</v>
      </c>
      <c r="W57" s="84">
        <v>0</v>
      </c>
      <c r="X57" s="84">
        <v>0</v>
      </c>
      <c r="Y57" s="84">
        <v>0</v>
      </c>
      <c r="Z57" s="84">
        <v>0</v>
      </c>
      <c r="AA57" s="84">
        <v>0</v>
      </c>
      <c r="AB57" s="84">
        <v>0</v>
      </c>
      <c r="AC57" s="84">
        <v>0</v>
      </c>
      <c r="AD57" s="84">
        <v>0</v>
      </c>
      <c r="AE57" s="84">
        <v>0</v>
      </c>
      <c r="AF57" s="84">
        <v>0</v>
      </c>
      <c r="AG57" s="84">
        <v>0</v>
      </c>
      <c r="AH57" s="84">
        <v>0</v>
      </c>
      <c r="AI57" s="84">
        <v>0</v>
      </c>
      <c r="AJ57" s="84">
        <v>0</v>
      </c>
      <c r="AK57" s="84">
        <v>0</v>
      </c>
      <c r="AL57" s="84">
        <v>0</v>
      </c>
      <c r="AM57" s="84">
        <v>0</v>
      </c>
      <c r="AN57" s="84">
        <v>0</v>
      </c>
      <c r="AO57" s="84">
        <v>0</v>
      </c>
      <c r="AP57" s="84">
        <v>0</v>
      </c>
      <c r="AQ57" s="84">
        <v>0</v>
      </c>
      <c r="AR57" s="84">
        <v>0</v>
      </c>
      <c r="AS57" s="84">
        <v>0</v>
      </c>
      <c r="AT57" s="84">
        <v>0</v>
      </c>
      <c r="AU57" s="84">
        <v>0</v>
      </c>
      <c r="AV57" s="84">
        <v>0</v>
      </c>
      <c r="AW57" s="84">
        <v>0</v>
      </c>
      <c r="AX57" s="84">
        <v>0</v>
      </c>
      <c r="AY57" s="84">
        <v>0</v>
      </c>
      <c r="AZ57" s="84">
        <v>0</v>
      </c>
      <c r="BA57" s="84">
        <v>0</v>
      </c>
      <c r="BB57" s="84">
        <v>0</v>
      </c>
      <c r="BC57" s="84">
        <v>0</v>
      </c>
      <c r="BD57" s="84">
        <v>0</v>
      </c>
      <c r="BE57" s="84">
        <v>0</v>
      </c>
      <c r="BF57" s="84">
        <v>0</v>
      </c>
      <c r="BG57" s="84">
        <v>0</v>
      </c>
      <c r="BH57" s="84">
        <v>0</v>
      </c>
      <c r="BI57" s="84">
        <v>0</v>
      </c>
      <c r="BJ57" s="84">
        <v>0</v>
      </c>
      <c r="BK57" s="84">
        <v>0</v>
      </c>
      <c r="BL57" s="84">
        <v>0</v>
      </c>
      <c r="BM57" s="84">
        <v>0</v>
      </c>
      <c r="BN57" s="84">
        <v>0</v>
      </c>
      <c r="BO57" s="84">
        <v>0</v>
      </c>
      <c r="BP57" s="84">
        <v>0</v>
      </c>
      <c r="BQ57" s="84">
        <v>0</v>
      </c>
      <c r="BR57" s="84">
        <v>0</v>
      </c>
      <c r="BS57" s="84">
        <v>0</v>
      </c>
      <c r="BT57" s="84">
        <v>0</v>
      </c>
      <c r="BU57" s="84">
        <v>0</v>
      </c>
      <c r="BV57" s="84">
        <v>0</v>
      </c>
      <c r="BW57" s="84">
        <v>0</v>
      </c>
      <c r="BX57" s="84">
        <v>0</v>
      </c>
      <c r="BY57" s="84">
        <v>0</v>
      </c>
      <c r="BZ57" s="84">
        <v>0</v>
      </c>
      <c r="CA57" s="84">
        <v>0</v>
      </c>
      <c r="CB57" s="84">
        <v>0</v>
      </c>
      <c r="CC57" s="84">
        <v>0</v>
      </c>
      <c r="CD57" s="84">
        <v>0</v>
      </c>
      <c r="CE57" s="84">
        <v>0</v>
      </c>
      <c r="CF57" s="84">
        <v>0</v>
      </c>
      <c r="CG57" s="84">
        <v>0</v>
      </c>
      <c r="CH57" s="84">
        <v>0</v>
      </c>
      <c r="CI57" s="84">
        <v>0</v>
      </c>
      <c r="CJ57" s="84">
        <v>0</v>
      </c>
      <c r="CK57" s="84">
        <v>0</v>
      </c>
      <c r="CL57" s="84">
        <v>0</v>
      </c>
      <c r="CM57" s="84">
        <v>0</v>
      </c>
      <c r="CN57" s="84">
        <v>0</v>
      </c>
      <c r="CO57" s="84">
        <v>0</v>
      </c>
      <c r="CP57" s="84">
        <v>0</v>
      </c>
      <c r="CQ57" s="84">
        <v>0</v>
      </c>
      <c r="CR57" s="84">
        <v>0</v>
      </c>
      <c r="CS57" s="84">
        <v>0</v>
      </c>
      <c r="CT57" s="84">
        <v>0</v>
      </c>
      <c r="CU57" s="84">
        <v>0</v>
      </c>
      <c r="CV57" s="84">
        <v>0</v>
      </c>
      <c r="CW57" s="84">
        <v>0</v>
      </c>
      <c r="CX57" s="84">
        <v>0</v>
      </c>
      <c r="CY57" s="84">
        <v>0</v>
      </c>
      <c r="CZ57" s="84">
        <v>0</v>
      </c>
      <c r="DA57" s="84">
        <v>0</v>
      </c>
      <c r="DB57" s="84">
        <v>0</v>
      </c>
      <c r="DC57" s="84">
        <v>0</v>
      </c>
      <c r="DD57" s="84">
        <v>0</v>
      </c>
      <c r="DE57" s="84">
        <v>0</v>
      </c>
      <c r="DF57" s="84">
        <v>0</v>
      </c>
      <c r="DG57" s="84">
        <v>0</v>
      </c>
      <c r="DH57" s="84">
        <v>0</v>
      </c>
      <c r="DI57" s="84">
        <v>0</v>
      </c>
      <c r="DJ57" s="84">
        <v>0</v>
      </c>
      <c r="DK57" s="84">
        <v>0</v>
      </c>
      <c r="DL57" s="84">
        <v>0</v>
      </c>
      <c r="DM57" s="84">
        <v>0</v>
      </c>
      <c r="DN57" s="84">
        <v>0</v>
      </c>
      <c r="DO57" s="84">
        <v>0</v>
      </c>
      <c r="DP57" s="84">
        <v>0</v>
      </c>
      <c r="DQ57" s="84">
        <v>0</v>
      </c>
      <c r="DR57" s="84">
        <v>0</v>
      </c>
    </row>
    <row r="58" spans="1:122">
      <c r="A58" s="214"/>
      <c r="B58" s="84" t="s">
        <v>154</v>
      </c>
      <c r="C58" s="84">
        <v>0</v>
      </c>
      <c r="D58" s="84">
        <v>0</v>
      </c>
      <c r="E58" s="84">
        <v>0</v>
      </c>
      <c r="F58" s="84">
        <v>0</v>
      </c>
      <c r="G58" s="84">
        <v>0</v>
      </c>
      <c r="H58" s="84">
        <v>0</v>
      </c>
      <c r="I58" s="84">
        <v>0</v>
      </c>
      <c r="J58" s="84">
        <v>0</v>
      </c>
      <c r="K58" s="84">
        <v>0</v>
      </c>
      <c r="L58" s="84">
        <v>0</v>
      </c>
      <c r="M58" s="84">
        <v>0</v>
      </c>
      <c r="N58" s="84">
        <v>0</v>
      </c>
      <c r="O58" s="84">
        <v>0</v>
      </c>
      <c r="P58" s="84">
        <v>0</v>
      </c>
      <c r="Q58" s="84">
        <v>0</v>
      </c>
      <c r="R58" s="84">
        <v>0</v>
      </c>
      <c r="S58" s="84">
        <v>0</v>
      </c>
      <c r="T58" s="84">
        <v>0</v>
      </c>
      <c r="U58" s="84">
        <v>0</v>
      </c>
      <c r="V58" s="84">
        <v>0</v>
      </c>
      <c r="W58" s="84">
        <v>0</v>
      </c>
      <c r="X58" s="84">
        <v>0</v>
      </c>
      <c r="Y58" s="84">
        <v>0</v>
      </c>
      <c r="Z58" s="84">
        <v>0</v>
      </c>
      <c r="AA58" s="84">
        <v>0</v>
      </c>
      <c r="AB58" s="84">
        <v>0</v>
      </c>
      <c r="AC58" s="84">
        <v>0</v>
      </c>
      <c r="AD58" s="84">
        <v>0</v>
      </c>
      <c r="AE58" s="84">
        <v>0</v>
      </c>
      <c r="AF58" s="84">
        <v>0</v>
      </c>
      <c r="AG58" s="84">
        <v>0</v>
      </c>
      <c r="AH58" s="84">
        <v>0</v>
      </c>
      <c r="AI58" s="84">
        <v>0</v>
      </c>
      <c r="AJ58" s="84">
        <v>0</v>
      </c>
      <c r="AK58" s="84">
        <v>0</v>
      </c>
      <c r="AL58" s="84">
        <v>0</v>
      </c>
      <c r="AM58" s="84">
        <v>0</v>
      </c>
      <c r="AN58" s="84">
        <v>0</v>
      </c>
      <c r="AO58" s="84">
        <v>0</v>
      </c>
      <c r="AP58" s="84">
        <v>0</v>
      </c>
      <c r="AQ58" s="84">
        <v>0</v>
      </c>
      <c r="AR58" s="84">
        <v>0</v>
      </c>
      <c r="AS58" s="84">
        <v>0</v>
      </c>
      <c r="AT58" s="84">
        <v>0</v>
      </c>
      <c r="AU58" s="84">
        <v>0</v>
      </c>
      <c r="AV58" s="84">
        <v>0</v>
      </c>
      <c r="AW58" s="84">
        <v>0</v>
      </c>
      <c r="AX58" s="84">
        <v>0</v>
      </c>
      <c r="AY58" s="84">
        <v>0</v>
      </c>
      <c r="AZ58" s="84">
        <v>0</v>
      </c>
      <c r="BA58" s="84">
        <v>0</v>
      </c>
      <c r="BB58" s="84">
        <v>0</v>
      </c>
      <c r="BC58" s="84">
        <v>0</v>
      </c>
      <c r="BD58" s="84">
        <v>0</v>
      </c>
      <c r="BE58" s="84">
        <v>0</v>
      </c>
      <c r="BF58" s="84">
        <v>0</v>
      </c>
      <c r="BG58" s="84">
        <v>0</v>
      </c>
      <c r="BH58" s="84">
        <v>0</v>
      </c>
      <c r="BI58" s="84">
        <v>0</v>
      </c>
      <c r="BJ58" s="84">
        <v>0</v>
      </c>
      <c r="BK58" s="84">
        <v>0</v>
      </c>
      <c r="BL58" s="84">
        <v>0</v>
      </c>
      <c r="BM58" s="84">
        <v>0</v>
      </c>
      <c r="BN58" s="84">
        <v>0</v>
      </c>
      <c r="BO58" s="84">
        <v>0</v>
      </c>
      <c r="BP58" s="84">
        <v>0</v>
      </c>
      <c r="BQ58" s="84">
        <v>0</v>
      </c>
      <c r="BR58" s="84">
        <v>0</v>
      </c>
      <c r="BS58" s="84">
        <v>0</v>
      </c>
      <c r="BT58" s="84">
        <v>0</v>
      </c>
      <c r="BU58" s="84">
        <v>0</v>
      </c>
      <c r="BV58" s="84">
        <v>0</v>
      </c>
      <c r="BW58" s="84">
        <v>0</v>
      </c>
      <c r="BX58" s="84">
        <v>0</v>
      </c>
      <c r="BY58" s="84">
        <v>0</v>
      </c>
      <c r="BZ58" s="84">
        <v>0</v>
      </c>
      <c r="CA58" s="84">
        <v>0</v>
      </c>
      <c r="CB58" s="84">
        <v>0</v>
      </c>
      <c r="CC58" s="84">
        <v>0</v>
      </c>
      <c r="CD58" s="84">
        <v>0</v>
      </c>
      <c r="CE58" s="84">
        <v>0</v>
      </c>
      <c r="CF58" s="84">
        <v>0</v>
      </c>
      <c r="CG58" s="84">
        <v>0</v>
      </c>
      <c r="CH58" s="84">
        <v>0</v>
      </c>
      <c r="CI58" s="84">
        <v>0</v>
      </c>
      <c r="CJ58" s="84">
        <v>0</v>
      </c>
      <c r="CK58" s="84">
        <v>0</v>
      </c>
      <c r="CL58" s="84">
        <v>0</v>
      </c>
      <c r="CM58" s="84">
        <v>0</v>
      </c>
      <c r="CN58" s="84">
        <v>0</v>
      </c>
      <c r="CO58" s="84">
        <v>0</v>
      </c>
      <c r="CP58" s="84">
        <v>0</v>
      </c>
      <c r="CQ58" s="84">
        <v>0</v>
      </c>
      <c r="CR58" s="84">
        <v>0</v>
      </c>
      <c r="CS58" s="84">
        <v>0</v>
      </c>
      <c r="CT58" s="84">
        <v>0</v>
      </c>
      <c r="CU58" s="84">
        <v>0</v>
      </c>
      <c r="CV58" s="84">
        <v>0</v>
      </c>
      <c r="CW58" s="84">
        <v>0</v>
      </c>
      <c r="CX58" s="84">
        <v>0</v>
      </c>
      <c r="CY58" s="84">
        <v>0</v>
      </c>
      <c r="CZ58" s="84">
        <v>0</v>
      </c>
      <c r="DA58" s="84">
        <v>0</v>
      </c>
      <c r="DB58" s="84">
        <v>0</v>
      </c>
      <c r="DC58" s="84">
        <v>0</v>
      </c>
      <c r="DD58" s="84">
        <v>0</v>
      </c>
      <c r="DE58" s="84">
        <v>0</v>
      </c>
      <c r="DF58" s="84">
        <v>0</v>
      </c>
      <c r="DG58" s="84">
        <v>0</v>
      </c>
      <c r="DH58" s="84">
        <v>0</v>
      </c>
      <c r="DI58" s="84">
        <v>0</v>
      </c>
      <c r="DJ58" s="84">
        <v>0</v>
      </c>
      <c r="DK58" s="84">
        <v>0</v>
      </c>
      <c r="DL58" s="84">
        <v>0</v>
      </c>
      <c r="DM58" s="84">
        <v>0</v>
      </c>
      <c r="DN58" s="84">
        <v>0</v>
      </c>
      <c r="DO58" s="84">
        <v>0</v>
      </c>
      <c r="DP58" s="84">
        <v>0</v>
      </c>
      <c r="DQ58" s="84">
        <v>0</v>
      </c>
      <c r="DR58" s="84">
        <v>0</v>
      </c>
    </row>
    <row r="59" spans="1:122">
      <c r="A59" s="214"/>
      <c r="B59" s="84" t="s">
        <v>155</v>
      </c>
      <c r="C59" s="84">
        <v>62135.92</v>
      </c>
      <c r="D59" s="84">
        <v>0</v>
      </c>
      <c r="E59" s="84">
        <v>0</v>
      </c>
      <c r="F59" s="84">
        <v>0</v>
      </c>
      <c r="G59" s="84">
        <v>0</v>
      </c>
      <c r="H59" s="84">
        <v>0</v>
      </c>
      <c r="I59" s="84">
        <v>0</v>
      </c>
      <c r="J59" s="84">
        <v>0</v>
      </c>
      <c r="K59" s="84">
        <v>0</v>
      </c>
      <c r="L59" s="84">
        <v>0</v>
      </c>
      <c r="M59" s="84">
        <v>0</v>
      </c>
      <c r="N59" s="84">
        <v>0</v>
      </c>
      <c r="O59" s="84">
        <v>0</v>
      </c>
      <c r="P59" s="84">
        <v>0</v>
      </c>
      <c r="Q59" s="84">
        <v>0</v>
      </c>
      <c r="R59" s="84">
        <v>0</v>
      </c>
      <c r="S59" s="84">
        <v>0</v>
      </c>
      <c r="T59" s="84">
        <v>0</v>
      </c>
      <c r="U59" s="84">
        <v>0</v>
      </c>
      <c r="V59" s="84">
        <v>62135.92</v>
      </c>
      <c r="W59" s="84">
        <v>0</v>
      </c>
      <c r="X59" s="84">
        <v>0</v>
      </c>
      <c r="Y59" s="84">
        <v>0</v>
      </c>
      <c r="Z59" s="84">
        <v>0</v>
      </c>
      <c r="AA59" s="84">
        <v>0</v>
      </c>
      <c r="AB59" s="84">
        <v>62135.92</v>
      </c>
      <c r="AC59" s="84">
        <v>0</v>
      </c>
      <c r="AD59" s="84">
        <v>0</v>
      </c>
      <c r="AE59" s="84">
        <v>0</v>
      </c>
      <c r="AF59" s="84">
        <v>0</v>
      </c>
      <c r="AG59" s="84">
        <v>0</v>
      </c>
      <c r="AH59" s="84">
        <v>0</v>
      </c>
      <c r="AI59" s="84">
        <v>0</v>
      </c>
      <c r="AJ59" s="84">
        <v>0</v>
      </c>
      <c r="AK59" s="84">
        <v>0</v>
      </c>
      <c r="AL59" s="84">
        <v>0</v>
      </c>
      <c r="AM59" s="84">
        <v>0</v>
      </c>
      <c r="AN59" s="84">
        <v>0</v>
      </c>
      <c r="AO59" s="84">
        <v>0</v>
      </c>
      <c r="AP59" s="84">
        <v>0</v>
      </c>
      <c r="AQ59" s="84">
        <v>0</v>
      </c>
      <c r="AR59" s="84">
        <v>0</v>
      </c>
      <c r="AS59" s="84">
        <v>0</v>
      </c>
      <c r="AT59" s="84">
        <v>0</v>
      </c>
      <c r="AU59" s="84">
        <v>0</v>
      </c>
      <c r="AV59" s="84">
        <v>0</v>
      </c>
      <c r="AW59" s="84">
        <v>0</v>
      </c>
      <c r="AX59" s="84">
        <v>0</v>
      </c>
      <c r="AY59" s="84">
        <v>0</v>
      </c>
      <c r="AZ59" s="84">
        <v>0</v>
      </c>
      <c r="BA59" s="84">
        <v>0</v>
      </c>
      <c r="BB59" s="84">
        <v>0</v>
      </c>
      <c r="BC59" s="84">
        <v>0</v>
      </c>
      <c r="BD59" s="84">
        <v>0</v>
      </c>
      <c r="BE59" s="84">
        <v>0</v>
      </c>
      <c r="BF59" s="84">
        <v>0</v>
      </c>
      <c r="BG59" s="84">
        <v>0</v>
      </c>
      <c r="BH59" s="84">
        <v>0</v>
      </c>
      <c r="BI59" s="84">
        <v>0</v>
      </c>
      <c r="BJ59" s="84">
        <v>0</v>
      </c>
      <c r="BK59" s="84">
        <v>0</v>
      </c>
      <c r="BL59" s="84">
        <v>0</v>
      </c>
      <c r="BM59" s="84">
        <v>0</v>
      </c>
      <c r="BN59" s="84">
        <v>0</v>
      </c>
      <c r="BO59" s="84">
        <v>0</v>
      </c>
      <c r="BP59" s="84">
        <v>0</v>
      </c>
      <c r="BQ59" s="84">
        <v>0</v>
      </c>
      <c r="BR59" s="84">
        <v>0</v>
      </c>
      <c r="BS59" s="84">
        <v>0</v>
      </c>
      <c r="BT59" s="84">
        <v>0</v>
      </c>
      <c r="BU59" s="84">
        <v>0</v>
      </c>
      <c r="BV59" s="84">
        <v>0</v>
      </c>
      <c r="BW59" s="84">
        <v>0</v>
      </c>
      <c r="BX59" s="84">
        <v>0</v>
      </c>
      <c r="BY59" s="84">
        <v>0</v>
      </c>
      <c r="BZ59" s="84">
        <v>0</v>
      </c>
      <c r="CA59" s="84">
        <v>0</v>
      </c>
      <c r="CB59" s="84">
        <v>0</v>
      </c>
      <c r="CC59" s="84">
        <v>0</v>
      </c>
      <c r="CD59" s="84">
        <v>0</v>
      </c>
      <c r="CE59" s="84">
        <v>0</v>
      </c>
      <c r="CF59" s="84">
        <v>0</v>
      </c>
      <c r="CG59" s="84">
        <v>0</v>
      </c>
      <c r="CH59" s="84">
        <v>0</v>
      </c>
      <c r="CI59" s="84">
        <v>0</v>
      </c>
      <c r="CJ59" s="84">
        <v>0</v>
      </c>
      <c r="CK59" s="84">
        <v>0</v>
      </c>
      <c r="CL59" s="84">
        <v>0</v>
      </c>
      <c r="CM59" s="84">
        <v>0</v>
      </c>
      <c r="CN59" s="84">
        <v>0</v>
      </c>
      <c r="CO59" s="84">
        <v>0</v>
      </c>
      <c r="CP59" s="84">
        <v>0</v>
      </c>
      <c r="CQ59" s="84">
        <v>0</v>
      </c>
      <c r="CR59" s="84">
        <v>0</v>
      </c>
      <c r="CS59" s="84">
        <v>0</v>
      </c>
      <c r="CT59" s="84">
        <v>0</v>
      </c>
      <c r="CU59" s="84">
        <v>0</v>
      </c>
      <c r="CV59" s="84">
        <v>0</v>
      </c>
      <c r="CW59" s="84">
        <v>0</v>
      </c>
      <c r="CX59" s="84">
        <v>0</v>
      </c>
      <c r="CY59" s="84">
        <v>0</v>
      </c>
      <c r="CZ59" s="84">
        <v>0</v>
      </c>
      <c r="DA59" s="84">
        <v>0</v>
      </c>
      <c r="DB59" s="84">
        <v>0</v>
      </c>
      <c r="DC59" s="84">
        <v>0</v>
      </c>
      <c r="DD59" s="84">
        <v>0</v>
      </c>
      <c r="DE59" s="84">
        <v>0</v>
      </c>
      <c r="DF59" s="84">
        <v>0</v>
      </c>
      <c r="DG59" s="84">
        <v>0</v>
      </c>
      <c r="DH59" s="84">
        <v>0</v>
      </c>
      <c r="DI59" s="84">
        <v>0</v>
      </c>
      <c r="DJ59" s="84">
        <v>0</v>
      </c>
      <c r="DK59" s="84">
        <v>0</v>
      </c>
      <c r="DL59" s="84">
        <v>0</v>
      </c>
      <c r="DM59" s="84">
        <v>0</v>
      </c>
      <c r="DN59" s="84">
        <v>0</v>
      </c>
      <c r="DO59" s="84">
        <v>0</v>
      </c>
      <c r="DP59" s="84">
        <v>0</v>
      </c>
      <c r="DQ59" s="84">
        <v>0</v>
      </c>
      <c r="DR59" s="84">
        <v>0</v>
      </c>
    </row>
    <row r="60" spans="1:122" s="79" customFormat="1">
      <c r="A60" s="214"/>
      <c r="B60" s="85" t="s">
        <v>118</v>
      </c>
      <c r="C60" s="85">
        <v>27954080.16</v>
      </c>
      <c r="D60" s="85">
        <v>898027.83000000007</v>
      </c>
      <c r="E60" s="85">
        <v>268508.75</v>
      </c>
      <c r="F60" s="85">
        <v>65927.16</v>
      </c>
      <c r="G60" s="85">
        <v>27679.63</v>
      </c>
      <c r="H60" s="85">
        <v>700841.74</v>
      </c>
      <c r="I60" s="85">
        <v>424660.8</v>
      </c>
      <c r="J60" s="85">
        <v>3263659.4099999997</v>
      </c>
      <c r="K60" s="85">
        <v>306744.24</v>
      </c>
      <c r="L60" s="85">
        <v>152173.01</v>
      </c>
      <c r="M60" s="85">
        <v>197362.57</v>
      </c>
      <c r="N60" s="85">
        <v>251551.47999999998</v>
      </c>
      <c r="O60" s="85">
        <v>49022.259999999995</v>
      </c>
      <c r="P60" s="85">
        <v>47818.380000000005</v>
      </c>
      <c r="Q60" s="85">
        <v>0</v>
      </c>
      <c r="R60" s="85">
        <v>0</v>
      </c>
      <c r="S60" s="85">
        <v>82915.890000000014</v>
      </c>
      <c r="T60" s="85">
        <v>290101.07999999996</v>
      </c>
      <c r="U60" s="85">
        <v>11091299.820000002</v>
      </c>
      <c r="V60" s="85">
        <v>2333808.5199999996</v>
      </c>
      <c r="W60" s="85">
        <v>6582343.4800000004</v>
      </c>
      <c r="X60" s="85">
        <v>919634.11</v>
      </c>
      <c r="Y60" s="85">
        <v>480704.87999999995</v>
      </c>
      <c r="Z60" s="85">
        <v>630351.07999999996</v>
      </c>
      <c r="AA60" s="85">
        <v>133687.97</v>
      </c>
      <c r="AB60" s="85">
        <v>554786.19000000006</v>
      </c>
      <c r="AC60" s="85">
        <v>534278.39999999991</v>
      </c>
      <c r="AD60" s="85">
        <v>284297.95999999996</v>
      </c>
      <c r="AE60" s="85">
        <v>173729.29000000004</v>
      </c>
      <c r="AF60" s="85">
        <v>3718489.36</v>
      </c>
      <c r="AG60" s="85">
        <v>944240.22</v>
      </c>
      <c r="AH60" s="85">
        <v>791096.59</v>
      </c>
      <c r="AI60" s="85">
        <v>670490.06000000006</v>
      </c>
      <c r="AJ60" s="85">
        <v>448859.33000000007</v>
      </c>
      <c r="AK60" s="85">
        <v>287107.68999999994</v>
      </c>
      <c r="AL60" s="85">
        <v>183667.09</v>
      </c>
      <c r="AM60" s="85">
        <v>256404.33999999997</v>
      </c>
      <c r="AN60" s="85">
        <v>896482.62000000011</v>
      </c>
      <c r="AO60" s="85">
        <v>140321.13999999998</v>
      </c>
      <c r="AP60" s="85">
        <v>31461.120000000003</v>
      </c>
      <c r="AQ60" s="85">
        <v>1695382.9800000002</v>
      </c>
      <c r="AR60" s="85">
        <v>168461.25</v>
      </c>
      <c r="AS60" s="85">
        <v>270784.70999999996</v>
      </c>
      <c r="AT60" s="85">
        <v>413197.57</v>
      </c>
      <c r="AU60" s="85">
        <v>7218804.0900000008</v>
      </c>
      <c r="AV60" s="85">
        <v>298729.25999999995</v>
      </c>
      <c r="AW60" s="85">
        <v>202908.76</v>
      </c>
      <c r="AX60" s="85">
        <v>221710.61</v>
      </c>
      <c r="AY60" s="85">
        <v>142824.41</v>
      </c>
      <c r="AZ60" s="85">
        <v>203136.26</v>
      </c>
      <c r="BA60" s="85">
        <v>331758.28999999998</v>
      </c>
      <c r="BB60" s="85">
        <v>81139.39</v>
      </c>
      <c r="BC60" s="85">
        <v>200634.67</v>
      </c>
      <c r="BD60" s="85">
        <v>124446.50999999998</v>
      </c>
      <c r="BE60" s="85">
        <v>165535.28</v>
      </c>
      <c r="BF60" s="85">
        <v>155375.87</v>
      </c>
      <c r="BG60" s="85">
        <v>183723.89</v>
      </c>
      <c r="BH60" s="85">
        <v>88798.189999999988</v>
      </c>
      <c r="BI60" s="85">
        <v>406195.26</v>
      </c>
      <c r="BJ60" s="85">
        <v>128164.95</v>
      </c>
      <c r="BK60" s="85">
        <v>66544.33</v>
      </c>
      <c r="BL60" s="85">
        <v>111796.54</v>
      </c>
      <c r="BM60" s="85">
        <v>89188.42</v>
      </c>
      <c r="BN60" s="85">
        <v>94924.099999999991</v>
      </c>
      <c r="BO60" s="85">
        <v>114026.66</v>
      </c>
      <c r="BP60" s="85">
        <v>123232.16</v>
      </c>
      <c r="BQ60" s="85">
        <v>66899.73</v>
      </c>
      <c r="BR60" s="85">
        <v>67145.350000000006</v>
      </c>
      <c r="BS60" s="85">
        <v>97877.35</v>
      </c>
      <c r="BT60" s="85">
        <v>80296.48000000001</v>
      </c>
      <c r="BU60" s="85">
        <v>74957.950000000012</v>
      </c>
      <c r="BV60" s="85">
        <v>112438.36000000002</v>
      </c>
      <c r="BW60" s="85">
        <v>64709.880000000005</v>
      </c>
      <c r="BX60" s="85">
        <v>84789.69</v>
      </c>
      <c r="BY60" s="85">
        <v>50599.4</v>
      </c>
      <c r="BZ60" s="85">
        <v>68977.52</v>
      </c>
      <c r="CA60" s="85">
        <v>33076.160000000003</v>
      </c>
      <c r="CB60" s="85">
        <v>93874.1</v>
      </c>
      <c r="CC60" s="85">
        <v>49954.25</v>
      </c>
      <c r="CD60" s="85">
        <v>65881.070000000007</v>
      </c>
      <c r="CE60" s="85">
        <v>183038.70000000004</v>
      </c>
      <c r="CF60" s="85">
        <v>54514.23</v>
      </c>
      <c r="CG60" s="85">
        <v>52380.659999999996</v>
      </c>
      <c r="CH60" s="85">
        <v>70069.27</v>
      </c>
      <c r="CI60" s="85">
        <v>62907.389999999992</v>
      </c>
      <c r="CJ60" s="85">
        <v>34212.65</v>
      </c>
      <c r="CK60" s="85">
        <v>39596.170000000006</v>
      </c>
      <c r="CL60" s="85">
        <v>64258.62999999999</v>
      </c>
      <c r="CM60" s="85">
        <v>62851.219999999994</v>
      </c>
      <c r="CN60" s="85">
        <v>73599.63</v>
      </c>
      <c r="CO60" s="85">
        <v>44283.400000000009</v>
      </c>
      <c r="CP60" s="85">
        <v>70939.34</v>
      </c>
      <c r="CQ60" s="85">
        <v>68829.25</v>
      </c>
      <c r="CR60" s="85">
        <v>56034.93</v>
      </c>
      <c r="CS60" s="85">
        <v>95222.069999999992</v>
      </c>
      <c r="CT60" s="85">
        <v>50352.819999999992</v>
      </c>
      <c r="CU60" s="85">
        <v>87356.260000000009</v>
      </c>
      <c r="CV60" s="85">
        <v>61656.279999999992</v>
      </c>
      <c r="CW60" s="85">
        <v>71346.98</v>
      </c>
      <c r="CX60" s="85">
        <v>25049.9</v>
      </c>
      <c r="CY60" s="85">
        <v>65959.61</v>
      </c>
      <c r="CZ60" s="85">
        <v>79049.87</v>
      </c>
      <c r="DA60" s="85">
        <v>80712.160000000003</v>
      </c>
      <c r="DB60" s="85">
        <v>100048.22</v>
      </c>
      <c r="DC60" s="85">
        <v>99392.3</v>
      </c>
      <c r="DD60" s="85">
        <v>27234.55</v>
      </c>
      <c r="DE60" s="85">
        <v>50160.51</v>
      </c>
      <c r="DF60" s="85">
        <v>48385.84</v>
      </c>
      <c r="DG60" s="85">
        <v>177805.60000000003</v>
      </c>
      <c r="DH60" s="85">
        <v>107943.29000000001</v>
      </c>
      <c r="DI60" s="85">
        <v>64100.12999999999</v>
      </c>
      <c r="DJ60" s="85">
        <v>39423.070000000007</v>
      </c>
      <c r="DK60" s="85">
        <v>40312.75</v>
      </c>
      <c r="DL60" s="85">
        <v>49469.219999999994</v>
      </c>
      <c r="DM60" s="85">
        <v>72648.33</v>
      </c>
      <c r="DN60" s="85">
        <v>42680.94</v>
      </c>
      <c r="DO60" s="85">
        <v>87740.810000000012</v>
      </c>
      <c r="DP60" s="85">
        <v>24492.720000000001</v>
      </c>
      <c r="DQ60" s="85">
        <v>67890.64</v>
      </c>
      <c r="DR60" s="85">
        <v>18582.650000000001</v>
      </c>
    </row>
    <row r="61" spans="1:122">
      <c r="A61" s="214" t="s">
        <v>156</v>
      </c>
      <c r="B61" s="84" t="s">
        <v>157</v>
      </c>
      <c r="C61" s="84">
        <v>706863.50999999989</v>
      </c>
      <c r="D61" s="84">
        <v>0</v>
      </c>
      <c r="E61" s="84">
        <v>0</v>
      </c>
      <c r="F61" s="84">
        <v>0</v>
      </c>
      <c r="G61" s="84">
        <v>0</v>
      </c>
      <c r="H61" s="84">
        <v>0</v>
      </c>
      <c r="I61" s="84">
        <v>377358.49</v>
      </c>
      <c r="J61" s="84">
        <v>4546.24</v>
      </c>
      <c r="K61" s="84">
        <v>0</v>
      </c>
      <c r="L61" s="84">
        <v>0</v>
      </c>
      <c r="M61" s="84">
        <v>174528.32</v>
      </c>
      <c r="N61" s="84">
        <v>0</v>
      </c>
      <c r="O61" s="84">
        <v>0</v>
      </c>
      <c r="P61" s="84">
        <v>0</v>
      </c>
      <c r="Q61" s="84">
        <v>0</v>
      </c>
      <c r="R61" s="84">
        <v>0</v>
      </c>
      <c r="S61" s="84">
        <v>0</v>
      </c>
      <c r="T61" s="84">
        <v>0</v>
      </c>
      <c r="U61" s="84">
        <v>16981.11</v>
      </c>
      <c r="V61" s="84">
        <v>0</v>
      </c>
      <c r="W61" s="84">
        <v>133449.34999999998</v>
      </c>
      <c r="X61" s="84">
        <v>0</v>
      </c>
      <c r="Y61" s="84">
        <v>0</v>
      </c>
      <c r="Z61" s="84">
        <v>0</v>
      </c>
      <c r="AA61" s="84">
        <v>0</v>
      </c>
      <c r="AB61" s="84">
        <v>0</v>
      </c>
      <c r="AC61" s="84">
        <v>0</v>
      </c>
      <c r="AD61" s="84">
        <v>0</v>
      </c>
      <c r="AE61" s="84">
        <v>0</v>
      </c>
      <c r="AF61" s="84">
        <v>133449.34999999998</v>
      </c>
      <c r="AG61" s="84">
        <v>0</v>
      </c>
      <c r="AH61" s="84">
        <v>0</v>
      </c>
      <c r="AI61" s="84">
        <v>0</v>
      </c>
      <c r="AJ61" s="84">
        <v>0</v>
      </c>
      <c r="AK61" s="84">
        <v>0</v>
      </c>
      <c r="AL61" s="84">
        <v>0</v>
      </c>
      <c r="AM61" s="84">
        <v>0</v>
      </c>
      <c r="AN61" s="84">
        <v>0</v>
      </c>
      <c r="AO61" s="84">
        <v>0</v>
      </c>
      <c r="AP61" s="84">
        <v>0</v>
      </c>
      <c r="AQ61" s="84">
        <v>0</v>
      </c>
      <c r="AR61" s="84">
        <v>0</v>
      </c>
      <c r="AS61" s="84">
        <v>0</v>
      </c>
      <c r="AT61" s="84">
        <v>0</v>
      </c>
      <c r="AU61" s="84">
        <v>16981.11</v>
      </c>
      <c r="AV61" s="84">
        <v>0</v>
      </c>
      <c r="AW61" s="84">
        <v>0</v>
      </c>
      <c r="AX61" s="84">
        <v>1886.79</v>
      </c>
      <c r="AY61" s="84">
        <v>0</v>
      </c>
      <c r="AZ61" s="84">
        <v>0</v>
      </c>
      <c r="BA61" s="84">
        <v>0</v>
      </c>
      <c r="BB61" s="84">
        <v>0</v>
      </c>
      <c r="BC61" s="84">
        <v>3773.58</v>
      </c>
      <c r="BD61" s="84">
        <v>0</v>
      </c>
      <c r="BE61" s="84">
        <v>0</v>
      </c>
      <c r="BF61" s="84">
        <v>0</v>
      </c>
      <c r="BG61" s="84">
        <v>0</v>
      </c>
      <c r="BH61" s="84">
        <v>0</v>
      </c>
      <c r="BI61" s="84">
        <v>1886.79</v>
      </c>
      <c r="BJ61" s="84">
        <v>0</v>
      </c>
      <c r="BK61" s="84">
        <v>0</v>
      </c>
      <c r="BL61" s="84">
        <v>0</v>
      </c>
      <c r="BM61" s="84">
        <v>0</v>
      </c>
      <c r="BN61" s="84">
        <v>0</v>
      </c>
      <c r="BO61" s="84">
        <v>0</v>
      </c>
      <c r="BP61" s="84">
        <v>0</v>
      </c>
      <c r="BQ61" s="84">
        <v>0</v>
      </c>
      <c r="BR61" s="84">
        <v>0</v>
      </c>
      <c r="BS61" s="84">
        <v>0</v>
      </c>
      <c r="BT61" s="84">
        <v>0</v>
      </c>
      <c r="BU61" s="84">
        <v>0</v>
      </c>
      <c r="BV61" s="84">
        <v>0</v>
      </c>
      <c r="BW61" s="84">
        <v>0</v>
      </c>
      <c r="BX61" s="84">
        <v>0</v>
      </c>
      <c r="BY61" s="84">
        <v>0</v>
      </c>
      <c r="BZ61" s="84">
        <v>0</v>
      </c>
      <c r="CA61" s="84">
        <v>0</v>
      </c>
      <c r="CB61" s="84">
        <v>1886.79</v>
      </c>
      <c r="CC61" s="84">
        <v>0</v>
      </c>
      <c r="CD61" s="84">
        <v>0</v>
      </c>
      <c r="CE61" s="84">
        <v>0</v>
      </c>
      <c r="CF61" s="84">
        <v>0</v>
      </c>
      <c r="CG61" s="84">
        <v>0</v>
      </c>
      <c r="CH61" s="84">
        <v>0</v>
      </c>
      <c r="CI61" s="84">
        <v>0</v>
      </c>
      <c r="CJ61" s="84">
        <v>0</v>
      </c>
      <c r="CK61" s="84">
        <v>0</v>
      </c>
      <c r="CL61" s="84">
        <v>0</v>
      </c>
      <c r="CM61" s="84">
        <v>1886.79</v>
      </c>
      <c r="CN61" s="84">
        <v>0</v>
      </c>
      <c r="CO61" s="84">
        <v>0</v>
      </c>
      <c r="CP61" s="84">
        <v>0</v>
      </c>
      <c r="CQ61" s="84">
        <v>0</v>
      </c>
      <c r="CR61" s="84">
        <v>0</v>
      </c>
      <c r="CS61" s="84">
        <v>0</v>
      </c>
      <c r="CT61" s="84">
        <v>0</v>
      </c>
      <c r="CU61" s="84">
        <v>0</v>
      </c>
      <c r="CV61" s="84">
        <v>0</v>
      </c>
      <c r="CW61" s="84">
        <v>0</v>
      </c>
      <c r="CX61" s="84">
        <v>0</v>
      </c>
      <c r="CY61" s="84">
        <v>0</v>
      </c>
      <c r="CZ61" s="84">
        <v>0</v>
      </c>
      <c r="DA61" s="84">
        <v>0</v>
      </c>
      <c r="DB61" s="84">
        <v>0</v>
      </c>
      <c r="DC61" s="84">
        <v>0</v>
      </c>
      <c r="DD61" s="84">
        <v>0</v>
      </c>
      <c r="DE61" s="84">
        <v>0</v>
      </c>
      <c r="DF61" s="84">
        <v>0</v>
      </c>
      <c r="DG61" s="84">
        <v>0</v>
      </c>
      <c r="DH61" s="84">
        <v>0</v>
      </c>
      <c r="DI61" s="84">
        <v>1886.79</v>
      </c>
      <c r="DJ61" s="84">
        <v>0</v>
      </c>
      <c r="DK61" s="84">
        <v>1886.79</v>
      </c>
      <c r="DL61" s="84">
        <v>1886.79</v>
      </c>
      <c r="DM61" s="84">
        <v>0</v>
      </c>
      <c r="DN61" s="84">
        <v>0</v>
      </c>
      <c r="DO61" s="84">
        <v>0</v>
      </c>
      <c r="DP61" s="84">
        <v>0</v>
      </c>
      <c r="DQ61" s="84">
        <v>0</v>
      </c>
      <c r="DR61" s="84">
        <v>0</v>
      </c>
    </row>
    <row r="62" spans="1:122">
      <c r="A62" s="214"/>
      <c r="B62" s="84" t="s">
        <v>158</v>
      </c>
      <c r="C62" s="84">
        <v>2135910.3199999998</v>
      </c>
      <c r="D62" s="84">
        <v>0</v>
      </c>
      <c r="E62" s="84">
        <v>0</v>
      </c>
      <c r="F62" s="84">
        <v>0</v>
      </c>
      <c r="G62" s="84">
        <v>0</v>
      </c>
      <c r="H62" s="84">
        <v>0</v>
      </c>
      <c r="I62" s="84">
        <v>0</v>
      </c>
      <c r="J62" s="84">
        <v>413161.27999999997</v>
      </c>
      <c r="K62" s="84">
        <v>5736.94</v>
      </c>
      <c r="L62" s="84">
        <v>151633.62</v>
      </c>
      <c r="M62" s="84">
        <v>0</v>
      </c>
      <c r="N62" s="84">
        <v>0</v>
      </c>
      <c r="O62" s="84">
        <v>0</v>
      </c>
      <c r="P62" s="84">
        <v>0</v>
      </c>
      <c r="Q62" s="84">
        <v>0</v>
      </c>
      <c r="R62" s="84">
        <v>0</v>
      </c>
      <c r="S62" s="84">
        <v>19423.649999999998</v>
      </c>
      <c r="T62" s="84">
        <v>0</v>
      </c>
      <c r="U62" s="84">
        <v>1394648.96</v>
      </c>
      <c r="V62" s="84">
        <v>69867.199999999997</v>
      </c>
      <c r="W62" s="84">
        <v>81438.670000000013</v>
      </c>
      <c r="X62" s="84">
        <v>0</v>
      </c>
      <c r="Y62" s="84">
        <v>69867.199999999997</v>
      </c>
      <c r="Z62" s="84">
        <v>0</v>
      </c>
      <c r="AA62" s="84">
        <v>0</v>
      </c>
      <c r="AB62" s="84">
        <v>0</v>
      </c>
      <c r="AC62" s="84">
        <v>0</v>
      </c>
      <c r="AD62" s="84">
        <v>2093.6599999999994</v>
      </c>
      <c r="AE62" s="84">
        <v>1229.44</v>
      </c>
      <c r="AF62" s="84">
        <v>29267.77</v>
      </c>
      <c r="AG62" s="84">
        <v>21394.670000000006</v>
      </c>
      <c r="AH62" s="84">
        <v>0</v>
      </c>
      <c r="AI62" s="84">
        <v>27453.13</v>
      </c>
      <c r="AJ62" s="84">
        <v>0</v>
      </c>
      <c r="AK62" s="84">
        <v>0</v>
      </c>
      <c r="AL62" s="84">
        <v>0</v>
      </c>
      <c r="AM62" s="84">
        <v>60866.69</v>
      </c>
      <c r="AN62" s="84">
        <v>0</v>
      </c>
      <c r="AO62" s="84">
        <v>4656.75</v>
      </c>
      <c r="AP62" s="84">
        <v>0</v>
      </c>
      <c r="AQ62" s="84">
        <v>24379.79</v>
      </c>
      <c r="AR62" s="84">
        <v>0</v>
      </c>
      <c r="AS62" s="84">
        <v>20283.78</v>
      </c>
      <c r="AT62" s="84">
        <v>227846.55000000002</v>
      </c>
      <c r="AU62" s="84">
        <v>1056615.3999999999</v>
      </c>
      <c r="AV62" s="84">
        <v>95135.83</v>
      </c>
      <c r="AW62" s="84">
        <v>57635.62000000001</v>
      </c>
      <c r="AX62" s="84">
        <v>11734.220000000001</v>
      </c>
      <c r="AY62" s="84">
        <v>0</v>
      </c>
      <c r="AZ62" s="84">
        <v>-1820</v>
      </c>
      <c r="BA62" s="84">
        <v>91782.969999999987</v>
      </c>
      <c r="BB62" s="84">
        <v>13536.17</v>
      </c>
      <c r="BC62" s="84">
        <v>78901.319999999992</v>
      </c>
      <c r="BD62" s="84">
        <v>11238.94</v>
      </c>
      <c r="BE62" s="84">
        <v>17470.25</v>
      </c>
      <c r="BF62" s="84">
        <v>19196.96</v>
      </c>
      <c r="BG62" s="84">
        <v>57911.64</v>
      </c>
      <c r="BH62" s="84">
        <v>0</v>
      </c>
      <c r="BI62" s="84">
        <v>32415.78</v>
      </c>
      <c r="BJ62" s="84">
        <v>20046</v>
      </c>
      <c r="BK62" s="84">
        <v>60426.020000000004</v>
      </c>
      <c r="BL62" s="84">
        <v>53517.16</v>
      </c>
      <c r="BM62" s="84">
        <v>23714</v>
      </c>
      <c r="BN62" s="84">
        <v>43920.44</v>
      </c>
      <c r="BO62" s="84">
        <v>30834.949999999997</v>
      </c>
      <c r="BP62" s="84">
        <v>43396.219999999994</v>
      </c>
      <c r="BQ62" s="84">
        <v>4763.6499999999996</v>
      </c>
      <c r="BR62" s="84">
        <v>10033.51</v>
      </c>
      <c r="BS62" s="84">
        <v>9088.9500000000007</v>
      </c>
      <c r="BT62" s="84">
        <v>12563</v>
      </c>
      <c r="BU62" s="84">
        <v>5934.9</v>
      </c>
      <c r="BV62" s="84">
        <v>10399.219999999999</v>
      </c>
      <c r="BW62" s="84">
        <v>7402</v>
      </c>
      <c r="BX62" s="84">
        <v>8924.99</v>
      </c>
      <c r="BY62" s="84">
        <v>4377.83</v>
      </c>
      <c r="BZ62" s="84">
        <v>4466.0200000000004</v>
      </c>
      <c r="CA62" s="84">
        <v>2683.2400000000002</v>
      </c>
      <c r="CB62" s="84">
        <v>7280</v>
      </c>
      <c r="CC62" s="84">
        <v>8600</v>
      </c>
      <c r="CD62" s="84">
        <v>16533.070000000003</v>
      </c>
      <c r="CE62" s="84">
        <v>13905.46</v>
      </c>
      <c r="CF62" s="84">
        <v>1500</v>
      </c>
      <c r="CG62" s="84">
        <v>5663.58</v>
      </c>
      <c r="CH62" s="84">
        <v>1772.7600000000002</v>
      </c>
      <c r="CI62" s="84">
        <v>6079</v>
      </c>
      <c r="CJ62" s="84">
        <v>1489.6599999999999</v>
      </c>
      <c r="CK62" s="84">
        <v>0</v>
      </c>
      <c r="CL62" s="84">
        <v>11735.230000000001</v>
      </c>
      <c r="CM62" s="84">
        <v>4422.6000000000004</v>
      </c>
      <c r="CN62" s="84">
        <v>4808.4800000000005</v>
      </c>
      <c r="CO62" s="84">
        <v>3000</v>
      </c>
      <c r="CP62" s="84">
        <v>3510.1</v>
      </c>
      <c r="CQ62" s="84">
        <v>9757.1</v>
      </c>
      <c r="CR62" s="84">
        <v>4130.7</v>
      </c>
      <c r="CS62" s="84">
        <v>4026.6800000000003</v>
      </c>
      <c r="CT62" s="84">
        <v>4997.6900000000005</v>
      </c>
      <c r="CU62" s="84">
        <v>5967</v>
      </c>
      <c r="CV62" s="84">
        <v>0</v>
      </c>
      <c r="CW62" s="84">
        <v>1479</v>
      </c>
      <c r="CX62" s="84">
        <v>2200</v>
      </c>
      <c r="CY62" s="84">
        <v>4663</v>
      </c>
      <c r="CZ62" s="84">
        <v>8366.2800000000007</v>
      </c>
      <c r="DA62" s="84">
        <v>500</v>
      </c>
      <c r="DB62" s="84">
        <v>3486</v>
      </c>
      <c r="DC62" s="84">
        <v>8525.5</v>
      </c>
      <c r="DD62" s="84">
        <v>6761.17</v>
      </c>
      <c r="DE62" s="84">
        <v>7815.04</v>
      </c>
      <c r="DF62" s="84">
        <v>2944.5299999999997</v>
      </c>
      <c r="DG62" s="84">
        <v>8267.81</v>
      </c>
      <c r="DH62" s="84">
        <v>7655.0999999999995</v>
      </c>
      <c r="DI62" s="84">
        <v>5626.64</v>
      </c>
      <c r="DJ62" s="84">
        <v>8507.27</v>
      </c>
      <c r="DK62" s="84">
        <v>3097.1800000000003</v>
      </c>
      <c r="DL62" s="84">
        <v>4769.5199999999995</v>
      </c>
      <c r="DM62" s="84">
        <v>3727.1899999999996</v>
      </c>
      <c r="DN62" s="84">
        <v>0</v>
      </c>
      <c r="DO62" s="84">
        <v>0</v>
      </c>
      <c r="DP62" s="84">
        <v>4375.17</v>
      </c>
      <c r="DQ62" s="84">
        <v>3038.0899999999997</v>
      </c>
      <c r="DR62" s="84">
        <v>0</v>
      </c>
    </row>
    <row r="63" spans="1:122">
      <c r="A63" s="214"/>
      <c r="B63" s="84" t="s">
        <v>159</v>
      </c>
      <c r="C63" s="84">
        <v>27204385.789999999</v>
      </c>
      <c r="D63" s="84">
        <v>0</v>
      </c>
      <c r="E63" s="84">
        <v>0</v>
      </c>
      <c r="F63" s="84">
        <v>0</v>
      </c>
      <c r="G63" s="84">
        <v>0</v>
      </c>
      <c r="H63" s="84">
        <v>0</v>
      </c>
      <c r="I63" s="84">
        <v>0</v>
      </c>
      <c r="J63" s="84">
        <v>510436.87</v>
      </c>
      <c r="K63" s="84">
        <v>203223.84999999998</v>
      </c>
      <c r="L63" s="84">
        <v>0</v>
      </c>
      <c r="M63" s="84">
        <v>0</v>
      </c>
      <c r="N63" s="84">
        <v>0</v>
      </c>
      <c r="O63" s="84">
        <v>0</v>
      </c>
      <c r="P63" s="84">
        <v>0</v>
      </c>
      <c r="Q63" s="84">
        <v>0</v>
      </c>
      <c r="R63" s="84">
        <v>0</v>
      </c>
      <c r="S63" s="84">
        <v>42408.84</v>
      </c>
      <c r="T63" s="84">
        <v>0</v>
      </c>
      <c r="U63" s="84">
        <v>16705495.689999999</v>
      </c>
      <c r="V63" s="84">
        <v>6668707.1600000001</v>
      </c>
      <c r="W63" s="84">
        <v>2558907.65</v>
      </c>
      <c r="X63" s="84">
        <v>515205.72999999992</v>
      </c>
      <c r="Y63" s="84">
        <v>4582108.6000000006</v>
      </c>
      <c r="Z63" s="84">
        <v>781744.29999999993</v>
      </c>
      <c r="AA63" s="84">
        <v>221974.27</v>
      </c>
      <c r="AB63" s="84">
        <v>804908.56999999983</v>
      </c>
      <c r="AC63" s="84">
        <v>277971.42000000004</v>
      </c>
      <c r="AD63" s="84">
        <v>606473.03</v>
      </c>
      <c r="AE63" s="84">
        <v>48103.74</v>
      </c>
      <c r="AF63" s="84">
        <v>324104.63</v>
      </c>
      <c r="AG63" s="84">
        <v>416560.92000000004</v>
      </c>
      <c r="AH63" s="84">
        <v>0</v>
      </c>
      <c r="AI63" s="84">
        <v>1163665.3299999998</v>
      </c>
      <c r="AJ63" s="84">
        <v>0</v>
      </c>
      <c r="AK63" s="84">
        <v>176000</v>
      </c>
      <c r="AL63" s="84">
        <v>339205.73000000004</v>
      </c>
      <c r="AM63" s="84">
        <v>634123.97</v>
      </c>
      <c r="AN63" s="84">
        <v>0</v>
      </c>
      <c r="AO63" s="84">
        <v>53506.420000000013</v>
      </c>
      <c r="AP63" s="84">
        <v>130137.54000000001</v>
      </c>
      <c r="AQ63" s="84">
        <v>46923.29</v>
      </c>
      <c r="AR63" s="84">
        <v>444351.42</v>
      </c>
      <c r="AS63" s="84">
        <v>0</v>
      </c>
      <c r="AT63" s="84">
        <v>1003333.3299999998</v>
      </c>
      <c r="AU63" s="84">
        <v>14393119.720000003</v>
      </c>
      <c r="AV63" s="84">
        <v>350978.1</v>
      </c>
      <c r="AW63" s="84">
        <v>495833.35</v>
      </c>
      <c r="AX63" s="84">
        <v>487573.33999999997</v>
      </c>
      <c r="AY63" s="84">
        <v>388888.89</v>
      </c>
      <c r="AZ63" s="84">
        <v>589637.55000000005</v>
      </c>
      <c r="BA63" s="84">
        <v>210667.73000000004</v>
      </c>
      <c r="BB63" s="84">
        <v>125514.71999999997</v>
      </c>
      <c r="BC63" s="84">
        <v>295022.20999999996</v>
      </c>
      <c r="BD63" s="84">
        <v>621666.68999999994</v>
      </c>
      <c r="BE63" s="84">
        <v>678464.07000000007</v>
      </c>
      <c r="BF63" s="84">
        <v>185190.05000000002</v>
      </c>
      <c r="BG63" s="84">
        <v>757226.68</v>
      </c>
      <c r="BH63" s="84">
        <v>966185.72</v>
      </c>
      <c r="BI63" s="84">
        <v>158124.96</v>
      </c>
      <c r="BJ63" s="84">
        <v>73500</v>
      </c>
      <c r="BK63" s="84">
        <v>86585.32</v>
      </c>
      <c r="BL63" s="84">
        <v>182888.88999999998</v>
      </c>
      <c r="BM63" s="84">
        <v>198729.50999999998</v>
      </c>
      <c r="BN63" s="84">
        <v>98512.680000000008</v>
      </c>
      <c r="BO63" s="84">
        <v>123611.12</v>
      </c>
      <c r="BP63" s="84">
        <v>263221.33</v>
      </c>
      <c r="BQ63" s="84">
        <v>179165.97999999998</v>
      </c>
      <c r="BR63" s="84">
        <v>81131.049999999988</v>
      </c>
      <c r="BS63" s="84">
        <v>81144</v>
      </c>
      <c r="BT63" s="84">
        <v>82111.11</v>
      </c>
      <c r="BU63" s="84">
        <v>66412.5</v>
      </c>
      <c r="BV63" s="84">
        <v>88325.989999999991</v>
      </c>
      <c r="BW63" s="84">
        <v>67998.37</v>
      </c>
      <c r="BX63" s="84">
        <v>117633.59</v>
      </c>
      <c r="BY63" s="84">
        <v>23076.639999999999</v>
      </c>
      <c r="BZ63" s="84">
        <v>128985.56999999998</v>
      </c>
      <c r="CA63" s="84">
        <v>23943.77</v>
      </c>
      <c r="CB63" s="84">
        <v>41883.310000000005</v>
      </c>
      <c r="CC63" s="84">
        <v>77455</v>
      </c>
      <c r="CD63" s="84">
        <v>590974.74</v>
      </c>
      <c r="CE63" s="84">
        <v>0</v>
      </c>
      <c r="CF63" s="84">
        <v>196000</v>
      </c>
      <c r="CG63" s="84">
        <v>197315.40000000002</v>
      </c>
      <c r="CH63" s="84">
        <v>138834.15</v>
      </c>
      <c r="CI63" s="84">
        <v>147229.31999999998</v>
      </c>
      <c r="CJ63" s="84">
        <v>65889.62</v>
      </c>
      <c r="CK63" s="84">
        <v>95301.260000000009</v>
      </c>
      <c r="CL63" s="84">
        <v>155469.99000000002</v>
      </c>
      <c r="CM63" s="84">
        <v>173808.51</v>
      </c>
      <c r="CN63" s="84">
        <v>68629.19</v>
      </c>
      <c r="CO63" s="84">
        <v>116551.67000000001</v>
      </c>
      <c r="CP63" s="84">
        <v>126520</v>
      </c>
      <c r="CQ63" s="84">
        <v>90459.87999999999</v>
      </c>
      <c r="CR63" s="84">
        <v>73920</v>
      </c>
      <c r="CS63" s="84">
        <v>56969.840000000004</v>
      </c>
      <c r="CT63" s="84">
        <v>70000</v>
      </c>
      <c r="CU63" s="84">
        <v>63603.509999999995</v>
      </c>
      <c r="CV63" s="84">
        <v>81316.83</v>
      </c>
      <c r="CW63" s="84">
        <v>90807.87</v>
      </c>
      <c r="CX63" s="84">
        <v>114691.12</v>
      </c>
      <c r="CY63" s="84">
        <v>92919.5</v>
      </c>
      <c r="CZ63" s="84">
        <v>91407.49000000002</v>
      </c>
      <c r="DA63" s="84">
        <v>80200.929999999993</v>
      </c>
      <c r="DB63" s="84">
        <v>132234.16000000003</v>
      </c>
      <c r="DC63" s="84">
        <v>335238.11</v>
      </c>
      <c r="DD63" s="84">
        <v>113259.5</v>
      </c>
      <c r="DE63" s="84">
        <v>260485.7</v>
      </c>
      <c r="DF63" s="84">
        <v>52500</v>
      </c>
      <c r="DG63" s="84">
        <v>399306.2</v>
      </c>
      <c r="DH63" s="84">
        <v>64167.099999999991</v>
      </c>
      <c r="DI63" s="84">
        <v>122222.16000000002</v>
      </c>
      <c r="DJ63" s="84">
        <v>64602.619999999995</v>
      </c>
      <c r="DK63" s="84">
        <v>261106.71999999997</v>
      </c>
      <c r="DL63" s="84">
        <v>205397.80999999997</v>
      </c>
      <c r="DM63" s="84">
        <v>162922.89000000001</v>
      </c>
      <c r="DN63" s="84">
        <v>0</v>
      </c>
      <c r="DO63" s="84">
        <v>265108.2</v>
      </c>
      <c r="DP63" s="84">
        <v>260575.34</v>
      </c>
      <c r="DQ63" s="84">
        <v>222208.28000000003</v>
      </c>
      <c r="DR63" s="84">
        <v>95674.319999999992</v>
      </c>
    </row>
    <row r="64" spans="1:122">
      <c r="A64" s="214"/>
      <c r="B64" s="84" t="s">
        <v>177</v>
      </c>
      <c r="C64" s="84">
        <v>3067849.96</v>
      </c>
      <c r="D64" s="84">
        <v>0</v>
      </c>
      <c r="E64" s="84">
        <v>0</v>
      </c>
      <c r="F64" s="84">
        <v>0</v>
      </c>
      <c r="G64" s="84">
        <v>0</v>
      </c>
      <c r="H64" s="84">
        <v>0</v>
      </c>
      <c r="I64" s="84">
        <v>0</v>
      </c>
      <c r="J64" s="84">
        <v>291811.50999999995</v>
      </c>
      <c r="K64" s="84">
        <v>10611.5</v>
      </c>
      <c r="L64" s="84">
        <v>16200</v>
      </c>
      <c r="M64" s="84">
        <v>0</v>
      </c>
      <c r="N64" s="84">
        <v>0</v>
      </c>
      <c r="O64" s="84">
        <v>0</v>
      </c>
      <c r="P64" s="84">
        <v>0</v>
      </c>
      <c r="Q64" s="84">
        <v>0</v>
      </c>
      <c r="R64" s="84">
        <v>0</v>
      </c>
      <c r="S64" s="84">
        <v>27968.880000000001</v>
      </c>
      <c r="T64" s="84">
        <v>0</v>
      </c>
      <c r="U64" s="84">
        <v>1751972.7600000002</v>
      </c>
      <c r="V64" s="84">
        <v>696243.22</v>
      </c>
      <c r="W64" s="84">
        <v>217166.25</v>
      </c>
      <c r="X64" s="84">
        <v>55875.839999999997</v>
      </c>
      <c r="Y64" s="84">
        <v>491170</v>
      </c>
      <c r="Z64" s="84">
        <v>72494.16</v>
      </c>
      <c r="AA64" s="84">
        <v>24015.260000000002</v>
      </c>
      <c r="AB64" s="84">
        <v>87082.65</v>
      </c>
      <c r="AC64" s="84">
        <v>21481.149999999998</v>
      </c>
      <c r="AD64" s="84">
        <v>57749.99</v>
      </c>
      <c r="AE64" s="84">
        <v>4903.0200000000004</v>
      </c>
      <c r="AF64" s="84">
        <v>36600.720000000001</v>
      </c>
      <c r="AG64" s="84">
        <v>34395.81</v>
      </c>
      <c r="AH64" s="84">
        <v>0</v>
      </c>
      <c r="AI64" s="84">
        <v>83516.709999999977</v>
      </c>
      <c r="AJ64" s="84">
        <v>0</v>
      </c>
      <c r="AK64" s="84">
        <v>19177.36</v>
      </c>
      <c r="AL64" s="84">
        <v>36698.480000000003</v>
      </c>
      <c r="AM64" s="84">
        <v>54519.18</v>
      </c>
      <c r="AN64" s="84">
        <v>0</v>
      </c>
      <c r="AO64" s="84">
        <v>5051.3999999999996</v>
      </c>
      <c r="AP64" s="84">
        <v>13068</v>
      </c>
      <c r="AQ64" s="84">
        <v>41793.109999999993</v>
      </c>
      <c r="AR64" s="84">
        <v>48074.169999999991</v>
      </c>
      <c r="AS64" s="84">
        <v>41125.629999999997</v>
      </c>
      <c r="AT64" s="84">
        <v>57087.359999999993</v>
      </c>
      <c r="AU64" s="84">
        <v>1491253.9100000001</v>
      </c>
      <c r="AV64" s="84">
        <v>37892.080000000002</v>
      </c>
      <c r="AW64" s="84">
        <v>19223.3</v>
      </c>
      <c r="AX64" s="84">
        <v>17475.73</v>
      </c>
      <c r="AY64" s="84">
        <v>19223.3</v>
      </c>
      <c r="AZ64" s="84">
        <v>33283.019999999997</v>
      </c>
      <c r="BA64" s="84">
        <v>29433.96</v>
      </c>
      <c r="BB64" s="84">
        <v>12251.449999999999</v>
      </c>
      <c r="BC64" s="84">
        <v>26800</v>
      </c>
      <c r="BD64" s="84">
        <v>0</v>
      </c>
      <c r="BE64" s="84">
        <v>89622.66</v>
      </c>
      <c r="BF64" s="84">
        <v>15398.12</v>
      </c>
      <c r="BG64" s="84">
        <v>133388.49000000002</v>
      </c>
      <c r="BH64" s="84">
        <v>119931.14000000001</v>
      </c>
      <c r="BI64" s="84">
        <v>22375.73</v>
      </c>
      <c r="BJ64" s="84">
        <v>0</v>
      </c>
      <c r="BK64" s="84">
        <v>33899.040000000001</v>
      </c>
      <c r="BL64" s="84">
        <v>68396.88</v>
      </c>
      <c r="BM64" s="84">
        <v>29850</v>
      </c>
      <c r="BN64" s="84">
        <v>51911.130000000005</v>
      </c>
      <c r="BO64" s="84">
        <v>24522.300000000003</v>
      </c>
      <c r="BP64" s="84">
        <v>27091.919999999998</v>
      </c>
      <c r="BQ64" s="84">
        <v>12764.879999999997</v>
      </c>
      <c r="BR64" s="84">
        <v>21798.059999999998</v>
      </c>
      <c r="BS64" s="84">
        <v>8134.9800000000014</v>
      </c>
      <c r="BT64" s="84">
        <v>8737.86</v>
      </c>
      <c r="BU64" s="84">
        <v>10000</v>
      </c>
      <c r="BV64" s="84">
        <v>0</v>
      </c>
      <c r="BW64" s="84">
        <v>15798.369999999999</v>
      </c>
      <c r="BX64" s="84">
        <v>9320.18</v>
      </c>
      <c r="BY64" s="84">
        <v>22668.47</v>
      </c>
      <c r="BZ64" s="84">
        <v>9900</v>
      </c>
      <c r="CA64" s="84">
        <v>0</v>
      </c>
      <c r="CB64" s="84">
        <v>2022.14</v>
      </c>
      <c r="CC64" s="84">
        <v>1159.56</v>
      </c>
      <c r="CD64" s="84">
        <v>69209.62999999999</v>
      </c>
      <c r="CE64" s="84">
        <v>10532.33</v>
      </c>
      <c r="CF64" s="84">
        <v>0</v>
      </c>
      <c r="CG64" s="84">
        <v>27923.299999999996</v>
      </c>
      <c r="CH64" s="84">
        <v>33658.810000000005</v>
      </c>
      <c r="CI64" s="84">
        <v>7226</v>
      </c>
      <c r="CJ64" s="84">
        <v>3207.53</v>
      </c>
      <c r="CK64" s="84">
        <v>5777.55</v>
      </c>
      <c r="CL64" s="84">
        <v>15752.880000000001</v>
      </c>
      <c r="CM64" s="84">
        <v>21088.6</v>
      </c>
      <c r="CN64" s="84">
        <v>9561.86</v>
      </c>
      <c r="CO64" s="84">
        <v>14700</v>
      </c>
      <c r="CP64" s="84">
        <v>25593.800000000003</v>
      </c>
      <c r="CQ64" s="84">
        <v>8090.4</v>
      </c>
      <c r="CR64" s="84">
        <v>3739.1</v>
      </c>
      <c r="CS64" s="84">
        <v>0</v>
      </c>
      <c r="CT64" s="84">
        <v>5776.42</v>
      </c>
      <c r="CU64" s="84">
        <v>4104</v>
      </c>
      <c r="CV64" s="84">
        <v>11899.44</v>
      </c>
      <c r="CW64" s="84">
        <v>6510.7000000000007</v>
      </c>
      <c r="CX64" s="84">
        <v>5382</v>
      </c>
      <c r="CY64" s="84">
        <v>0</v>
      </c>
      <c r="CZ64" s="84">
        <v>10815</v>
      </c>
      <c r="DA64" s="84">
        <v>4486.17</v>
      </c>
      <c r="DB64" s="84">
        <v>9707.5400000000009</v>
      </c>
      <c r="DC64" s="84">
        <v>19079.22</v>
      </c>
      <c r="DD64" s="84">
        <v>0</v>
      </c>
      <c r="DE64" s="84">
        <v>10084.08</v>
      </c>
      <c r="DF64" s="84">
        <v>5100</v>
      </c>
      <c r="DG64" s="84">
        <v>21244.079999999998</v>
      </c>
      <c r="DH64" s="84">
        <v>3475.1499999999996</v>
      </c>
      <c r="DI64" s="84">
        <v>22997.09</v>
      </c>
      <c r="DJ64" s="84">
        <v>6196.4</v>
      </c>
      <c r="DK64" s="84">
        <v>38323.46</v>
      </c>
      <c r="DL64" s="84">
        <v>23710.86</v>
      </c>
      <c r="DM64" s="84">
        <v>27400</v>
      </c>
      <c r="DN64" s="84">
        <v>0</v>
      </c>
      <c r="DO64" s="84">
        <v>42975</v>
      </c>
      <c r="DP64" s="84">
        <v>18350.760000000002</v>
      </c>
      <c r="DQ64" s="84">
        <v>3300</v>
      </c>
      <c r="DR64" s="84">
        <v>0</v>
      </c>
    </row>
    <row r="65" spans="1:122">
      <c r="A65" s="214"/>
      <c r="B65" s="84" t="s">
        <v>161</v>
      </c>
      <c r="C65" s="84">
        <v>1134551.4400000002</v>
      </c>
      <c r="D65" s="84">
        <v>0</v>
      </c>
      <c r="E65" s="84">
        <v>0</v>
      </c>
      <c r="F65" s="84">
        <v>0</v>
      </c>
      <c r="G65" s="84">
        <v>0</v>
      </c>
      <c r="H65" s="84">
        <v>0</v>
      </c>
      <c r="I65" s="84">
        <v>0</v>
      </c>
      <c r="J65" s="84">
        <v>222039.65000000002</v>
      </c>
      <c r="K65" s="84">
        <v>0</v>
      </c>
      <c r="L65" s="84">
        <v>0</v>
      </c>
      <c r="M65" s="84">
        <v>0</v>
      </c>
      <c r="N65" s="84">
        <v>0</v>
      </c>
      <c r="O65" s="84">
        <v>0</v>
      </c>
      <c r="P65" s="84">
        <v>0</v>
      </c>
      <c r="Q65" s="84">
        <v>0</v>
      </c>
      <c r="R65" s="84">
        <v>0</v>
      </c>
      <c r="S65" s="84">
        <v>0</v>
      </c>
      <c r="T65" s="84">
        <v>0</v>
      </c>
      <c r="U65" s="84">
        <v>912511.79</v>
      </c>
      <c r="V65" s="84">
        <v>0</v>
      </c>
      <c r="W65" s="84">
        <v>0</v>
      </c>
      <c r="X65" s="84">
        <v>0</v>
      </c>
      <c r="Y65" s="84">
        <v>0</v>
      </c>
      <c r="Z65" s="84">
        <v>0</v>
      </c>
      <c r="AA65" s="84">
        <v>0</v>
      </c>
      <c r="AB65" s="84">
        <v>0</v>
      </c>
      <c r="AC65" s="84">
        <v>0</v>
      </c>
      <c r="AD65" s="84">
        <v>0</v>
      </c>
      <c r="AE65" s="84">
        <v>0</v>
      </c>
      <c r="AF65" s="84">
        <v>0</v>
      </c>
      <c r="AG65" s="84">
        <v>0</v>
      </c>
      <c r="AH65" s="84">
        <v>0</v>
      </c>
      <c r="AI65" s="84">
        <v>0</v>
      </c>
      <c r="AJ65" s="84">
        <v>0</v>
      </c>
      <c r="AK65" s="84">
        <v>0</v>
      </c>
      <c r="AL65" s="84">
        <v>0</v>
      </c>
      <c r="AM65" s="84">
        <v>0</v>
      </c>
      <c r="AN65" s="84">
        <v>0</v>
      </c>
      <c r="AO65" s="84">
        <v>2738</v>
      </c>
      <c r="AP65" s="84">
        <v>27776.55</v>
      </c>
      <c r="AQ65" s="84">
        <v>22265.45</v>
      </c>
      <c r="AR65" s="84">
        <v>0</v>
      </c>
      <c r="AS65" s="84">
        <v>8078.98</v>
      </c>
      <c r="AT65" s="84">
        <v>140724.6</v>
      </c>
      <c r="AU65" s="84">
        <v>710928.21000000008</v>
      </c>
      <c r="AV65" s="84">
        <v>37337.94</v>
      </c>
      <c r="AW65" s="84">
        <v>49212.71</v>
      </c>
      <c r="AX65" s="84">
        <v>23474.28</v>
      </c>
      <c r="AY65" s="84">
        <v>59323.100000000006</v>
      </c>
      <c r="AZ65" s="84">
        <v>26836.28</v>
      </c>
      <c r="BA65" s="84">
        <v>54620.259999999995</v>
      </c>
      <c r="BB65" s="84">
        <v>20344.11</v>
      </c>
      <c r="BC65" s="84">
        <v>71456.33</v>
      </c>
      <c r="BD65" s="84">
        <v>29914.28</v>
      </c>
      <c r="BE65" s="84">
        <v>20388.36</v>
      </c>
      <c r="BF65" s="84">
        <v>38480</v>
      </c>
      <c r="BG65" s="84">
        <v>80017.23</v>
      </c>
      <c r="BH65" s="84">
        <v>0</v>
      </c>
      <c r="BI65" s="84">
        <v>25935.33</v>
      </c>
      <c r="BJ65" s="84">
        <v>5660.38</v>
      </c>
      <c r="BK65" s="84">
        <v>36699.040000000001</v>
      </c>
      <c r="BL65" s="84">
        <v>0</v>
      </c>
      <c r="BM65" s="84">
        <v>7766.99</v>
      </c>
      <c r="BN65" s="84">
        <v>3932.08</v>
      </c>
      <c r="BO65" s="84">
        <v>3500</v>
      </c>
      <c r="BP65" s="84">
        <v>30590.43</v>
      </c>
      <c r="BQ65" s="84">
        <v>0</v>
      </c>
      <c r="BR65" s="84">
        <v>0</v>
      </c>
      <c r="BS65" s="84">
        <v>3456.31</v>
      </c>
      <c r="BT65" s="84">
        <v>0</v>
      </c>
      <c r="BU65" s="84">
        <v>0</v>
      </c>
      <c r="BV65" s="84">
        <v>0</v>
      </c>
      <c r="BW65" s="84">
        <v>0</v>
      </c>
      <c r="BX65" s="84">
        <v>0</v>
      </c>
      <c r="BY65" s="84">
        <v>4827.43</v>
      </c>
      <c r="BZ65" s="84">
        <v>0</v>
      </c>
      <c r="CA65" s="84">
        <v>0</v>
      </c>
      <c r="CB65" s="84">
        <v>0</v>
      </c>
      <c r="CC65" s="84">
        <v>0</v>
      </c>
      <c r="CD65" s="84">
        <v>34397.599999999999</v>
      </c>
      <c r="CE65" s="84">
        <v>15423.370000000003</v>
      </c>
      <c r="CF65" s="84">
        <v>180</v>
      </c>
      <c r="CG65" s="84">
        <v>0</v>
      </c>
      <c r="CH65" s="84">
        <v>177</v>
      </c>
      <c r="CI65" s="84">
        <v>1800</v>
      </c>
      <c r="CJ65" s="84">
        <v>0</v>
      </c>
      <c r="CK65" s="84">
        <v>0</v>
      </c>
      <c r="CL65" s="84">
        <v>2180</v>
      </c>
      <c r="CM65" s="84">
        <v>0</v>
      </c>
      <c r="CN65" s="84">
        <v>113.6</v>
      </c>
      <c r="CO65" s="84">
        <v>0</v>
      </c>
      <c r="CP65" s="84">
        <v>0</v>
      </c>
      <c r="CQ65" s="84">
        <v>0</v>
      </c>
      <c r="CR65" s="84">
        <v>0</v>
      </c>
      <c r="CS65" s="84">
        <v>0</v>
      </c>
      <c r="CT65" s="84">
        <v>0</v>
      </c>
      <c r="CU65" s="84">
        <v>0</v>
      </c>
      <c r="CV65" s="84">
        <v>0</v>
      </c>
      <c r="CW65" s="84">
        <v>0</v>
      </c>
      <c r="CX65" s="84">
        <v>0</v>
      </c>
      <c r="CY65" s="84">
        <v>0</v>
      </c>
      <c r="CZ65" s="84">
        <v>0</v>
      </c>
      <c r="DA65" s="84">
        <v>0</v>
      </c>
      <c r="DB65" s="84">
        <v>2358.4899999999998</v>
      </c>
      <c r="DC65" s="84">
        <v>2037.7399999999998</v>
      </c>
      <c r="DD65" s="84">
        <v>0</v>
      </c>
      <c r="DE65" s="84">
        <v>0</v>
      </c>
      <c r="DF65" s="84">
        <v>0</v>
      </c>
      <c r="DG65" s="84">
        <v>3700</v>
      </c>
      <c r="DH65" s="84">
        <v>3600</v>
      </c>
      <c r="DI65" s="84">
        <v>0</v>
      </c>
      <c r="DJ65" s="84">
        <v>0</v>
      </c>
      <c r="DK65" s="84">
        <v>0</v>
      </c>
      <c r="DL65" s="84">
        <v>4596.54</v>
      </c>
      <c r="DM65" s="84">
        <v>0</v>
      </c>
      <c r="DN65" s="84">
        <v>0</v>
      </c>
      <c r="DO65" s="84">
        <v>0</v>
      </c>
      <c r="DP65" s="84">
        <v>0</v>
      </c>
      <c r="DQ65" s="84">
        <v>6591</v>
      </c>
      <c r="DR65" s="84">
        <v>0</v>
      </c>
    </row>
    <row r="66" spans="1:122">
      <c r="A66" s="214"/>
      <c r="B66" s="84" t="s">
        <v>162</v>
      </c>
      <c r="C66" s="84">
        <v>212204.29</v>
      </c>
      <c r="D66" s="84">
        <v>0</v>
      </c>
      <c r="E66" s="84">
        <v>0</v>
      </c>
      <c r="F66" s="84">
        <v>0</v>
      </c>
      <c r="G66" s="84">
        <v>0</v>
      </c>
      <c r="H66" s="84">
        <v>0</v>
      </c>
      <c r="I66" s="84">
        <v>1100</v>
      </c>
      <c r="J66" s="84">
        <v>92848.66</v>
      </c>
      <c r="K66" s="84">
        <v>320</v>
      </c>
      <c r="L66" s="84">
        <v>0</v>
      </c>
      <c r="M66" s="84">
        <v>1209.73</v>
      </c>
      <c r="N66" s="84">
        <v>0</v>
      </c>
      <c r="O66" s="84">
        <v>0</v>
      </c>
      <c r="P66" s="84">
        <v>1442.24</v>
      </c>
      <c r="Q66" s="84">
        <v>0</v>
      </c>
      <c r="R66" s="84">
        <v>0</v>
      </c>
      <c r="S66" s="84">
        <v>0</v>
      </c>
      <c r="T66" s="84">
        <v>0</v>
      </c>
      <c r="U66" s="84">
        <v>111437.62</v>
      </c>
      <c r="V66" s="84">
        <v>326.04000000000002</v>
      </c>
      <c r="W66" s="84">
        <v>0</v>
      </c>
      <c r="X66" s="84">
        <v>3520</v>
      </c>
      <c r="Y66" s="84">
        <v>286.04000000000002</v>
      </c>
      <c r="Z66" s="84">
        <v>10</v>
      </c>
      <c r="AA66" s="84">
        <v>10</v>
      </c>
      <c r="AB66" s="84">
        <v>10</v>
      </c>
      <c r="AC66" s="84">
        <v>10</v>
      </c>
      <c r="AD66" s="84">
        <v>0</v>
      </c>
      <c r="AE66" s="84">
        <v>0</v>
      </c>
      <c r="AF66" s="84">
        <v>0</v>
      </c>
      <c r="AG66" s="84">
        <v>0</v>
      </c>
      <c r="AH66" s="84">
        <v>0</v>
      </c>
      <c r="AI66" s="84">
        <v>0</v>
      </c>
      <c r="AJ66" s="84">
        <v>0</v>
      </c>
      <c r="AK66" s="84">
        <v>10</v>
      </c>
      <c r="AL66" s="84">
        <v>3510</v>
      </c>
      <c r="AM66" s="84">
        <v>0</v>
      </c>
      <c r="AN66" s="84">
        <v>0</v>
      </c>
      <c r="AO66" s="84">
        <v>0</v>
      </c>
      <c r="AP66" s="84">
        <v>550</v>
      </c>
      <c r="AQ66" s="84">
        <v>0</v>
      </c>
      <c r="AR66" s="84">
        <v>0</v>
      </c>
      <c r="AS66" s="84">
        <v>0</v>
      </c>
      <c r="AT66" s="84">
        <v>12356.130000000001</v>
      </c>
      <c r="AU66" s="84">
        <v>98531.489999999991</v>
      </c>
      <c r="AV66" s="84">
        <v>0</v>
      </c>
      <c r="AW66" s="84">
        <v>13402</v>
      </c>
      <c r="AX66" s="84">
        <v>1577.7399999999998</v>
      </c>
      <c r="AY66" s="84">
        <v>22635.920000000002</v>
      </c>
      <c r="AZ66" s="84">
        <v>0</v>
      </c>
      <c r="BA66" s="84">
        <v>11300</v>
      </c>
      <c r="BB66" s="84">
        <v>0</v>
      </c>
      <c r="BC66" s="84">
        <v>2640</v>
      </c>
      <c r="BD66" s="84">
        <v>0</v>
      </c>
      <c r="BE66" s="84">
        <v>0</v>
      </c>
      <c r="BF66" s="84">
        <v>7293.88</v>
      </c>
      <c r="BG66" s="84">
        <v>10802.14</v>
      </c>
      <c r="BH66" s="84">
        <v>0</v>
      </c>
      <c r="BI66" s="84">
        <v>5726</v>
      </c>
      <c r="BJ66" s="84">
        <v>3200</v>
      </c>
      <c r="BK66" s="84">
        <v>1980</v>
      </c>
      <c r="BL66" s="84">
        <v>200</v>
      </c>
      <c r="BM66" s="84">
        <v>0</v>
      </c>
      <c r="BN66" s="84">
        <v>0</v>
      </c>
      <c r="BO66" s="84">
        <v>700</v>
      </c>
      <c r="BP66" s="84">
        <v>2340</v>
      </c>
      <c r="BQ66" s="84">
        <v>0</v>
      </c>
      <c r="BR66" s="84">
        <v>0</v>
      </c>
      <c r="BS66" s="84">
        <v>0</v>
      </c>
      <c r="BT66" s="84">
        <v>0</v>
      </c>
      <c r="BU66" s="84">
        <v>0</v>
      </c>
      <c r="BV66" s="84">
        <v>0</v>
      </c>
      <c r="BW66" s="84">
        <v>2930</v>
      </c>
      <c r="BX66" s="84">
        <v>550</v>
      </c>
      <c r="BY66" s="84">
        <v>0</v>
      </c>
      <c r="BZ66" s="84">
        <v>160</v>
      </c>
      <c r="CA66" s="84">
        <v>0</v>
      </c>
      <c r="CB66" s="84">
        <v>0</v>
      </c>
      <c r="CC66" s="84">
        <v>0</v>
      </c>
      <c r="CD66" s="84">
        <v>752.21</v>
      </c>
      <c r="CE66" s="84">
        <v>0</v>
      </c>
      <c r="CF66" s="84">
        <v>0</v>
      </c>
      <c r="CG66" s="84">
        <v>1240</v>
      </c>
      <c r="CH66" s="84">
        <v>180</v>
      </c>
      <c r="CI66" s="84">
        <v>0</v>
      </c>
      <c r="CJ66" s="84">
        <v>320</v>
      </c>
      <c r="CK66" s="84">
        <v>0</v>
      </c>
      <c r="CL66" s="84">
        <v>0</v>
      </c>
      <c r="CM66" s="84">
        <v>100</v>
      </c>
      <c r="CN66" s="84">
        <v>0</v>
      </c>
      <c r="CO66" s="84">
        <v>0</v>
      </c>
      <c r="CP66" s="84">
        <v>680</v>
      </c>
      <c r="CQ66" s="84">
        <v>0</v>
      </c>
      <c r="CR66" s="84">
        <v>0</v>
      </c>
      <c r="CS66" s="84">
        <v>0</v>
      </c>
      <c r="CT66" s="84">
        <v>0</v>
      </c>
      <c r="CU66" s="84">
        <v>0</v>
      </c>
      <c r="CV66" s="84">
        <v>0</v>
      </c>
      <c r="CW66" s="84">
        <v>0</v>
      </c>
      <c r="CX66" s="84">
        <v>0</v>
      </c>
      <c r="CY66" s="84">
        <v>0</v>
      </c>
      <c r="CZ66" s="84">
        <v>0</v>
      </c>
      <c r="DA66" s="84">
        <v>0</v>
      </c>
      <c r="DB66" s="84">
        <v>0</v>
      </c>
      <c r="DC66" s="84">
        <v>0</v>
      </c>
      <c r="DD66" s="84">
        <v>515</v>
      </c>
      <c r="DE66" s="84">
        <v>870</v>
      </c>
      <c r="DF66" s="84">
        <v>0</v>
      </c>
      <c r="DG66" s="84">
        <v>56.6</v>
      </c>
      <c r="DH66" s="84">
        <v>1380</v>
      </c>
      <c r="DI66" s="84">
        <v>0</v>
      </c>
      <c r="DJ66" s="84">
        <v>0</v>
      </c>
      <c r="DK66" s="84">
        <v>0</v>
      </c>
      <c r="DL66" s="84">
        <v>0</v>
      </c>
      <c r="DM66" s="84">
        <v>0</v>
      </c>
      <c r="DN66" s="84">
        <v>5000</v>
      </c>
      <c r="DO66" s="84">
        <v>0</v>
      </c>
      <c r="DP66" s="84">
        <v>0</v>
      </c>
      <c r="DQ66" s="84">
        <v>0</v>
      </c>
      <c r="DR66" s="84">
        <v>0</v>
      </c>
    </row>
    <row r="67" spans="1:122">
      <c r="A67" s="214"/>
      <c r="B67" s="84" t="s">
        <v>163</v>
      </c>
      <c r="C67" s="84">
        <v>345988.18000000005</v>
      </c>
      <c r="D67" s="84">
        <v>0</v>
      </c>
      <c r="E67" s="84">
        <v>0</v>
      </c>
      <c r="F67" s="84">
        <v>0</v>
      </c>
      <c r="G67" s="84">
        <v>0</v>
      </c>
      <c r="H67" s="84">
        <v>0</v>
      </c>
      <c r="I67" s="84">
        <v>0</v>
      </c>
      <c r="J67" s="84">
        <v>0</v>
      </c>
      <c r="K67" s="84">
        <v>0</v>
      </c>
      <c r="L67" s="84">
        <v>107865.25</v>
      </c>
      <c r="M67" s="84">
        <v>0</v>
      </c>
      <c r="N67" s="84">
        <v>0</v>
      </c>
      <c r="O67" s="84">
        <v>0</v>
      </c>
      <c r="P67" s="84">
        <v>0</v>
      </c>
      <c r="Q67" s="84">
        <v>0</v>
      </c>
      <c r="R67" s="84">
        <v>0</v>
      </c>
      <c r="S67" s="84">
        <v>0</v>
      </c>
      <c r="T67" s="84">
        <v>0</v>
      </c>
      <c r="U67" s="84">
        <v>237222.93</v>
      </c>
      <c r="V67" s="84">
        <v>0</v>
      </c>
      <c r="W67" s="84">
        <v>900</v>
      </c>
      <c r="X67" s="84">
        <v>0</v>
      </c>
      <c r="Y67" s="84">
        <v>0</v>
      </c>
      <c r="Z67" s="84">
        <v>0</v>
      </c>
      <c r="AA67" s="84">
        <v>0</v>
      </c>
      <c r="AB67" s="84">
        <v>0</v>
      </c>
      <c r="AC67" s="84">
        <v>0</v>
      </c>
      <c r="AD67" s="84">
        <v>0</v>
      </c>
      <c r="AE67" s="84">
        <v>0</v>
      </c>
      <c r="AF67" s="84">
        <v>900</v>
      </c>
      <c r="AG67" s="84">
        <v>0</v>
      </c>
      <c r="AH67" s="84">
        <v>0</v>
      </c>
      <c r="AI67" s="84">
        <v>0</v>
      </c>
      <c r="AJ67" s="84">
        <v>0</v>
      </c>
      <c r="AK67" s="84">
        <v>0</v>
      </c>
      <c r="AL67" s="84">
        <v>0</v>
      </c>
      <c r="AM67" s="84">
        <v>0</v>
      </c>
      <c r="AN67" s="84">
        <v>0</v>
      </c>
      <c r="AO67" s="84">
        <v>0</v>
      </c>
      <c r="AP67" s="84">
        <v>0</v>
      </c>
      <c r="AQ67" s="84">
        <v>48543.69</v>
      </c>
      <c r="AR67" s="84">
        <v>0</v>
      </c>
      <c r="AS67" s="84">
        <v>0</v>
      </c>
      <c r="AT67" s="84">
        <v>0</v>
      </c>
      <c r="AU67" s="84">
        <v>188679.24</v>
      </c>
      <c r="AV67" s="84">
        <v>0</v>
      </c>
      <c r="AW67" s="84">
        <v>0</v>
      </c>
      <c r="AX67" s="84">
        <v>0</v>
      </c>
      <c r="AY67" s="84">
        <v>0</v>
      </c>
      <c r="AZ67" s="84">
        <v>0</v>
      </c>
      <c r="BA67" s="84">
        <v>0</v>
      </c>
      <c r="BB67" s="84">
        <v>0</v>
      </c>
      <c r="BC67" s="84">
        <v>0</v>
      </c>
      <c r="BD67" s="84">
        <v>0</v>
      </c>
      <c r="BE67" s="84">
        <v>0</v>
      </c>
      <c r="BF67" s="84">
        <v>0</v>
      </c>
      <c r="BG67" s="84">
        <v>188679.24</v>
      </c>
      <c r="BH67" s="84">
        <v>0</v>
      </c>
      <c r="BI67" s="84">
        <v>0</v>
      </c>
      <c r="BJ67" s="84">
        <v>0</v>
      </c>
      <c r="BK67" s="84">
        <v>0</v>
      </c>
      <c r="BL67" s="84">
        <v>0</v>
      </c>
      <c r="BM67" s="84">
        <v>0</v>
      </c>
      <c r="BN67" s="84">
        <v>0</v>
      </c>
      <c r="BO67" s="84">
        <v>0</v>
      </c>
      <c r="BP67" s="84">
        <v>0</v>
      </c>
      <c r="BQ67" s="84">
        <v>0</v>
      </c>
      <c r="BR67" s="84">
        <v>0</v>
      </c>
      <c r="BS67" s="84">
        <v>0</v>
      </c>
      <c r="BT67" s="84">
        <v>0</v>
      </c>
      <c r="BU67" s="84">
        <v>0</v>
      </c>
      <c r="BV67" s="84">
        <v>0</v>
      </c>
      <c r="BW67" s="84">
        <v>0</v>
      </c>
      <c r="BX67" s="84">
        <v>0</v>
      </c>
      <c r="BY67" s="84">
        <v>0</v>
      </c>
      <c r="BZ67" s="84">
        <v>0</v>
      </c>
      <c r="CA67" s="84">
        <v>0</v>
      </c>
      <c r="CB67" s="84">
        <v>0</v>
      </c>
      <c r="CC67" s="84">
        <v>0</v>
      </c>
      <c r="CD67" s="84">
        <v>0</v>
      </c>
      <c r="CE67" s="84">
        <v>0</v>
      </c>
      <c r="CF67" s="84">
        <v>0</v>
      </c>
      <c r="CG67" s="84">
        <v>0</v>
      </c>
      <c r="CH67" s="84">
        <v>0</v>
      </c>
      <c r="CI67" s="84">
        <v>0</v>
      </c>
      <c r="CJ67" s="84">
        <v>0</v>
      </c>
      <c r="CK67" s="84">
        <v>0</v>
      </c>
      <c r="CL67" s="84">
        <v>0</v>
      </c>
      <c r="CM67" s="84">
        <v>0</v>
      </c>
      <c r="CN67" s="84">
        <v>0</v>
      </c>
      <c r="CO67" s="84">
        <v>0</v>
      </c>
      <c r="CP67" s="84">
        <v>0</v>
      </c>
      <c r="CQ67" s="84">
        <v>0</v>
      </c>
      <c r="CR67" s="84">
        <v>0</v>
      </c>
      <c r="CS67" s="84">
        <v>0</v>
      </c>
      <c r="CT67" s="84">
        <v>0</v>
      </c>
      <c r="CU67" s="84">
        <v>0</v>
      </c>
      <c r="CV67" s="84">
        <v>0</v>
      </c>
      <c r="CW67" s="84">
        <v>0</v>
      </c>
      <c r="CX67" s="84">
        <v>0</v>
      </c>
      <c r="CY67" s="84">
        <v>0</v>
      </c>
      <c r="CZ67" s="84">
        <v>0</v>
      </c>
      <c r="DA67" s="84">
        <v>0</v>
      </c>
      <c r="DB67" s="84">
        <v>0</v>
      </c>
      <c r="DC67" s="84">
        <v>0</v>
      </c>
      <c r="DD67" s="84">
        <v>0</v>
      </c>
      <c r="DE67" s="84">
        <v>0</v>
      </c>
      <c r="DF67" s="84">
        <v>0</v>
      </c>
      <c r="DG67" s="84">
        <v>0</v>
      </c>
      <c r="DH67" s="84">
        <v>0</v>
      </c>
      <c r="DI67" s="84">
        <v>0</v>
      </c>
      <c r="DJ67" s="84">
        <v>0</v>
      </c>
      <c r="DK67" s="84">
        <v>0</v>
      </c>
      <c r="DL67" s="84">
        <v>0</v>
      </c>
      <c r="DM67" s="84">
        <v>0</v>
      </c>
      <c r="DN67" s="84">
        <v>0</v>
      </c>
      <c r="DO67" s="84">
        <v>0</v>
      </c>
      <c r="DP67" s="84">
        <v>0</v>
      </c>
      <c r="DQ67" s="84">
        <v>0</v>
      </c>
      <c r="DR67" s="84">
        <v>0</v>
      </c>
    </row>
    <row r="68" spans="1:122">
      <c r="A68" s="214"/>
      <c r="B68" s="84" t="s">
        <v>164</v>
      </c>
      <c r="C68" s="84">
        <v>13045800.699999999</v>
      </c>
      <c r="D68" s="84">
        <v>4637244.8600000003</v>
      </c>
      <c r="E68" s="84">
        <v>0</v>
      </c>
      <c r="F68" s="84">
        <v>0</v>
      </c>
      <c r="G68" s="84">
        <v>0</v>
      </c>
      <c r="H68" s="84">
        <v>0</v>
      </c>
      <c r="I68" s="84">
        <v>0</v>
      </c>
      <c r="J68" s="84">
        <v>14000</v>
      </c>
      <c r="K68" s="84">
        <v>0</v>
      </c>
      <c r="L68" s="84">
        <v>3069758.66</v>
      </c>
      <c r="M68" s="84">
        <v>0</v>
      </c>
      <c r="N68" s="84">
        <v>0</v>
      </c>
      <c r="O68" s="84">
        <v>0</v>
      </c>
      <c r="P68" s="84">
        <v>0</v>
      </c>
      <c r="Q68" s="84">
        <v>0</v>
      </c>
      <c r="R68" s="84">
        <v>0</v>
      </c>
      <c r="S68" s="84">
        <v>5094.33</v>
      </c>
      <c r="T68" s="84">
        <v>0</v>
      </c>
      <c r="U68" s="84">
        <v>5049897.2299999995</v>
      </c>
      <c r="V68" s="84">
        <v>235397.9</v>
      </c>
      <c r="W68" s="84">
        <v>0</v>
      </c>
      <c r="X68" s="84">
        <v>34407.72</v>
      </c>
      <c r="Y68" s="84">
        <v>178008.26</v>
      </c>
      <c r="Z68" s="84">
        <v>32408.04</v>
      </c>
      <c r="AA68" s="84">
        <v>8327.2000000000007</v>
      </c>
      <c r="AB68" s="84">
        <v>16654.400000000001</v>
      </c>
      <c r="AC68" s="84">
        <v>0</v>
      </c>
      <c r="AD68" s="84">
        <v>0</v>
      </c>
      <c r="AE68" s="84">
        <v>0</v>
      </c>
      <c r="AF68" s="84">
        <v>0</v>
      </c>
      <c r="AG68" s="84">
        <v>0</v>
      </c>
      <c r="AH68" s="84">
        <v>0</v>
      </c>
      <c r="AI68" s="84">
        <v>0</v>
      </c>
      <c r="AJ68" s="84">
        <v>0</v>
      </c>
      <c r="AK68" s="84">
        <v>16654.400000000001</v>
      </c>
      <c r="AL68" s="84">
        <v>17753.32</v>
      </c>
      <c r="AM68" s="84">
        <v>2080000</v>
      </c>
      <c r="AN68" s="84">
        <v>3947.14</v>
      </c>
      <c r="AO68" s="84">
        <v>0</v>
      </c>
      <c r="AP68" s="84">
        <v>0</v>
      </c>
      <c r="AQ68" s="84">
        <v>66392.11</v>
      </c>
      <c r="AR68" s="84">
        <v>33675.369999999995</v>
      </c>
      <c r="AS68" s="84">
        <v>2621.5299999999997</v>
      </c>
      <c r="AT68" s="84">
        <v>139295.08000000002</v>
      </c>
      <c r="AU68" s="84">
        <v>2723966.0000000005</v>
      </c>
      <c r="AV68" s="84">
        <v>184518.94</v>
      </c>
      <c r="AW68" s="84">
        <v>166911.99000000002</v>
      </c>
      <c r="AX68" s="84">
        <v>122718.31</v>
      </c>
      <c r="AY68" s="84">
        <v>88510.44</v>
      </c>
      <c r="AZ68" s="84">
        <v>166542.66999999998</v>
      </c>
      <c r="BA68" s="84">
        <v>156674.07</v>
      </c>
      <c r="BB68" s="84">
        <v>82311.67</v>
      </c>
      <c r="BC68" s="84">
        <v>187561.23</v>
      </c>
      <c r="BD68" s="84">
        <v>119481.49</v>
      </c>
      <c r="BE68" s="84">
        <v>78638.070000000007</v>
      </c>
      <c r="BF68" s="84">
        <v>105503.25</v>
      </c>
      <c r="BG68" s="84">
        <v>114563.40000000001</v>
      </c>
      <c r="BH68" s="84">
        <v>61112.26</v>
      </c>
      <c r="BI68" s="84">
        <v>63911.35</v>
      </c>
      <c r="BJ68" s="84">
        <v>40160.850000000006</v>
      </c>
      <c r="BK68" s="84">
        <v>91152.24</v>
      </c>
      <c r="BL68" s="84">
        <v>66546.53</v>
      </c>
      <c r="BM68" s="84">
        <v>35947.200000000004</v>
      </c>
      <c r="BN68" s="84">
        <v>42147.87</v>
      </c>
      <c r="BO68" s="84">
        <v>48683.12000000001</v>
      </c>
      <c r="BP68" s="84">
        <v>67842.490000000005</v>
      </c>
      <c r="BQ68" s="84">
        <v>16072.87</v>
      </c>
      <c r="BR68" s="84">
        <v>19683.329999999998</v>
      </c>
      <c r="BS68" s="84">
        <v>31238.860000000004</v>
      </c>
      <c r="BT68" s="84">
        <v>15220.560000000001</v>
      </c>
      <c r="BU68" s="84">
        <v>12015.609999999999</v>
      </c>
      <c r="BV68" s="84">
        <v>43411.939999999995</v>
      </c>
      <c r="BW68" s="84">
        <v>24828.67</v>
      </c>
      <c r="BX68" s="84">
        <v>34519.64</v>
      </c>
      <c r="BY68" s="84">
        <v>8030.0099999999993</v>
      </c>
      <c r="BZ68" s="84">
        <v>13638.85</v>
      </c>
      <c r="CA68" s="84">
        <v>3088.5499999999997</v>
      </c>
      <c r="CB68" s="84">
        <v>7325.26</v>
      </c>
      <c r="CC68" s="84">
        <v>13319.31</v>
      </c>
      <c r="CD68" s="84">
        <v>40470.22</v>
      </c>
      <c r="CE68" s="84">
        <v>35424.51</v>
      </c>
      <c r="CF68" s="84">
        <v>4688.28</v>
      </c>
      <c r="CG68" s="84">
        <v>552.80999999999995</v>
      </c>
      <c r="CH68" s="84">
        <v>2971.5499999999997</v>
      </c>
      <c r="CI68" s="84">
        <v>14103.77</v>
      </c>
      <c r="CJ68" s="84">
        <v>2476.3000000000002</v>
      </c>
      <c r="CK68" s="84">
        <v>5590.6299999999992</v>
      </c>
      <c r="CL68" s="84">
        <v>20039.740000000002</v>
      </c>
      <c r="CM68" s="84">
        <v>10236.049999999999</v>
      </c>
      <c r="CN68" s="84">
        <v>9521.8900000000012</v>
      </c>
      <c r="CO68" s="84">
        <v>10791.13</v>
      </c>
      <c r="CP68" s="84">
        <v>3038.0499999999997</v>
      </c>
      <c r="CQ68" s="84">
        <v>11035.46</v>
      </c>
      <c r="CR68" s="84">
        <v>11249.02</v>
      </c>
      <c r="CS68" s="84">
        <v>2674.95</v>
      </c>
      <c r="CT68" s="84">
        <v>4157.67</v>
      </c>
      <c r="CU68" s="84">
        <v>9055.869999999999</v>
      </c>
      <c r="CV68" s="84">
        <v>2481.7999999999997</v>
      </c>
      <c r="CW68" s="84">
        <v>565.15</v>
      </c>
      <c r="CX68" s="84">
        <v>492.41000000000008</v>
      </c>
      <c r="CY68" s="84">
        <v>1511.7</v>
      </c>
      <c r="CZ68" s="84">
        <v>1867.4299999999998</v>
      </c>
      <c r="DA68" s="84">
        <v>2176.7799999999997</v>
      </c>
      <c r="DB68" s="84">
        <v>21911.09</v>
      </c>
      <c r="DC68" s="84">
        <v>35724.47</v>
      </c>
      <c r="DD68" s="84">
        <v>14745.83</v>
      </c>
      <c r="DE68" s="84">
        <v>3473.41</v>
      </c>
      <c r="DF68" s="84">
        <v>12172.119999999999</v>
      </c>
      <c r="DG68" s="84">
        <v>34946.290000000008</v>
      </c>
      <c r="DH68" s="84">
        <v>26764.45</v>
      </c>
      <c r="DI68" s="84">
        <v>5727.09</v>
      </c>
      <c r="DJ68" s="84">
        <v>550.29</v>
      </c>
      <c r="DK68" s="84">
        <v>6378.95</v>
      </c>
      <c r="DL68" s="84">
        <v>7007.65</v>
      </c>
      <c r="DM68" s="84">
        <v>2898.0299999999997</v>
      </c>
      <c r="DN68" s="84">
        <v>7.71</v>
      </c>
      <c r="DO68" s="84">
        <v>2992.41</v>
      </c>
      <c r="DP68" s="84">
        <v>3658.41</v>
      </c>
      <c r="DQ68" s="84">
        <v>3926.9900000000007</v>
      </c>
      <c r="DR68" s="84">
        <v>74.739999999999995</v>
      </c>
    </row>
    <row r="69" spans="1:122">
      <c r="A69" s="214"/>
      <c r="B69" s="84" t="s">
        <v>165</v>
      </c>
      <c r="C69" s="84">
        <v>5513049.96</v>
      </c>
      <c r="D69" s="84">
        <v>0</v>
      </c>
      <c r="E69" s="84">
        <v>0</v>
      </c>
      <c r="F69" s="84">
        <v>0</v>
      </c>
      <c r="G69" s="84">
        <v>0</v>
      </c>
      <c r="H69" s="84">
        <v>0</v>
      </c>
      <c r="I69" s="84">
        <v>260</v>
      </c>
      <c r="J69" s="84">
        <v>0</v>
      </c>
      <c r="K69" s="84">
        <v>0</v>
      </c>
      <c r="L69" s="84">
        <v>1248949.69</v>
      </c>
      <c r="M69" s="84">
        <v>0</v>
      </c>
      <c r="N69" s="84">
        <v>0</v>
      </c>
      <c r="O69" s="84">
        <v>0</v>
      </c>
      <c r="P69" s="84">
        <v>0</v>
      </c>
      <c r="Q69" s="84">
        <v>0</v>
      </c>
      <c r="R69" s="84">
        <v>0</v>
      </c>
      <c r="S69" s="84">
        <v>0</v>
      </c>
      <c r="T69" s="84">
        <v>0</v>
      </c>
      <c r="U69" s="84">
        <v>3793895.3200000003</v>
      </c>
      <c r="V69" s="84">
        <v>433275.14</v>
      </c>
      <c r="W69" s="84">
        <v>2000</v>
      </c>
      <c r="X69" s="84">
        <v>34669.81</v>
      </c>
      <c r="Y69" s="84">
        <v>0</v>
      </c>
      <c r="Z69" s="84">
        <v>397824</v>
      </c>
      <c r="AA69" s="84">
        <v>16762.46</v>
      </c>
      <c r="AB69" s="84">
        <v>11792.46</v>
      </c>
      <c r="AC69" s="84">
        <v>6896.22</v>
      </c>
      <c r="AD69" s="84">
        <v>2000</v>
      </c>
      <c r="AE69" s="84">
        <v>0</v>
      </c>
      <c r="AF69" s="84">
        <v>0</v>
      </c>
      <c r="AG69" s="84">
        <v>0</v>
      </c>
      <c r="AH69" s="84">
        <v>0</v>
      </c>
      <c r="AI69" s="84">
        <v>0</v>
      </c>
      <c r="AJ69" s="84">
        <v>0</v>
      </c>
      <c r="AK69" s="84">
        <v>23113.21</v>
      </c>
      <c r="AL69" s="84">
        <v>11556.6</v>
      </c>
      <c r="AM69" s="84">
        <v>0</v>
      </c>
      <c r="AN69" s="84">
        <v>363725.45</v>
      </c>
      <c r="AO69" s="84">
        <v>104906.35999999999</v>
      </c>
      <c r="AP69" s="84">
        <v>0</v>
      </c>
      <c r="AQ69" s="84">
        <v>2166616.27</v>
      </c>
      <c r="AR69" s="84">
        <v>0</v>
      </c>
      <c r="AS69" s="84">
        <v>0</v>
      </c>
      <c r="AT69" s="84">
        <v>52606.84</v>
      </c>
      <c r="AU69" s="84">
        <v>1106040.4000000001</v>
      </c>
      <c r="AV69" s="84">
        <v>65354.89</v>
      </c>
      <c r="AW69" s="84">
        <v>56738.03</v>
      </c>
      <c r="AX69" s="84">
        <v>66070.209999999992</v>
      </c>
      <c r="AY69" s="84">
        <v>80165.84</v>
      </c>
      <c r="AZ69" s="84">
        <v>86318.73000000001</v>
      </c>
      <c r="BA69" s="84">
        <v>64659.78</v>
      </c>
      <c r="BB69" s="84">
        <v>26422.03</v>
      </c>
      <c r="BC69" s="84">
        <v>87970.63</v>
      </c>
      <c r="BD69" s="84">
        <v>21349.120000000003</v>
      </c>
      <c r="BE69" s="84">
        <v>17506.129999999997</v>
      </c>
      <c r="BF69" s="84">
        <v>36566.729999999996</v>
      </c>
      <c r="BG69" s="84">
        <v>33329.379999999997</v>
      </c>
      <c r="BH69" s="84">
        <v>26152.21</v>
      </c>
      <c r="BI69" s="84">
        <v>19500.86</v>
      </c>
      <c r="BJ69" s="84">
        <v>23394.880000000001</v>
      </c>
      <c r="BK69" s="84">
        <v>26043.56</v>
      </c>
      <c r="BL69" s="84">
        <v>67916.260000000009</v>
      </c>
      <c r="BM69" s="84">
        <v>19705.919999999998</v>
      </c>
      <c r="BN69" s="84">
        <v>13411.07</v>
      </c>
      <c r="BO69" s="84">
        <v>18192.010000000002</v>
      </c>
      <c r="BP69" s="84">
        <v>32662.68</v>
      </c>
      <c r="BQ69" s="84">
        <v>5454.02</v>
      </c>
      <c r="BR69" s="84">
        <v>8906.25</v>
      </c>
      <c r="BS69" s="84">
        <v>5916.73</v>
      </c>
      <c r="BT69" s="84">
        <v>7317.18</v>
      </c>
      <c r="BU69" s="84">
        <v>6726.46</v>
      </c>
      <c r="BV69" s="84">
        <v>12196.27</v>
      </c>
      <c r="BW69" s="84">
        <v>9926.369999999999</v>
      </c>
      <c r="BX69" s="84">
        <v>19144.559999999998</v>
      </c>
      <c r="BY69" s="84">
        <v>3959.19</v>
      </c>
      <c r="BZ69" s="84">
        <v>4609.5200000000004</v>
      </c>
      <c r="CA69" s="84">
        <v>2248.1099999999997</v>
      </c>
      <c r="CB69" s="84">
        <v>4239.05</v>
      </c>
      <c r="CC69" s="84">
        <v>7819.31</v>
      </c>
      <c r="CD69" s="84">
        <v>5729.6900000000005</v>
      </c>
      <c r="CE69" s="84">
        <v>15117.58</v>
      </c>
      <c r="CF69" s="84">
        <v>2908.3599999999997</v>
      </c>
      <c r="CG69" s="84">
        <v>595.48</v>
      </c>
      <c r="CH69" s="84">
        <v>1669.49</v>
      </c>
      <c r="CI69" s="84">
        <v>2563.38</v>
      </c>
      <c r="CJ69" s="84">
        <v>1643.27</v>
      </c>
      <c r="CK69" s="84">
        <v>3008.08</v>
      </c>
      <c r="CL69" s="84">
        <v>4286.43</v>
      </c>
      <c r="CM69" s="84">
        <v>1674.77</v>
      </c>
      <c r="CN69" s="84">
        <v>1433.3200000000002</v>
      </c>
      <c r="CO69" s="84">
        <v>1953.29</v>
      </c>
      <c r="CP69" s="84">
        <v>2607.8200000000002</v>
      </c>
      <c r="CQ69" s="84">
        <v>2457.09</v>
      </c>
      <c r="CR69" s="84">
        <v>2573.54</v>
      </c>
      <c r="CS69" s="84">
        <v>1701.12</v>
      </c>
      <c r="CT69" s="84">
        <v>1386.06</v>
      </c>
      <c r="CU69" s="84">
        <v>732.13</v>
      </c>
      <c r="CV69" s="84">
        <v>1534.15</v>
      </c>
      <c r="CW69" s="84">
        <v>350.97</v>
      </c>
      <c r="CX69" s="84">
        <v>300.46000000000004</v>
      </c>
      <c r="CY69" s="84">
        <v>876.92</v>
      </c>
      <c r="CZ69" s="84">
        <v>679.8</v>
      </c>
      <c r="DA69" s="84">
        <v>939.33</v>
      </c>
      <c r="DB69" s="84">
        <v>5077.0599999999995</v>
      </c>
      <c r="DC69" s="84">
        <v>10477.27</v>
      </c>
      <c r="DD69" s="84">
        <v>8010.93</v>
      </c>
      <c r="DE69" s="84">
        <v>2168.38</v>
      </c>
      <c r="DF69" s="84">
        <v>2855.11</v>
      </c>
      <c r="DG69" s="84">
        <v>12062.1</v>
      </c>
      <c r="DH69" s="84">
        <v>2195.3199999999997</v>
      </c>
      <c r="DI69" s="84">
        <v>2261.41</v>
      </c>
      <c r="DJ69" s="84">
        <v>285.78999999999996</v>
      </c>
      <c r="DK69" s="84">
        <v>1220.9000000000001</v>
      </c>
      <c r="DL69" s="84">
        <v>5205.58</v>
      </c>
      <c r="DM69" s="84">
        <v>1204.51</v>
      </c>
      <c r="DN69" s="84">
        <v>923.8</v>
      </c>
      <c r="DO69" s="84">
        <v>2271.73</v>
      </c>
      <c r="DP69" s="84">
        <v>2102.16</v>
      </c>
      <c r="DQ69" s="84">
        <v>1035.5999999999999</v>
      </c>
      <c r="DR69" s="84">
        <v>66.25</v>
      </c>
    </row>
    <row r="70" spans="1:122">
      <c r="A70" s="214"/>
      <c r="B70" s="84" t="s">
        <v>166</v>
      </c>
      <c r="C70" s="84">
        <v>0</v>
      </c>
      <c r="D70" s="84">
        <v>0</v>
      </c>
      <c r="E70" s="84">
        <v>0</v>
      </c>
      <c r="F70" s="84">
        <v>0</v>
      </c>
      <c r="G70" s="84">
        <v>0</v>
      </c>
      <c r="H70" s="84">
        <v>0</v>
      </c>
      <c r="I70" s="84">
        <v>0</v>
      </c>
      <c r="J70" s="84">
        <v>0</v>
      </c>
      <c r="K70" s="84">
        <v>0</v>
      </c>
      <c r="L70" s="84">
        <v>0</v>
      </c>
      <c r="M70" s="84">
        <v>0</v>
      </c>
      <c r="N70" s="84">
        <v>0</v>
      </c>
      <c r="O70" s="84">
        <v>0</v>
      </c>
      <c r="P70" s="84">
        <v>0</v>
      </c>
      <c r="Q70" s="84">
        <v>0</v>
      </c>
      <c r="R70" s="84">
        <v>0</v>
      </c>
      <c r="S70" s="84">
        <v>0</v>
      </c>
      <c r="T70" s="84">
        <v>0</v>
      </c>
      <c r="U70" s="84">
        <v>0</v>
      </c>
      <c r="V70" s="84">
        <v>0</v>
      </c>
      <c r="W70" s="84">
        <v>0</v>
      </c>
      <c r="X70" s="84">
        <v>0</v>
      </c>
      <c r="Y70" s="84">
        <v>0</v>
      </c>
      <c r="Z70" s="84">
        <v>0</v>
      </c>
      <c r="AA70" s="84">
        <v>0</v>
      </c>
      <c r="AB70" s="84">
        <v>0</v>
      </c>
      <c r="AC70" s="84">
        <v>0</v>
      </c>
      <c r="AD70" s="84">
        <v>0</v>
      </c>
      <c r="AE70" s="84">
        <v>0</v>
      </c>
      <c r="AF70" s="84">
        <v>0</v>
      </c>
      <c r="AG70" s="84">
        <v>0</v>
      </c>
      <c r="AH70" s="84">
        <v>0</v>
      </c>
      <c r="AI70" s="84">
        <v>0</v>
      </c>
      <c r="AJ70" s="84">
        <v>0</v>
      </c>
      <c r="AK70" s="84">
        <v>0</v>
      </c>
      <c r="AL70" s="84">
        <v>0</v>
      </c>
      <c r="AM70" s="84">
        <v>0</v>
      </c>
      <c r="AN70" s="84">
        <v>0</v>
      </c>
      <c r="AO70" s="84">
        <v>0</v>
      </c>
      <c r="AP70" s="84">
        <v>0</v>
      </c>
      <c r="AQ70" s="84">
        <v>0</v>
      </c>
      <c r="AR70" s="84">
        <v>0</v>
      </c>
      <c r="AS70" s="84">
        <v>0</v>
      </c>
      <c r="AT70" s="84">
        <v>0</v>
      </c>
      <c r="AU70" s="84">
        <v>0</v>
      </c>
      <c r="AV70" s="84">
        <v>0</v>
      </c>
      <c r="AW70" s="84">
        <v>0</v>
      </c>
      <c r="AX70" s="84">
        <v>0</v>
      </c>
      <c r="AY70" s="84">
        <v>0</v>
      </c>
      <c r="AZ70" s="84">
        <v>0</v>
      </c>
      <c r="BA70" s="84">
        <v>0</v>
      </c>
      <c r="BB70" s="84">
        <v>0</v>
      </c>
      <c r="BC70" s="84">
        <v>0</v>
      </c>
      <c r="BD70" s="84">
        <v>0</v>
      </c>
      <c r="BE70" s="84">
        <v>0</v>
      </c>
      <c r="BF70" s="84">
        <v>0</v>
      </c>
      <c r="BG70" s="84">
        <v>0</v>
      </c>
      <c r="BH70" s="84">
        <v>0</v>
      </c>
      <c r="BI70" s="84">
        <v>0</v>
      </c>
      <c r="BJ70" s="84">
        <v>0</v>
      </c>
      <c r="BK70" s="84">
        <v>0</v>
      </c>
      <c r="BL70" s="84">
        <v>0</v>
      </c>
      <c r="BM70" s="84">
        <v>0</v>
      </c>
      <c r="BN70" s="84">
        <v>0</v>
      </c>
      <c r="BO70" s="84">
        <v>0</v>
      </c>
      <c r="BP70" s="84">
        <v>0</v>
      </c>
      <c r="BQ70" s="84">
        <v>0</v>
      </c>
      <c r="BR70" s="84">
        <v>0</v>
      </c>
      <c r="BS70" s="84">
        <v>0</v>
      </c>
      <c r="BT70" s="84">
        <v>0</v>
      </c>
      <c r="BU70" s="84">
        <v>0</v>
      </c>
      <c r="BV70" s="84">
        <v>0</v>
      </c>
      <c r="BW70" s="84">
        <v>0</v>
      </c>
      <c r="BX70" s="84">
        <v>0</v>
      </c>
      <c r="BY70" s="84">
        <v>0</v>
      </c>
      <c r="BZ70" s="84">
        <v>0</v>
      </c>
      <c r="CA70" s="84">
        <v>0</v>
      </c>
      <c r="CB70" s="84">
        <v>0</v>
      </c>
      <c r="CC70" s="84">
        <v>0</v>
      </c>
      <c r="CD70" s="84">
        <v>0</v>
      </c>
      <c r="CE70" s="84">
        <v>0</v>
      </c>
      <c r="CF70" s="84">
        <v>0</v>
      </c>
      <c r="CG70" s="84">
        <v>0</v>
      </c>
      <c r="CH70" s="84">
        <v>0</v>
      </c>
      <c r="CI70" s="84">
        <v>0</v>
      </c>
      <c r="CJ70" s="84">
        <v>0</v>
      </c>
      <c r="CK70" s="84">
        <v>0</v>
      </c>
      <c r="CL70" s="84">
        <v>0</v>
      </c>
      <c r="CM70" s="84">
        <v>0</v>
      </c>
      <c r="CN70" s="84">
        <v>0</v>
      </c>
      <c r="CO70" s="84">
        <v>0</v>
      </c>
      <c r="CP70" s="84">
        <v>0</v>
      </c>
      <c r="CQ70" s="84">
        <v>0</v>
      </c>
      <c r="CR70" s="84">
        <v>0</v>
      </c>
      <c r="CS70" s="84">
        <v>0</v>
      </c>
      <c r="CT70" s="84">
        <v>0</v>
      </c>
      <c r="CU70" s="84">
        <v>0</v>
      </c>
      <c r="CV70" s="84">
        <v>0</v>
      </c>
      <c r="CW70" s="84">
        <v>0</v>
      </c>
      <c r="CX70" s="84">
        <v>0</v>
      </c>
      <c r="CY70" s="84">
        <v>0</v>
      </c>
      <c r="CZ70" s="84">
        <v>0</v>
      </c>
      <c r="DA70" s="84">
        <v>0</v>
      </c>
      <c r="DB70" s="84">
        <v>0</v>
      </c>
      <c r="DC70" s="84">
        <v>0</v>
      </c>
      <c r="DD70" s="84">
        <v>0</v>
      </c>
      <c r="DE70" s="84">
        <v>0</v>
      </c>
      <c r="DF70" s="84">
        <v>0</v>
      </c>
      <c r="DG70" s="84">
        <v>0</v>
      </c>
      <c r="DH70" s="84">
        <v>0</v>
      </c>
      <c r="DI70" s="84">
        <v>0</v>
      </c>
      <c r="DJ70" s="84">
        <v>0</v>
      </c>
      <c r="DK70" s="84">
        <v>0</v>
      </c>
      <c r="DL70" s="84">
        <v>0</v>
      </c>
      <c r="DM70" s="84">
        <v>0</v>
      </c>
      <c r="DN70" s="84">
        <v>0</v>
      </c>
      <c r="DO70" s="84">
        <v>0</v>
      </c>
      <c r="DP70" s="84">
        <v>0</v>
      </c>
      <c r="DQ70" s="84">
        <v>0</v>
      </c>
      <c r="DR70" s="84">
        <v>0</v>
      </c>
    </row>
    <row r="71" spans="1:122">
      <c r="A71" s="214"/>
      <c r="B71" s="84" t="s">
        <v>167</v>
      </c>
      <c r="C71" s="84">
        <v>8583296.2300000004</v>
      </c>
      <c r="D71" s="84">
        <v>5953419.75</v>
      </c>
      <c r="E71" s="84">
        <v>0</v>
      </c>
      <c r="F71" s="84">
        <v>0</v>
      </c>
      <c r="G71" s="84">
        <v>0</v>
      </c>
      <c r="H71" s="84">
        <v>0</v>
      </c>
      <c r="I71" s="84">
        <v>0</v>
      </c>
      <c r="J71" s="84">
        <v>0</v>
      </c>
      <c r="K71" s="84">
        <v>0</v>
      </c>
      <c r="L71" s="84">
        <v>0</v>
      </c>
      <c r="M71" s="84">
        <v>0</v>
      </c>
      <c r="N71" s="84">
        <v>0</v>
      </c>
      <c r="O71" s="84">
        <v>0</v>
      </c>
      <c r="P71" s="84">
        <v>0</v>
      </c>
      <c r="Q71" s="84">
        <v>0</v>
      </c>
      <c r="R71" s="84">
        <v>0</v>
      </c>
      <c r="S71" s="84">
        <v>0</v>
      </c>
      <c r="T71" s="84">
        <v>0</v>
      </c>
      <c r="U71" s="84">
        <v>2248220.67</v>
      </c>
      <c r="V71" s="84">
        <v>360661.09</v>
      </c>
      <c r="W71" s="84">
        <v>0</v>
      </c>
      <c r="X71" s="84">
        <v>20994.720000000001</v>
      </c>
      <c r="Y71" s="84">
        <v>257088.31</v>
      </c>
      <c r="Z71" s="84">
        <v>39767.360000000001</v>
      </c>
      <c r="AA71" s="84">
        <v>16995.670000000002</v>
      </c>
      <c r="AB71" s="84">
        <v>39993.5</v>
      </c>
      <c r="AC71" s="84">
        <v>6816.25</v>
      </c>
      <c r="AD71" s="84">
        <v>0</v>
      </c>
      <c r="AE71" s="84">
        <v>0</v>
      </c>
      <c r="AF71" s="84">
        <v>0</v>
      </c>
      <c r="AG71" s="84">
        <v>0</v>
      </c>
      <c r="AH71" s="84">
        <v>0</v>
      </c>
      <c r="AI71" s="84">
        <v>0</v>
      </c>
      <c r="AJ71" s="84">
        <v>0</v>
      </c>
      <c r="AK71" s="84">
        <v>3696.68</v>
      </c>
      <c r="AL71" s="84">
        <v>17298.04</v>
      </c>
      <c r="AM71" s="84">
        <v>0</v>
      </c>
      <c r="AN71" s="84">
        <v>0</v>
      </c>
      <c r="AO71" s="84">
        <v>0</v>
      </c>
      <c r="AP71" s="84">
        <v>0</v>
      </c>
      <c r="AQ71" s="84">
        <v>275757.92000000004</v>
      </c>
      <c r="AR71" s="84">
        <v>25218.57</v>
      </c>
      <c r="AS71" s="84">
        <v>114305.95</v>
      </c>
      <c r="AT71" s="84">
        <v>48799.69</v>
      </c>
      <c r="AU71" s="84">
        <v>1784138.54</v>
      </c>
      <c r="AV71" s="84">
        <v>45933.65</v>
      </c>
      <c r="AW71" s="84">
        <v>53453.78</v>
      </c>
      <c r="AX71" s="84">
        <v>49931.649999999994</v>
      </c>
      <c r="AY71" s="84">
        <v>28176.100000000002</v>
      </c>
      <c r="AZ71" s="84">
        <v>66557.33</v>
      </c>
      <c r="BA71" s="84">
        <v>74296.259999999995</v>
      </c>
      <c r="BB71" s="84">
        <v>23108.03</v>
      </c>
      <c r="BC71" s="84">
        <v>78850.039999999994</v>
      </c>
      <c r="BD71" s="84">
        <v>21007.25</v>
      </c>
      <c r="BE71" s="84">
        <v>36581.209999999992</v>
      </c>
      <c r="BF71" s="84">
        <v>31944.410000000003</v>
      </c>
      <c r="BG71" s="84">
        <v>77204.27</v>
      </c>
      <c r="BH71" s="84">
        <v>17177.84</v>
      </c>
      <c r="BI71" s="84">
        <v>44193.36</v>
      </c>
      <c r="BJ71" s="84">
        <v>16848.080000000002</v>
      </c>
      <c r="BK71" s="84">
        <v>15108.8</v>
      </c>
      <c r="BL71" s="84">
        <v>51672.68</v>
      </c>
      <c r="BM71" s="84">
        <v>19416.18</v>
      </c>
      <c r="BN71" s="84">
        <v>14289.71</v>
      </c>
      <c r="BO71" s="84">
        <v>17750.72</v>
      </c>
      <c r="BP71" s="84">
        <v>43514.96</v>
      </c>
      <c r="BQ71" s="84">
        <v>21202.65</v>
      </c>
      <c r="BR71" s="84">
        <v>9511.32</v>
      </c>
      <c r="BS71" s="84">
        <v>13829.54</v>
      </c>
      <c r="BT71" s="84">
        <v>39517.420000000006</v>
      </c>
      <c r="BU71" s="84">
        <v>9675.6099999999988</v>
      </c>
      <c r="BV71" s="84">
        <v>12582.99</v>
      </c>
      <c r="BW71" s="84">
        <v>9454.880000000001</v>
      </c>
      <c r="BX71" s="84">
        <v>17872.52</v>
      </c>
      <c r="BY71" s="84">
        <v>7309.5399999999991</v>
      </c>
      <c r="BZ71" s="84">
        <v>21173.040000000001</v>
      </c>
      <c r="CA71" s="84">
        <v>4986.1000000000004</v>
      </c>
      <c r="CB71" s="84">
        <v>13982.5</v>
      </c>
      <c r="CC71" s="84">
        <v>3851.4800000000005</v>
      </c>
      <c r="CD71" s="84">
        <v>53860.890000000007</v>
      </c>
      <c r="CE71" s="84">
        <v>75542.45</v>
      </c>
      <c r="CF71" s="84">
        <v>7032.97</v>
      </c>
      <c r="CG71" s="84">
        <v>12467.7</v>
      </c>
      <c r="CH71" s="84">
        <v>11490.5</v>
      </c>
      <c r="CI71" s="84">
        <v>17103.63</v>
      </c>
      <c r="CJ71" s="84">
        <v>13993.519999999999</v>
      </c>
      <c r="CK71" s="84">
        <v>13347.98</v>
      </c>
      <c r="CL71" s="84">
        <v>18532.77</v>
      </c>
      <c r="CM71" s="84">
        <v>23563.559999999998</v>
      </c>
      <c r="CN71" s="84">
        <v>13654.1</v>
      </c>
      <c r="CO71" s="84">
        <v>15325.130000000003</v>
      </c>
      <c r="CP71" s="84">
        <v>31045.100000000002</v>
      </c>
      <c r="CQ71" s="84">
        <v>21995.01</v>
      </c>
      <c r="CR71" s="84">
        <v>9410.42</v>
      </c>
      <c r="CS71" s="84">
        <v>17352.47</v>
      </c>
      <c r="CT71" s="84">
        <v>15751.510000000002</v>
      </c>
      <c r="CU71" s="84">
        <v>15357.109999999997</v>
      </c>
      <c r="CV71" s="84">
        <v>13955.79</v>
      </c>
      <c r="CW71" s="84">
        <v>12467.18</v>
      </c>
      <c r="CX71" s="84">
        <v>18261.18</v>
      </c>
      <c r="CY71" s="84">
        <v>15722.39</v>
      </c>
      <c r="CZ71" s="84">
        <v>12569.96</v>
      </c>
      <c r="DA71" s="84">
        <v>12883.150000000001</v>
      </c>
      <c r="DB71" s="84">
        <v>28321.089999999997</v>
      </c>
      <c r="DC71" s="84">
        <v>36758.270000000004</v>
      </c>
      <c r="DD71" s="84">
        <v>30771.160000000003</v>
      </c>
      <c r="DE71" s="84">
        <v>24509.63</v>
      </c>
      <c r="DF71" s="84">
        <v>18328.099999999999</v>
      </c>
      <c r="DG71" s="84">
        <v>28184.54</v>
      </c>
      <c r="DH71" s="84">
        <v>28331.449999999997</v>
      </c>
      <c r="DI71" s="84">
        <v>18548.54</v>
      </c>
      <c r="DJ71" s="84">
        <v>13284.019999999997</v>
      </c>
      <c r="DK71" s="84">
        <v>11630.150000000001</v>
      </c>
      <c r="DL71" s="84">
        <v>15547.49</v>
      </c>
      <c r="DM71" s="84">
        <v>7802.6100000000006</v>
      </c>
      <c r="DN71" s="84">
        <v>2746.68</v>
      </c>
      <c r="DO71" s="84">
        <v>10639.829999999998</v>
      </c>
      <c r="DP71" s="84">
        <v>6569.4000000000005</v>
      </c>
      <c r="DQ71" s="84">
        <v>10172.84</v>
      </c>
      <c r="DR71" s="84">
        <v>7340.369999999999</v>
      </c>
    </row>
    <row r="72" spans="1:122">
      <c r="A72" s="214"/>
      <c r="B72" s="84" t="s">
        <v>168</v>
      </c>
      <c r="C72" s="84">
        <v>8730611.9499999993</v>
      </c>
      <c r="D72" s="84">
        <v>8332546.9999999991</v>
      </c>
      <c r="E72" s="84">
        <v>0</v>
      </c>
      <c r="F72" s="84">
        <v>0</v>
      </c>
      <c r="G72" s="84">
        <v>0</v>
      </c>
      <c r="H72" s="84">
        <v>0</v>
      </c>
      <c r="I72" s="84">
        <v>0</v>
      </c>
      <c r="J72" s="84">
        <v>0</v>
      </c>
      <c r="K72" s="84">
        <v>0</v>
      </c>
      <c r="L72" s="84">
        <v>0</v>
      </c>
      <c r="M72" s="84">
        <v>0</v>
      </c>
      <c r="N72" s="84">
        <v>0</v>
      </c>
      <c r="O72" s="84">
        <v>0</v>
      </c>
      <c r="P72" s="84">
        <v>0</v>
      </c>
      <c r="Q72" s="84">
        <v>0</v>
      </c>
      <c r="R72" s="84">
        <v>0</v>
      </c>
      <c r="S72" s="84">
        <v>0</v>
      </c>
      <c r="T72" s="84">
        <v>0</v>
      </c>
      <c r="U72" s="84">
        <v>319931.57999999996</v>
      </c>
      <c r="V72" s="84">
        <v>78133.37000000001</v>
      </c>
      <c r="W72" s="84">
        <v>0</v>
      </c>
      <c r="X72" s="84">
        <v>0</v>
      </c>
      <c r="Y72" s="84">
        <v>0</v>
      </c>
      <c r="Z72" s="84">
        <v>78133.37000000001</v>
      </c>
      <c r="AA72" s="84">
        <v>0</v>
      </c>
      <c r="AB72" s="84">
        <v>0</v>
      </c>
      <c r="AC72" s="84">
        <v>0</v>
      </c>
      <c r="AD72" s="84">
        <v>0</v>
      </c>
      <c r="AE72" s="84">
        <v>0</v>
      </c>
      <c r="AF72" s="84">
        <v>0</v>
      </c>
      <c r="AG72" s="84">
        <v>0</v>
      </c>
      <c r="AH72" s="84">
        <v>0</v>
      </c>
      <c r="AI72" s="84">
        <v>0</v>
      </c>
      <c r="AJ72" s="84">
        <v>0</v>
      </c>
      <c r="AK72" s="84">
        <v>0</v>
      </c>
      <c r="AL72" s="84">
        <v>0</v>
      </c>
      <c r="AM72" s="84">
        <v>0</v>
      </c>
      <c r="AN72" s="84">
        <v>1666.2</v>
      </c>
      <c r="AO72" s="84">
        <v>4402.58</v>
      </c>
      <c r="AP72" s="84">
        <v>0</v>
      </c>
      <c r="AQ72" s="84">
        <v>313862.80000000005</v>
      </c>
      <c r="AR72" s="84">
        <v>0</v>
      </c>
      <c r="AS72" s="84">
        <v>0</v>
      </c>
      <c r="AT72" s="84">
        <v>0</v>
      </c>
      <c r="AU72" s="84">
        <v>0</v>
      </c>
      <c r="AV72" s="84">
        <v>0</v>
      </c>
      <c r="AW72" s="84">
        <v>0</v>
      </c>
      <c r="AX72" s="84">
        <v>0</v>
      </c>
      <c r="AY72" s="84">
        <v>0</v>
      </c>
      <c r="AZ72" s="84">
        <v>0</v>
      </c>
      <c r="BA72" s="84">
        <v>0</v>
      </c>
      <c r="BB72" s="84">
        <v>0</v>
      </c>
      <c r="BC72" s="84">
        <v>0</v>
      </c>
      <c r="BD72" s="84">
        <v>0</v>
      </c>
      <c r="BE72" s="84">
        <v>0</v>
      </c>
      <c r="BF72" s="84">
        <v>0</v>
      </c>
      <c r="BG72" s="84">
        <v>0</v>
      </c>
      <c r="BH72" s="84">
        <v>0</v>
      </c>
      <c r="BI72" s="84">
        <v>0</v>
      </c>
      <c r="BJ72" s="84">
        <v>0</v>
      </c>
      <c r="BK72" s="84">
        <v>0</v>
      </c>
      <c r="BL72" s="84">
        <v>0</v>
      </c>
      <c r="BM72" s="84">
        <v>0</v>
      </c>
      <c r="BN72" s="84">
        <v>0</v>
      </c>
      <c r="BO72" s="84">
        <v>0</v>
      </c>
      <c r="BP72" s="84">
        <v>0</v>
      </c>
      <c r="BQ72" s="84">
        <v>0</v>
      </c>
      <c r="BR72" s="84">
        <v>0</v>
      </c>
      <c r="BS72" s="84">
        <v>0</v>
      </c>
      <c r="BT72" s="84">
        <v>0</v>
      </c>
      <c r="BU72" s="84">
        <v>0</v>
      </c>
      <c r="BV72" s="84">
        <v>0</v>
      </c>
      <c r="BW72" s="84">
        <v>0</v>
      </c>
      <c r="BX72" s="84">
        <v>0</v>
      </c>
      <c r="BY72" s="84">
        <v>0</v>
      </c>
      <c r="BZ72" s="84">
        <v>0</v>
      </c>
      <c r="CA72" s="84">
        <v>0</v>
      </c>
      <c r="CB72" s="84">
        <v>0</v>
      </c>
      <c r="CC72" s="84">
        <v>0</v>
      </c>
      <c r="CD72" s="84">
        <v>0</v>
      </c>
      <c r="CE72" s="84">
        <v>0</v>
      </c>
      <c r="CF72" s="84">
        <v>0</v>
      </c>
      <c r="CG72" s="84">
        <v>0</v>
      </c>
      <c r="CH72" s="84">
        <v>0</v>
      </c>
      <c r="CI72" s="84">
        <v>0</v>
      </c>
      <c r="CJ72" s="84">
        <v>0</v>
      </c>
      <c r="CK72" s="84">
        <v>0</v>
      </c>
      <c r="CL72" s="84">
        <v>0</v>
      </c>
      <c r="CM72" s="84">
        <v>0</v>
      </c>
      <c r="CN72" s="84">
        <v>0</v>
      </c>
      <c r="CO72" s="84">
        <v>0</v>
      </c>
      <c r="CP72" s="84">
        <v>0</v>
      </c>
      <c r="CQ72" s="84">
        <v>0</v>
      </c>
      <c r="CR72" s="84">
        <v>0</v>
      </c>
      <c r="CS72" s="84">
        <v>0</v>
      </c>
      <c r="CT72" s="84">
        <v>0</v>
      </c>
      <c r="CU72" s="84">
        <v>0</v>
      </c>
      <c r="CV72" s="84">
        <v>0</v>
      </c>
      <c r="CW72" s="84">
        <v>0</v>
      </c>
      <c r="CX72" s="84">
        <v>0</v>
      </c>
      <c r="CY72" s="84">
        <v>0</v>
      </c>
      <c r="CZ72" s="84">
        <v>0</v>
      </c>
      <c r="DA72" s="84">
        <v>0</v>
      </c>
      <c r="DB72" s="84">
        <v>0</v>
      </c>
      <c r="DC72" s="84">
        <v>0</v>
      </c>
      <c r="DD72" s="84">
        <v>0</v>
      </c>
      <c r="DE72" s="84">
        <v>0</v>
      </c>
      <c r="DF72" s="84">
        <v>0</v>
      </c>
      <c r="DG72" s="84">
        <v>0</v>
      </c>
      <c r="DH72" s="84">
        <v>0</v>
      </c>
      <c r="DI72" s="84">
        <v>0</v>
      </c>
      <c r="DJ72" s="84">
        <v>0</v>
      </c>
      <c r="DK72" s="84">
        <v>0</v>
      </c>
      <c r="DL72" s="84">
        <v>0</v>
      </c>
      <c r="DM72" s="84">
        <v>0</v>
      </c>
      <c r="DN72" s="84">
        <v>0</v>
      </c>
      <c r="DO72" s="84">
        <v>0</v>
      </c>
      <c r="DP72" s="84">
        <v>0</v>
      </c>
      <c r="DQ72" s="84">
        <v>0</v>
      </c>
      <c r="DR72" s="84">
        <v>0</v>
      </c>
    </row>
    <row r="73" spans="1:122">
      <c r="A73" s="214"/>
      <c r="B73" s="84" t="s">
        <v>169</v>
      </c>
      <c r="C73" s="84">
        <v>7408468.3300000001</v>
      </c>
      <c r="D73" s="84">
        <v>1179189.93</v>
      </c>
      <c r="E73" s="84">
        <v>0</v>
      </c>
      <c r="F73" s="84">
        <v>0</v>
      </c>
      <c r="G73" s="84">
        <v>0</v>
      </c>
      <c r="H73" s="84">
        <v>0</v>
      </c>
      <c r="I73" s="84">
        <v>0</v>
      </c>
      <c r="J73" s="84">
        <v>703092.88</v>
      </c>
      <c r="K73" s="84">
        <v>0</v>
      </c>
      <c r="L73" s="84">
        <v>0</v>
      </c>
      <c r="M73" s="84">
        <v>0</v>
      </c>
      <c r="N73" s="84">
        <v>0</v>
      </c>
      <c r="O73" s="84">
        <v>0</v>
      </c>
      <c r="P73" s="84">
        <v>0</v>
      </c>
      <c r="Q73" s="84">
        <v>0</v>
      </c>
      <c r="R73" s="84">
        <v>0</v>
      </c>
      <c r="S73" s="84">
        <v>6941.97</v>
      </c>
      <c r="T73" s="84">
        <v>0</v>
      </c>
      <c r="U73" s="84">
        <v>3955597.2800000007</v>
      </c>
      <c r="V73" s="84">
        <v>881487.9700000002</v>
      </c>
      <c r="W73" s="84">
        <v>598565.03999999992</v>
      </c>
      <c r="X73" s="84">
        <v>83593.259999999995</v>
      </c>
      <c r="Y73" s="84">
        <v>586585.48</v>
      </c>
      <c r="Z73" s="84">
        <v>101663.92</v>
      </c>
      <c r="AA73" s="84">
        <v>35129.5</v>
      </c>
      <c r="AB73" s="84">
        <v>115843.62999999999</v>
      </c>
      <c r="AC73" s="84">
        <v>42265.439999999995</v>
      </c>
      <c r="AD73" s="84">
        <v>41841.699999999997</v>
      </c>
      <c r="AE73" s="84">
        <v>27884.240000000002</v>
      </c>
      <c r="AF73" s="84">
        <v>102319.78999999998</v>
      </c>
      <c r="AG73" s="84">
        <v>74036.55</v>
      </c>
      <c r="AH73" s="84">
        <v>0</v>
      </c>
      <c r="AI73" s="84">
        <v>352482.76</v>
      </c>
      <c r="AJ73" s="84">
        <v>7194.9500000000007</v>
      </c>
      <c r="AK73" s="84">
        <v>26464.44</v>
      </c>
      <c r="AL73" s="84">
        <v>49933.87000000001</v>
      </c>
      <c r="AM73" s="84">
        <v>66992.680000000008</v>
      </c>
      <c r="AN73" s="84">
        <v>0</v>
      </c>
      <c r="AO73" s="84">
        <v>0</v>
      </c>
      <c r="AP73" s="84">
        <v>0</v>
      </c>
      <c r="AQ73" s="84">
        <v>24819.08</v>
      </c>
      <c r="AR73" s="84">
        <v>47927.7</v>
      </c>
      <c r="AS73" s="84">
        <v>1933.8100000000002</v>
      </c>
      <c r="AT73" s="84">
        <v>0</v>
      </c>
      <c r="AU73" s="84">
        <v>3813924.0100000002</v>
      </c>
      <c r="AV73" s="84">
        <v>18776.400000000001</v>
      </c>
      <c r="AW73" s="84">
        <v>0</v>
      </c>
      <c r="AX73" s="84">
        <v>18446.599999999999</v>
      </c>
      <c r="AY73" s="84">
        <v>4226.8899999999994</v>
      </c>
      <c r="AZ73" s="84">
        <v>30330.300000000003</v>
      </c>
      <c r="BA73" s="84">
        <v>336603.53</v>
      </c>
      <c r="BB73" s="84">
        <v>92986.25</v>
      </c>
      <c r="BC73" s="84">
        <v>275872.35000000003</v>
      </c>
      <c r="BD73" s="84">
        <v>88801.66</v>
      </c>
      <c r="BE73" s="84">
        <v>92316</v>
      </c>
      <c r="BF73" s="84">
        <v>5725.33</v>
      </c>
      <c r="BG73" s="84">
        <v>355538.33999999997</v>
      </c>
      <c r="BH73" s="84">
        <v>179913.5</v>
      </c>
      <c r="BI73" s="84">
        <v>349251.53</v>
      </c>
      <c r="BJ73" s="84">
        <v>85533.98</v>
      </c>
      <c r="BK73" s="84">
        <v>0</v>
      </c>
      <c r="BL73" s="84">
        <v>50433.53</v>
      </c>
      <c r="BM73" s="84">
        <v>770.4</v>
      </c>
      <c r="BN73" s="84">
        <v>34569.920000000006</v>
      </c>
      <c r="BO73" s="84">
        <v>96025.700000000012</v>
      </c>
      <c r="BP73" s="84">
        <v>0</v>
      </c>
      <c r="BQ73" s="84">
        <v>26073.11</v>
      </c>
      <c r="BR73" s="84">
        <v>43822.8</v>
      </c>
      <c r="BS73" s="84">
        <v>0</v>
      </c>
      <c r="BT73" s="84">
        <v>70498.75</v>
      </c>
      <c r="BU73" s="84">
        <v>8153.0400000000009</v>
      </c>
      <c r="BV73" s="84">
        <v>1775.17</v>
      </c>
      <c r="BW73" s="84">
        <v>0</v>
      </c>
      <c r="BX73" s="84">
        <v>53430.37000000001</v>
      </c>
      <c r="BY73" s="84">
        <v>0</v>
      </c>
      <c r="BZ73" s="84">
        <v>69608.840000000011</v>
      </c>
      <c r="CA73" s="84">
        <v>13507.14</v>
      </c>
      <c r="CB73" s="84">
        <v>28088.9</v>
      </c>
      <c r="CC73" s="84">
        <v>0</v>
      </c>
      <c r="CD73" s="84">
        <v>1900.0100000000002</v>
      </c>
      <c r="CE73" s="84">
        <v>1397.08</v>
      </c>
      <c r="CF73" s="84">
        <v>33699.050000000003</v>
      </c>
      <c r="CG73" s="84">
        <v>11903.119999999999</v>
      </c>
      <c r="CH73" s="84">
        <v>0</v>
      </c>
      <c r="CI73" s="84">
        <v>23057.37</v>
      </c>
      <c r="CJ73" s="84">
        <v>6066.76</v>
      </c>
      <c r="CK73" s="84">
        <v>5744.2099999999991</v>
      </c>
      <c r="CL73" s="84">
        <v>24075.800000000003</v>
      </c>
      <c r="CM73" s="84">
        <v>37744.519999999997</v>
      </c>
      <c r="CN73" s="84">
        <v>0</v>
      </c>
      <c r="CO73" s="84">
        <v>0</v>
      </c>
      <c r="CP73" s="84">
        <v>40960.5</v>
      </c>
      <c r="CQ73" s="84">
        <v>4171.68</v>
      </c>
      <c r="CR73" s="84">
        <v>0</v>
      </c>
      <c r="CS73" s="84">
        <v>27237.17</v>
      </c>
      <c r="CT73" s="84">
        <v>0</v>
      </c>
      <c r="CU73" s="84">
        <v>11357.48</v>
      </c>
      <c r="CV73" s="84">
        <v>0</v>
      </c>
      <c r="CW73" s="84">
        <v>0</v>
      </c>
      <c r="CX73" s="84">
        <v>12286.27</v>
      </c>
      <c r="CY73" s="84">
        <v>18632.7</v>
      </c>
      <c r="CZ73" s="84">
        <v>0</v>
      </c>
      <c r="DA73" s="84">
        <v>8535.57</v>
      </c>
      <c r="DB73" s="84">
        <v>46175.850000000006</v>
      </c>
      <c r="DC73" s="84">
        <v>39300.730000000003</v>
      </c>
      <c r="DD73" s="84">
        <v>41645.100000000006</v>
      </c>
      <c r="DE73" s="84">
        <v>719054.57000000007</v>
      </c>
      <c r="DF73" s="84">
        <v>13559.7</v>
      </c>
      <c r="DG73" s="84">
        <v>40800.21</v>
      </c>
      <c r="DH73" s="84">
        <v>31170.790000000005</v>
      </c>
      <c r="DI73" s="84">
        <v>38603.179999999993</v>
      </c>
      <c r="DJ73" s="84">
        <v>26072.550000000003</v>
      </c>
      <c r="DK73" s="84">
        <v>12488.63</v>
      </c>
      <c r="DL73" s="84">
        <v>25142.46</v>
      </c>
      <c r="DM73" s="84">
        <v>9077.4199999999983</v>
      </c>
      <c r="DN73" s="84">
        <v>0</v>
      </c>
      <c r="DO73" s="84">
        <v>9299.8799999999992</v>
      </c>
      <c r="DP73" s="84">
        <v>699.02</v>
      </c>
      <c r="DQ73" s="84">
        <v>51827.039999999994</v>
      </c>
      <c r="DR73" s="84">
        <v>9157.26</v>
      </c>
    </row>
    <row r="74" spans="1:122">
      <c r="A74" s="214"/>
      <c r="B74" s="84" t="s">
        <v>170</v>
      </c>
      <c r="C74" s="84">
        <v>0</v>
      </c>
      <c r="D74" s="84">
        <v>0</v>
      </c>
      <c r="E74" s="84">
        <v>0</v>
      </c>
      <c r="F74" s="84">
        <v>0</v>
      </c>
      <c r="G74" s="84">
        <v>0</v>
      </c>
      <c r="H74" s="84">
        <v>0</v>
      </c>
      <c r="I74" s="84">
        <v>0</v>
      </c>
      <c r="J74" s="84">
        <v>0</v>
      </c>
      <c r="K74" s="84">
        <v>0</v>
      </c>
      <c r="L74" s="84">
        <v>0</v>
      </c>
      <c r="M74" s="84">
        <v>0</v>
      </c>
      <c r="N74" s="84">
        <v>0</v>
      </c>
      <c r="O74" s="84">
        <v>0</v>
      </c>
      <c r="P74" s="84">
        <v>0</v>
      </c>
      <c r="Q74" s="84">
        <v>0</v>
      </c>
      <c r="R74" s="84">
        <v>0</v>
      </c>
      <c r="S74" s="84">
        <v>0</v>
      </c>
      <c r="T74" s="84">
        <v>0</v>
      </c>
      <c r="U74" s="84">
        <v>0</v>
      </c>
      <c r="V74" s="84">
        <v>0</v>
      </c>
      <c r="W74" s="84">
        <v>0</v>
      </c>
      <c r="X74" s="84">
        <v>0</v>
      </c>
      <c r="Y74" s="84">
        <v>0</v>
      </c>
      <c r="Z74" s="84">
        <v>0</v>
      </c>
      <c r="AA74" s="84">
        <v>0</v>
      </c>
      <c r="AB74" s="84">
        <v>0</v>
      </c>
      <c r="AC74" s="84">
        <v>0</v>
      </c>
      <c r="AD74" s="84">
        <v>0</v>
      </c>
      <c r="AE74" s="84">
        <v>0</v>
      </c>
      <c r="AF74" s="84">
        <v>0</v>
      </c>
      <c r="AG74" s="84">
        <v>0</v>
      </c>
      <c r="AH74" s="84">
        <v>0</v>
      </c>
      <c r="AI74" s="84">
        <v>0</v>
      </c>
      <c r="AJ74" s="84">
        <v>0</v>
      </c>
      <c r="AK74" s="84">
        <v>0</v>
      </c>
      <c r="AL74" s="84">
        <v>0</v>
      </c>
      <c r="AM74" s="84">
        <v>0</v>
      </c>
      <c r="AN74" s="84">
        <v>0</v>
      </c>
      <c r="AO74" s="84">
        <v>0</v>
      </c>
      <c r="AP74" s="84">
        <v>0</v>
      </c>
      <c r="AQ74" s="84">
        <v>0</v>
      </c>
      <c r="AR74" s="84">
        <v>0</v>
      </c>
      <c r="AS74" s="84">
        <v>0</v>
      </c>
      <c r="AT74" s="84">
        <v>0</v>
      </c>
      <c r="AU74" s="84">
        <v>0</v>
      </c>
      <c r="AV74" s="84">
        <v>0</v>
      </c>
      <c r="AW74" s="84">
        <v>0</v>
      </c>
      <c r="AX74" s="84">
        <v>0</v>
      </c>
      <c r="AY74" s="84">
        <v>0</v>
      </c>
      <c r="AZ74" s="84">
        <v>0</v>
      </c>
      <c r="BA74" s="84">
        <v>0</v>
      </c>
      <c r="BB74" s="84">
        <v>0</v>
      </c>
      <c r="BC74" s="84">
        <v>0</v>
      </c>
      <c r="BD74" s="84">
        <v>0</v>
      </c>
      <c r="BE74" s="84">
        <v>0</v>
      </c>
      <c r="BF74" s="84">
        <v>0</v>
      </c>
      <c r="BG74" s="84">
        <v>0</v>
      </c>
      <c r="BH74" s="84">
        <v>0</v>
      </c>
      <c r="BI74" s="84">
        <v>0</v>
      </c>
      <c r="BJ74" s="84">
        <v>0</v>
      </c>
      <c r="BK74" s="84">
        <v>0</v>
      </c>
      <c r="BL74" s="84">
        <v>0</v>
      </c>
      <c r="BM74" s="84">
        <v>0</v>
      </c>
      <c r="BN74" s="84">
        <v>0</v>
      </c>
      <c r="BO74" s="84">
        <v>0</v>
      </c>
      <c r="BP74" s="84">
        <v>0</v>
      </c>
      <c r="BQ74" s="84">
        <v>0</v>
      </c>
      <c r="BR74" s="84">
        <v>0</v>
      </c>
      <c r="BS74" s="84">
        <v>0</v>
      </c>
      <c r="BT74" s="84">
        <v>0</v>
      </c>
      <c r="BU74" s="84">
        <v>0</v>
      </c>
      <c r="BV74" s="84">
        <v>0</v>
      </c>
      <c r="BW74" s="84">
        <v>0</v>
      </c>
      <c r="BX74" s="84">
        <v>0</v>
      </c>
      <c r="BY74" s="84">
        <v>0</v>
      </c>
      <c r="BZ74" s="84">
        <v>0</v>
      </c>
      <c r="CA74" s="84">
        <v>0</v>
      </c>
      <c r="CB74" s="84">
        <v>0</v>
      </c>
      <c r="CC74" s="84">
        <v>0</v>
      </c>
      <c r="CD74" s="84">
        <v>0</v>
      </c>
      <c r="CE74" s="84">
        <v>0</v>
      </c>
      <c r="CF74" s="84">
        <v>0</v>
      </c>
      <c r="CG74" s="84">
        <v>0</v>
      </c>
      <c r="CH74" s="84">
        <v>0</v>
      </c>
      <c r="CI74" s="84">
        <v>0</v>
      </c>
      <c r="CJ74" s="84">
        <v>0</v>
      </c>
      <c r="CK74" s="84">
        <v>0</v>
      </c>
      <c r="CL74" s="84">
        <v>0</v>
      </c>
      <c r="CM74" s="84">
        <v>0</v>
      </c>
      <c r="CN74" s="84">
        <v>0</v>
      </c>
      <c r="CO74" s="84">
        <v>0</v>
      </c>
      <c r="CP74" s="84">
        <v>0</v>
      </c>
      <c r="CQ74" s="84">
        <v>0</v>
      </c>
      <c r="CR74" s="84">
        <v>0</v>
      </c>
      <c r="CS74" s="84">
        <v>0</v>
      </c>
      <c r="CT74" s="84">
        <v>0</v>
      </c>
      <c r="CU74" s="84">
        <v>0</v>
      </c>
      <c r="CV74" s="84">
        <v>0</v>
      </c>
      <c r="CW74" s="84">
        <v>0</v>
      </c>
      <c r="CX74" s="84">
        <v>0</v>
      </c>
      <c r="CY74" s="84">
        <v>0</v>
      </c>
      <c r="CZ74" s="84">
        <v>0</v>
      </c>
      <c r="DA74" s="84">
        <v>0</v>
      </c>
      <c r="DB74" s="84">
        <v>0</v>
      </c>
      <c r="DC74" s="84">
        <v>0</v>
      </c>
      <c r="DD74" s="84">
        <v>0</v>
      </c>
      <c r="DE74" s="84">
        <v>0</v>
      </c>
      <c r="DF74" s="84">
        <v>0</v>
      </c>
      <c r="DG74" s="84">
        <v>0</v>
      </c>
      <c r="DH74" s="84">
        <v>0</v>
      </c>
      <c r="DI74" s="84">
        <v>0</v>
      </c>
      <c r="DJ74" s="84">
        <v>0</v>
      </c>
      <c r="DK74" s="84">
        <v>0</v>
      </c>
      <c r="DL74" s="84">
        <v>0</v>
      </c>
      <c r="DM74" s="84">
        <v>0</v>
      </c>
      <c r="DN74" s="84">
        <v>0</v>
      </c>
      <c r="DO74" s="84">
        <v>0</v>
      </c>
      <c r="DP74" s="84">
        <v>0</v>
      </c>
      <c r="DQ74" s="84">
        <v>0</v>
      </c>
      <c r="DR74" s="84">
        <v>0</v>
      </c>
    </row>
    <row r="75" spans="1:122" s="79" customFormat="1">
      <c r="A75" s="214"/>
      <c r="B75" s="85" t="s">
        <v>118</v>
      </c>
      <c r="C75" s="85">
        <v>78088980.659999996</v>
      </c>
      <c r="D75" s="85">
        <v>20102401.539999999</v>
      </c>
      <c r="E75" s="85">
        <v>0</v>
      </c>
      <c r="F75" s="85">
        <v>0</v>
      </c>
      <c r="G75" s="85">
        <v>0</v>
      </c>
      <c r="H75" s="85">
        <v>0</v>
      </c>
      <c r="I75" s="85">
        <v>378718.49</v>
      </c>
      <c r="J75" s="85">
        <v>2251937.0900000003</v>
      </c>
      <c r="K75" s="85">
        <v>219892.29</v>
      </c>
      <c r="L75" s="85">
        <v>4594407.22</v>
      </c>
      <c r="M75" s="85">
        <v>175738.05000000002</v>
      </c>
      <c r="N75" s="85">
        <v>0</v>
      </c>
      <c r="O75" s="85">
        <v>0</v>
      </c>
      <c r="P75" s="85">
        <v>1442.24</v>
      </c>
      <c r="Q75" s="85">
        <v>0</v>
      </c>
      <c r="R75" s="85">
        <v>0</v>
      </c>
      <c r="S75" s="85">
        <v>101837.66999999998</v>
      </c>
      <c r="T75" s="85">
        <v>0</v>
      </c>
      <c r="U75" s="85">
        <v>36497812.939999998</v>
      </c>
      <c r="V75" s="85">
        <v>9424099.0899999999</v>
      </c>
      <c r="W75" s="85">
        <v>3592426.96</v>
      </c>
      <c r="X75" s="85">
        <v>748267.08000000007</v>
      </c>
      <c r="Y75" s="85">
        <v>6165113.8899999997</v>
      </c>
      <c r="Z75" s="85">
        <v>1504045.1500000001</v>
      </c>
      <c r="AA75" s="85">
        <v>323214.36</v>
      </c>
      <c r="AB75" s="85">
        <v>1076285.21</v>
      </c>
      <c r="AC75" s="85">
        <v>355440.48000000004</v>
      </c>
      <c r="AD75" s="85">
        <v>710158.38</v>
      </c>
      <c r="AE75" s="85">
        <v>82120.44</v>
      </c>
      <c r="AF75" s="85">
        <v>626642.26</v>
      </c>
      <c r="AG75" s="85">
        <v>546387.94999999995</v>
      </c>
      <c r="AH75" s="85">
        <v>0</v>
      </c>
      <c r="AI75" s="85">
        <v>1627117.9300000002</v>
      </c>
      <c r="AJ75" s="85">
        <v>7194.9500000000007</v>
      </c>
      <c r="AK75" s="85">
        <v>265116.09000000003</v>
      </c>
      <c r="AL75" s="85">
        <v>475956.0400000001</v>
      </c>
      <c r="AM75" s="85">
        <v>2896502.52</v>
      </c>
      <c r="AN75" s="85">
        <v>369338.79</v>
      </c>
      <c r="AO75" s="85">
        <v>175261.51</v>
      </c>
      <c r="AP75" s="85">
        <v>171532.09</v>
      </c>
      <c r="AQ75" s="85">
        <v>3031353.5100000002</v>
      </c>
      <c r="AR75" s="85">
        <v>599247.2300000001</v>
      </c>
      <c r="AS75" s="85">
        <v>188349.68</v>
      </c>
      <c r="AT75" s="85">
        <v>1682049.58</v>
      </c>
      <c r="AU75" s="85">
        <v>27384178.030000001</v>
      </c>
      <c r="AV75" s="85">
        <v>835927.83000000007</v>
      </c>
      <c r="AW75" s="85">
        <v>912410.78</v>
      </c>
      <c r="AX75" s="85">
        <v>800888.86999999988</v>
      </c>
      <c r="AY75" s="85">
        <v>691150.48</v>
      </c>
      <c r="AZ75" s="85">
        <v>997685.88000000012</v>
      </c>
      <c r="BA75" s="85">
        <v>1030038.56</v>
      </c>
      <c r="BB75" s="85">
        <v>396474.42999999993</v>
      </c>
      <c r="BC75" s="85">
        <v>1108847.69</v>
      </c>
      <c r="BD75" s="85">
        <v>913459.42999999993</v>
      </c>
      <c r="BE75" s="85">
        <v>1030986.75</v>
      </c>
      <c r="BF75" s="85">
        <v>445298.73</v>
      </c>
      <c r="BG75" s="85">
        <v>1808660.8100000003</v>
      </c>
      <c r="BH75" s="85">
        <v>1370472.67</v>
      </c>
      <c r="BI75" s="85">
        <v>723321.69000000006</v>
      </c>
      <c r="BJ75" s="85">
        <v>268344.17</v>
      </c>
      <c r="BK75" s="85">
        <v>351894.02</v>
      </c>
      <c r="BL75" s="85">
        <v>541571.92999999993</v>
      </c>
      <c r="BM75" s="85">
        <v>335900.2</v>
      </c>
      <c r="BN75" s="85">
        <v>302694.90000000002</v>
      </c>
      <c r="BO75" s="85">
        <v>363819.92000000004</v>
      </c>
      <c r="BP75" s="85">
        <v>510660.03</v>
      </c>
      <c r="BQ75" s="85">
        <v>265497.16000000003</v>
      </c>
      <c r="BR75" s="85">
        <v>194886.31999999998</v>
      </c>
      <c r="BS75" s="85">
        <v>152809.37</v>
      </c>
      <c r="BT75" s="85">
        <v>235965.88</v>
      </c>
      <c r="BU75" s="85">
        <v>118918.12</v>
      </c>
      <c r="BV75" s="85">
        <v>168691.58</v>
      </c>
      <c r="BW75" s="85">
        <v>138338.66</v>
      </c>
      <c r="BX75" s="85">
        <v>261395.84999999998</v>
      </c>
      <c r="BY75" s="85">
        <v>74249.110000000015</v>
      </c>
      <c r="BZ75" s="85">
        <v>252541.84</v>
      </c>
      <c r="CA75" s="85">
        <v>50456.91</v>
      </c>
      <c r="CB75" s="85">
        <v>106707.95</v>
      </c>
      <c r="CC75" s="85">
        <v>112204.66</v>
      </c>
      <c r="CD75" s="85">
        <v>813828.06</v>
      </c>
      <c r="CE75" s="85">
        <v>167342.78</v>
      </c>
      <c r="CF75" s="85">
        <v>246008.66</v>
      </c>
      <c r="CG75" s="85">
        <v>257661.38999999998</v>
      </c>
      <c r="CH75" s="85">
        <v>190754.26</v>
      </c>
      <c r="CI75" s="85">
        <v>219162.47</v>
      </c>
      <c r="CJ75" s="85">
        <v>95086.659999999989</v>
      </c>
      <c r="CK75" s="85">
        <v>128769.71</v>
      </c>
      <c r="CL75" s="85">
        <v>252072.84</v>
      </c>
      <c r="CM75" s="85">
        <v>274525.40000000002</v>
      </c>
      <c r="CN75" s="85">
        <v>107722.43999999999</v>
      </c>
      <c r="CO75" s="85">
        <v>162321.21999999997</v>
      </c>
      <c r="CP75" s="85">
        <v>233955.37</v>
      </c>
      <c r="CQ75" s="85">
        <v>147966.62</v>
      </c>
      <c r="CR75" s="85">
        <v>105022.78</v>
      </c>
      <c r="CS75" s="85">
        <v>109962.23000000001</v>
      </c>
      <c r="CT75" s="85">
        <v>102069.35</v>
      </c>
      <c r="CU75" s="85">
        <v>110177.09999999999</v>
      </c>
      <c r="CV75" s="85">
        <v>111188.01</v>
      </c>
      <c r="CW75" s="85">
        <v>112180.87000000001</v>
      </c>
      <c r="CX75" s="85">
        <v>153613.44</v>
      </c>
      <c r="CY75" s="85">
        <v>134326.21</v>
      </c>
      <c r="CZ75" s="85">
        <v>125705.96000000002</v>
      </c>
      <c r="DA75" s="85">
        <v>109721.93</v>
      </c>
      <c r="DB75" s="85">
        <v>249271.28000000003</v>
      </c>
      <c r="DC75" s="85">
        <v>487141.31</v>
      </c>
      <c r="DD75" s="85">
        <v>215708.69</v>
      </c>
      <c r="DE75" s="85">
        <v>1028460.81</v>
      </c>
      <c r="DF75" s="85">
        <v>107459.56</v>
      </c>
      <c r="DG75" s="85">
        <v>548567.83000000007</v>
      </c>
      <c r="DH75" s="85">
        <v>168739.36</v>
      </c>
      <c r="DI75" s="85">
        <v>217872.9</v>
      </c>
      <c r="DJ75" s="85">
        <v>119498.94</v>
      </c>
      <c r="DK75" s="85">
        <v>336132.78</v>
      </c>
      <c r="DL75" s="85">
        <v>293264.7</v>
      </c>
      <c r="DM75" s="85">
        <v>215032.65</v>
      </c>
      <c r="DN75" s="85">
        <v>8678.1899999999987</v>
      </c>
      <c r="DO75" s="85">
        <v>333287.05</v>
      </c>
      <c r="DP75" s="85">
        <v>296330.26</v>
      </c>
      <c r="DQ75" s="85">
        <v>302099.84000000003</v>
      </c>
      <c r="DR75" s="85">
        <v>112312.94000000002</v>
      </c>
    </row>
    <row r="76" spans="1:122">
      <c r="A76" s="214" t="s">
        <v>171</v>
      </c>
      <c r="B76" s="84" t="s">
        <v>172</v>
      </c>
      <c r="C76" s="84">
        <v>0</v>
      </c>
      <c r="D76" s="84">
        <v>0</v>
      </c>
      <c r="E76" s="84">
        <v>0</v>
      </c>
      <c r="F76" s="84">
        <v>0</v>
      </c>
      <c r="G76" s="84">
        <v>0</v>
      </c>
      <c r="H76" s="84">
        <v>0</v>
      </c>
      <c r="I76" s="84">
        <v>0</v>
      </c>
      <c r="J76" s="84">
        <v>0</v>
      </c>
      <c r="K76" s="84">
        <v>0</v>
      </c>
      <c r="L76" s="84">
        <v>0</v>
      </c>
      <c r="M76" s="84">
        <v>0</v>
      </c>
      <c r="N76" s="84">
        <v>0</v>
      </c>
      <c r="O76" s="84">
        <v>0</v>
      </c>
      <c r="P76" s="84">
        <v>0</v>
      </c>
      <c r="Q76" s="84">
        <v>0</v>
      </c>
      <c r="R76" s="84">
        <v>0</v>
      </c>
      <c r="S76" s="84">
        <v>0</v>
      </c>
      <c r="T76" s="84">
        <v>0</v>
      </c>
      <c r="U76" s="84">
        <v>0</v>
      </c>
      <c r="V76" s="84">
        <v>0</v>
      </c>
      <c r="W76" s="84">
        <v>0</v>
      </c>
      <c r="X76" s="84">
        <v>0</v>
      </c>
      <c r="Y76" s="84">
        <v>0</v>
      </c>
      <c r="Z76" s="84">
        <v>0</v>
      </c>
      <c r="AA76" s="84">
        <v>0</v>
      </c>
      <c r="AB76" s="84">
        <v>0</v>
      </c>
      <c r="AC76" s="84">
        <v>0</v>
      </c>
      <c r="AD76" s="84">
        <v>0</v>
      </c>
      <c r="AE76" s="84">
        <v>0</v>
      </c>
      <c r="AF76" s="84">
        <v>0</v>
      </c>
      <c r="AG76" s="84">
        <v>0</v>
      </c>
      <c r="AH76" s="84">
        <v>0</v>
      </c>
      <c r="AI76" s="84">
        <v>0</v>
      </c>
      <c r="AJ76" s="84">
        <v>0</v>
      </c>
      <c r="AK76" s="84">
        <v>0</v>
      </c>
      <c r="AL76" s="84">
        <v>0</v>
      </c>
      <c r="AM76" s="84">
        <v>0</v>
      </c>
      <c r="AN76" s="84">
        <v>0</v>
      </c>
      <c r="AO76" s="84">
        <v>0</v>
      </c>
      <c r="AP76" s="84">
        <v>0</v>
      </c>
      <c r="AQ76" s="84">
        <v>0</v>
      </c>
      <c r="AR76" s="84">
        <v>0</v>
      </c>
      <c r="AS76" s="84">
        <v>0</v>
      </c>
      <c r="AT76" s="84">
        <v>0</v>
      </c>
      <c r="AU76" s="84">
        <v>0</v>
      </c>
      <c r="AV76" s="84">
        <v>0</v>
      </c>
      <c r="AW76" s="84">
        <v>0</v>
      </c>
      <c r="AX76" s="84">
        <v>0</v>
      </c>
      <c r="AY76" s="84">
        <v>0</v>
      </c>
      <c r="AZ76" s="84">
        <v>0</v>
      </c>
      <c r="BA76" s="84">
        <v>0</v>
      </c>
      <c r="BB76" s="84">
        <v>0</v>
      </c>
      <c r="BC76" s="84">
        <v>0</v>
      </c>
      <c r="BD76" s="84">
        <v>0</v>
      </c>
      <c r="BE76" s="84">
        <v>0</v>
      </c>
      <c r="BF76" s="84">
        <v>0</v>
      </c>
      <c r="BG76" s="84">
        <v>0</v>
      </c>
      <c r="BH76" s="84">
        <v>0</v>
      </c>
      <c r="BI76" s="84">
        <v>0</v>
      </c>
      <c r="BJ76" s="84">
        <v>0</v>
      </c>
      <c r="BK76" s="84">
        <v>0</v>
      </c>
      <c r="BL76" s="84">
        <v>0</v>
      </c>
      <c r="BM76" s="84">
        <v>0</v>
      </c>
      <c r="BN76" s="84">
        <v>0</v>
      </c>
      <c r="BO76" s="84">
        <v>0</v>
      </c>
      <c r="BP76" s="84">
        <v>0</v>
      </c>
      <c r="BQ76" s="84">
        <v>0</v>
      </c>
      <c r="BR76" s="84">
        <v>0</v>
      </c>
      <c r="BS76" s="84">
        <v>0</v>
      </c>
      <c r="BT76" s="84">
        <v>0</v>
      </c>
      <c r="BU76" s="84">
        <v>0</v>
      </c>
      <c r="BV76" s="84">
        <v>0</v>
      </c>
      <c r="BW76" s="84">
        <v>0</v>
      </c>
      <c r="BX76" s="84">
        <v>0</v>
      </c>
      <c r="BY76" s="84">
        <v>0</v>
      </c>
      <c r="BZ76" s="84">
        <v>0</v>
      </c>
      <c r="CA76" s="84">
        <v>0</v>
      </c>
      <c r="CB76" s="84">
        <v>0</v>
      </c>
      <c r="CC76" s="84">
        <v>0</v>
      </c>
      <c r="CD76" s="84">
        <v>0</v>
      </c>
      <c r="CE76" s="84">
        <v>0</v>
      </c>
      <c r="CF76" s="84">
        <v>0</v>
      </c>
      <c r="CG76" s="84">
        <v>0</v>
      </c>
      <c r="CH76" s="84">
        <v>0</v>
      </c>
      <c r="CI76" s="84">
        <v>0</v>
      </c>
      <c r="CJ76" s="84">
        <v>0</v>
      </c>
      <c r="CK76" s="84">
        <v>0</v>
      </c>
      <c r="CL76" s="84">
        <v>0</v>
      </c>
      <c r="CM76" s="84">
        <v>0</v>
      </c>
      <c r="CN76" s="84">
        <v>0</v>
      </c>
      <c r="CO76" s="84">
        <v>0</v>
      </c>
      <c r="CP76" s="84">
        <v>0</v>
      </c>
      <c r="CQ76" s="84">
        <v>0</v>
      </c>
      <c r="CR76" s="84">
        <v>0</v>
      </c>
      <c r="CS76" s="84">
        <v>0</v>
      </c>
      <c r="CT76" s="84">
        <v>0</v>
      </c>
      <c r="CU76" s="84">
        <v>0</v>
      </c>
      <c r="CV76" s="84">
        <v>0</v>
      </c>
      <c r="CW76" s="84">
        <v>0</v>
      </c>
      <c r="CX76" s="84">
        <v>0</v>
      </c>
      <c r="CY76" s="84">
        <v>0</v>
      </c>
      <c r="CZ76" s="84">
        <v>0</v>
      </c>
      <c r="DA76" s="84">
        <v>0</v>
      </c>
      <c r="DB76" s="84">
        <v>0</v>
      </c>
      <c r="DC76" s="84">
        <v>0</v>
      </c>
      <c r="DD76" s="84">
        <v>0</v>
      </c>
      <c r="DE76" s="84">
        <v>0</v>
      </c>
      <c r="DF76" s="84">
        <v>0</v>
      </c>
      <c r="DG76" s="84">
        <v>0</v>
      </c>
      <c r="DH76" s="84">
        <v>0</v>
      </c>
      <c r="DI76" s="84">
        <v>0</v>
      </c>
      <c r="DJ76" s="84">
        <v>0</v>
      </c>
      <c r="DK76" s="84">
        <v>0</v>
      </c>
      <c r="DL76" s="84">
        <v>0</v>
      </c>
      <c r="DM76" s="84">
        <v>0</v>
      </c>
      <c r="DN76" s="84">
        <v>0</v>
      </c>
      <c r="DO76" s="84">
        <v>0</v>
      </c>
      <c r="DP76" s="84">
        <v>0</v>
      </c>
      <c r="DQ76" s="84">
        <v>0</v>
      </c>
      <c r="DR76" s="84">
        <v>0</v>
      </c>
    </row>
    <row r="77" spans="1:122">
      <c r="A77" s="214"/>
      <c r="B77" s="84" t="s">
        <v>173</v>
      </c>
      <c r="C77" s="84">
        <v>0</v>
      </c>
      <c r="D77" s="84">
        <v>0</v>
      </c>
      <c r="E77" s="84">
        <v>0</v>
      </c>
      <c r="F77" s="84">
        <v>0</v>
      </c>
      <c r="G77" s="84">
        <v>0</v>
      </c>
      <c r="H77" s="84">
        <v>0</v>
      </c>
      <c r="I77" s="84">
        <v>0</v>
      </c>
      <c r="J77" s="84">
        <v>0</v>
      </c>
      <c r="K77" s="84">
        <v>0</v>
      </c>
      <c r="L77" s="84">
        <v>0</v>
      </c>
      <c r="M77" s="84">
        <v>0</v>
      </c>
      <c r="N77" s="84">
        <v>0</v>
      </c>
      <c r="O77" s="84">
        <v>0</v>
      </c>
      <c r="P77" s="84">
        <v>0</v>
      </c>
      <c r="Q77" s="84">
        <v>0</v>
      </c>
      <c r="R77" s="84">
        <v>0</v>
      </c>
      <c r="S77" s="84">
        <v>0</v>
      </c>
      <c r="T77" s="84">
        <v>0</v>
      </c>
      <c r="U77" s="84">
        <v>0</v>
      </c>
      <c r="V77" s="84">
        <v>0</v>
      </c>
      <c r="W77" s="84">
        <v>0</v>
      </c>
      <c r="X77" s="84">
        <v>0</v>
      </c>
      <c r="Y77" s="84">
        <v>0</v>
      </c>
      <c r="Z77" s="84">
        <v>0</v>
      </c>
      <c r="AA77" s="84">
        <v>0</v>
      </c>
      <c r="AB77" s="84">
        <v>0</v>
      </c>
      <c r="AC77" s="84">
        <v>0</v>
      </c>
      <c r="AD77" s="84">
        <v>0</v>
      </c>
      <c r="AE77" s="84">
        <v>0</v>
      </c>
      <c r="AF77" s="84">
        <v>0</v>
      </c>
      <c r="AG77" s="84">
        <v>0</v>
      </c>
      <c r="AH77" s="84">
        <v>0</v>
      </c>
      <c r="AI77" s="84">
        <v>0</v>
      </c>
      <c r="AJ77" s="84">
        <v>0</v>
      </c>
      <c r="AK77" s="84">
        <v>0</v>
      </c>
      <c r="AL77" s="84">
        <v>0</v>
      </c>
      <c r="AM77" s="84">
        <v>0</v>
      </c>
      <c r="AN77" s="84">
        <v>0</v>
      </c>
      <c r="AO77" s="84">
        <v>0</v>
      </c>
      <c r="AP77" s="84">
        <v>0</v>
      </c>
      <c r="AQ77" s="84">
        <v>0</v>
      </c>
      <c r="AR77" s="84">
        <v>0</v>
      </c>
      <c r="AS77" s="84">
        <v>0</v>
      </c>
      <c r="AT77" s="84">
        <v>0</v>
      </c>
      <c r="AU77" s="84">
        <v>0</v>
      </c>
      <c r="AV77" s="84">
        <v>0</v>
      </c>
      <c r="AW77" s="84">
        <v>0</v>
      </c>
      <c r="AX77" s="84">
        <v>0</v>
      </c>
      <c r="AY77" s="84">
        <v>0</v>
      </c>
      <c r="AZ77" s="84">
        <v>0</v>
      </c>
      <c r="BA77" s="84">
        <v>0</v>
      </c>
      <c r="BB77" s="84">
        <v>0</v>
      </c>
      <c r="BC77" s="84">
        <v>0</v>
      </c>
      <c r="BD77" s="84">
        <v>0</v>
      </c>
      <c r="BE77" s="84">
        <v>0</v>
      </c>
      <c r="BF77" s="84">
        <v>0</v>
      </c>
      <c r="BG77" s="84">
        <v>0</v>
      </c>
      <c r="BH77" s="84">
        <v>0</v>
      </c>
      <c r="BI77" s="84">
        <v>0</v>
      </c>
      <c r="BJ77" s="84">
        <v>0</v>
      </c>
      <c r="BK77" s="84">
        <v>0</v>
      </c>
      <c r="BL77" s="84">
        <v>0</v>
      </c>
      <c r="BM77" s="84">
        <v>0</v>
      </c>
      <c r="BN77" s="84">
        <v>0</v>
      </c>
      <c r="BO77" s="84">
        <v>0</v>
      </c>
      <c r="BP77" s="84">
        <v>0</v>
      </c>
      <c r="BQ77" s="84">
        <v>0</v>
      </c>
      <c r="BR77" s="84">
        <v>0</v>
      </c>
      <c r="BS77" s="84">
        <v>0</v>
      </c>
      <c r="BT77" s="84">
        <v>0</v>
      </c>
      <c r="BU77" s="84">
        <v>0</v>
      </c>
      <c r="BV77" s="84">
        <v>0</v>
      </c>
      <c r="BW77" s="84">
        <v>0</v>
      </c>
      <c r="BX77" s="84">
        <v>0</v>
      </c>
      <c r="BY77" s="84">
        <v>0</v>
      </c>
      <c r="BZ77" s="84">
        <v>0</v>
      </c>
      <c r="CA77" s="84">
        <v>0</v>
      </c>
      <c r="CB77" s="84">
        <v>0</v>
      </c>
      <c r="CC77" s="84">
        <v>0</v>
      </c>
      <c r="CD77" s="84">
        <v>0</v>
      </c>
      <c r="CE77" s="84">
        <v>0</v>
      </c>
      <c r="CF77" s="84">
        <v>0</v>
      </c>
      <c r="CG77" s="84">
        <v>0</v>
      </c>
      <c r="CH77" s="84">
        <v>0</v>
      </c>
      <c r="CI77" s="84">
        <v>0</v>
      </c>
      <c r="CJ77" s="84">
        <v>0</v>
      </c>
      <c r="CK77" s="84">
        <v>0</v>
      </c>
      <c r="CL77" s="84">
        <v>0</v>
      </c>
      <c r="CM77" s="84">
        <v>0</v>
      </c>
      <c r="CN77" s="84">
        <v>0</v>
      </c>
      <c r="CO77" s="84">
        <v>0</v>
      </c>
      <c r="CP77" s="84">
        <v>0</v>
      </c>
      <c r="CQ77" s="84">
        <v>0</v>
      </c>
      <c r="CR77" s="84">
        <v>0</v>
      </c>
      <c r="CS77" s="84">
        <v>0</v>
      </c>
      <c r="CT77" s="84">
        <v>0</v>
      </c>
      <c r="CU77" s="84">
        <v>0</v>
      </c>
      <c r="CV77" s="84">
        <v>0</v>
      </c>
      <c r="CW77" s="84">
        <v>0</v>
      </c>
      <c r="CX77" s="84">
        <v>0</v>
      </c>
      <c r="CY77" s="84">
        <v>0</v>
      </c>
      <c r="CZ77" s="84">
        <v>0</v>
      </c>
      <c r="DA77" s="84">
        <v>0</v>
      </c>
      <c r="DB77" s="84">
        <v>0</v>
      </c>
      <c r="DC77" s="84">
        <v>0</v>
      </c>
      <c r="DD77" s="84">
        <v>0</v>
      </c>
      <c r="DE77" s="84">
        <v>0</v>
      </c>
      <c r="DF77" s="84">
        <v>0</v>
      </c>
      <c r="DG77" s="84">
        <v>0</v>
      </c>
      <c r="DH77" s="84">
        <v>0</v>
      </c>
      <c r="DI77" s="84">
        <v>0</v>
      </c>
      <c r="DJ77" s="84">
        <v>0</v>
      </c>
      <c r="DK77" s="84">
        <v>0</v>
      </c>
      <c r="DL77" s="84">
        <v>0</v>
      </c>
      <c r="DM77" s="84">
        <v>0</v>
      </c>
      <c r="DN77" s="84">
        <v>0</v>
      </c>
      <c r="DO77" s="84">
        <v>0</v>
      </c>
      <c r="DP77" s="84">
        <v>0</v>
      </c>
      <c r="DQ77" s="84">
        <v>0</v>
      </c>
      <c r="DR77" s="84">
        <v>0</v>
      </c>
    </row>
    <row r="78" spans="1:122">
      <c r="A78" s="214"/>
      <c r="B78" s="84" t="s">
        <v>174</v>
      </c>
      <c r="C78" s="84">
        <v>3895462.27</v>
      </c>
      <c r="D78" s="84">
        <v>1543575.08</v>
      </c>
      <c r="E78" s="84">
        <v>0</v>
      </c>
      <c r="F78" s="84">
        <v>15168.6</v>
      </c>
      <c r="G78" s="84">
        <v>0</v>
      </c>
      <c r="H78" s="84">
        <v>28466.02</v>
      </c>
      <c r="I78" s="84">
        <v>0</v>
      </c>
      <c r="J78" s="84">
        <v>1545.28</v>
      </c>
      <c r="K78" s="84">
        <v>0</v>
      </c>
      <c r="L78" s="84">
        <v>0</v>
      </c>
      <c r="M78" s="84">
        <v>0</v>
      </c>
      <c r="N78" s="84">
        <v>0</v>
      </c>
      <c r="O78" s="84">
        <v>0</v>
      </c>
      <c r="P78" s="84">
        <v>0</v>
      </c>
      <c r="Q78" s="84">
        <v>0</v>
      </c>
      <c r="R78" s="84">
        <v>0</v>
      </c>
      <c r="S78" s="84">
        <v>0</v>
      </c>
      <c r="T78" s="84">
        <v>0</v>
      </c>
      <c r="U78" s="84">
        <v>1396886.9</v>
      </c>
      <c r="V78" s="84">
        <v>148797.67000000001</v>
      </c>
      <c r="W78" s="84">
        <v>631934.59</v>
      </c>
      <c r="X78" s="84">
        <v>129088.13000000002</v>
      </c>
      <c r="Y78" s="84">
        <v>16966.599999999999</v>
      </c>
      <c r="Z78" s="84">
        <v>31212.36</v>
      </c>
      <c r="AA78" s="84">
        <v>8991.09</v>
      </c>
      <c r="AB78" s="84">
        <v>70130.070000000007</v>
      </c>
      <c r="AC78" s="84">
        <v>21497.55</v>
      </c>
      <c r="AD78" s="84">
        <v>61441.33</v>
      </c>
      <c r="AE78" s="84">
        <v>0</v>
      </c>
      <c r="AF78" s="84">
        <v>308574.2</v>
      </c>
      <c r="AG78" s="84">
        <v>105588.71</v>
      </c>
      <c r="AH78" s="84">
        <v>69729.259999999995</v>
      </c>
      <c r="AI78" s="84">
        <v>86601.09</v>
      </c>
      <c r="AJ78" s="84">
        <v>39484.480000000003</v>
      </c>
      <c r="AK78" s="84">
        <v>56927.93</v>
      </c>
      <c r="AL78" s="84">
        <v>32675.719999999998</v>
      </c>
      <c r="AM78" s="84">
        <v>45087.93</v>
      </c>
      <c r="AN78" s="84">
        <v>69415.67</v>
      </c>
      <c r="AO78" s="84">
        <v>62542.75</v>
      </c>
      <c r="AP78" s="84">
        <v>0</v>
      </c>
      <c r="AQ78" s="84">
        <v>87777.78</v>
      </c>
      <c r="AR78" s="84">
        <v>26768.06</v>
      </c>
      <c r="AS78" s="84">
        <v>31754.89</v>
      </c>
      <c r="AT78" s="84">
        <v>48432.09</v>
      </c>
      <c r="AU78" s="84">
        <v>1025107.73</v>
      </c>
      <c r="AV78" s="84">
        <v>47283.130000000005</v>
      </c>
      <c r="AW78" s="84">
        <v>50453.099999999991</v>
      </c>
      <c r="AX78" s="84">
        <v>58940.880000000005</v>
      </c>
      <c r="AY78" s="84">
        <v>42117.94</v>
      </c>
      <c r="AZ78" s="84">
        <v>43538.8</v>
      </c>
      <c r="BA78" s="84">
        <v>44477.82</v>
      </c>
      <c r="BB78" s="84">
        <v>18835.03</v>
      </c>
      <c r="BC78" s="84">
        <v>49123.98</v>
      </c>
      <c r="BD78" s="84">
        <v>24467.89</v>
      </c>
      <c r="BE78" s="84">
        <v>19895.27</v>
      </c>
      <c r="BF78" s="84">
        <v>25615.21</v>
      </c>
      <c r="BG78" s="84">
        <v>36082.74</v>
      </c>
      <c r="BH78" s="84">
        <v>16325.87</v>
      </c>
      <c r="BI78" s="84">
        <v>17319.699999999997</v>
      </c>
      <c r="BJ78" s="84">
        <v>21155.69</v>
      </c>
      <c r="BK78" s="84">
        <v>20970.46</v>
      </c>
      <c r="BL78" s="84">
        <v>23843.239999999998</v>
      </c>
      <c r="BM78" s="84">
        <v>14383.669999999998</v>
      </c>
      <c r="BN78" s="84">
        <v>15011.74</v>
      </c>
      <c r="BO78" s="84">
        <v>19727.330000000002</v>
      </c>
      <c r="BP78" s="84">
        <v>24710.11</v>
      </c>
      <c r="BQ78" s="84">
        <v>10077.85</v>
      </c>
      <c r="BR78" s="84">
        <v>10611.48</v>
      </c>
      <c r="BS78" s="84">
        <v>10809.619999999999</v>
      </c>
      <c r="BT78" s="84">
        <v>14168.94</v>
      </c>
      <c r="BU78" s="84">
        <v>11656.95</v>
      </c>
      <c r="BV78" s="84">
        <v>14921.62</v>
      </c>
      <c r="BW78" s="84">
        <v>10428.040000000001</v>
      </c>
      <c r="BX78" s="84">
        <v>24020.21</v>
      </c>
      <c r="BY78" s="84">
        <v>6945.16</v>
      </c>
      <c r="BZ78" s="84">
        <v>10643.91</v>
      </c>
      <c r="CA78" s="84">
        <v>4581.4699999999993</v>
      </c>
      <c r="CB78" s="84">
        <v>6797.38</v>
      </c>
      <c r="CC78" s="84">
        <v>7341.62</v>
      </c>
      <c r="CD78" s="84">
        <v>12169.699999999999</v>
      </c>
      <c r="CE78" s="84">
        <v>20247.5</v>
      </c>
      <c r="CF78" s="84">
        <v>4845.34</v>
      </c>
      <c r="CG78" s="84">
        <v>5152.3900000000003</v>
      </c>
      <c r="CH78" s="84">
        <v>3227.13</v>
      </c>
      <c r="CI78" s="84">
        <v>6617.77</v>
      </c>
      <c r="CJ78" s="84">
        <v>3666.65</v>
      </c>
      <c r="CK78" s="84">
        <v>5691.88</v>
      </c>
      <c r="CL78" s="84">
        <v>7126.77</v>
      </c>
      <c r="CM78" s="84">
        <v>8606.2099999999991</v>
      </c>
      <c r="CN78" s="84">
        <v>7228.29</v>
      </c>
      <c r="CO78" s="84">
        <v>7450.3899999999994</v>
      </c>
      <c r="CP78" s="84">
        <v>8797.7999999999993</v>
      </c>
      <c r="CQ78" s="84">
        <v>7914.83</v>
      </c>
      <c r="CR78" s="84">
        <v>5151.8500000000004</v>
      </c>
      <c r="CS78" s="84">
        <v>8449.77</v>
      </c>
      <c r="CT78" s="84">
        <v>5599.84</v>
      </c>
      <c r="CU78" s="84">
        <v>5576.49</v>
      </c>
      <c r="CV78" s="84">
        <v>6724.04</v>
      </c>
      <c r="CW78" s="84">
        <v>5002.08</v>
      </c>
      <c r="CX78" s="84">
        <v>4077.81</v>
      </c>
      <c r="CY78" s="84">
        <v>9335.9599999999991</v>
      </c>
      <c r="CZ78" s="84">
        <v>4482.51</v>
      </c>
      <c r="DA78" s="84">
        <v>7838.9400000000005</v>
      </c>
      <c r="DB78" s="84">
        <v>6826.29</v>
      </c>
      <c r="DC78" s="84">
        <v>13482.34</v>
      </c>
      <c r="DD78" s="84">
        <v>11114.47</v>
      </c>
      <c r="DE78" s="84">
        <v>6770.2900000000009</v>
      </c>
      <c r="DF78" s="84">
        <v>5713.22</v>
      </c>
      <c r="DG78" s="84">
        <v>14544.19</v>
      </c>
      <c r="DH78" s="84">
        <v>7413.17</v>
      </c>
      <c r="DI78" s="84">
        <v>3398.92</v>
      </c>
      <c r="DJ78" s="84">
        <v>2453.84</v>
      </c>
      <c r="DK78" s="84">
        <v>1889.21</v>
      </c>
      <c r="DL78" s="84">
        <v>2984.94</v>
      </c>
      <c r="DM78" s="84">
        <v>122.6</v>
      </c>
      <c r="DN78" s="84">
        <v>0</v>
      </c>
      <c r="DO78" s="84">
        <v>0</v>
      </c>
      <c r="DP78" s="84">
        <v>93.99</v>
      </c>
      <c r="DQ78" s="84">
        <v>34.47</v>
      </c>
      <c r="DR78" s="84">
        <v>0</v>
      </c>
    </row>
    <row r="79" spans="1:122">
      <c r="A79" s="214"/>
      <c r="B79" s="84" t="s">
        <v>175</v>
      </c>
      <c r="C79" s="84">
        <v>116029.07</v>
      </c>
      <c r="D79" s="84">
        <v>0</v>
      </c>
      <c r="E79" s="84">
        <v>0</v>
      </c>
      <c r="F79" s="84">
        <v>0</v>
      </c>
      <c r="G79" s="84">
        <v>0</v>
      </c>
      <c r="H79" s="84">
        <v>0</v>
      </c>
      <c r="I79" s="84">
        <v>0</v>
      </c>
      <c r="J79" s="84">
        <v>0</v>
      </c>
      <c r="K79" s="84">
        <v>0</v>
      </c>
      <c r="L79" s="84">
        <v>0</v>
      </c>
      <c r="M79" s="84">
        <v>0</v>
      </c>
      <c r="N79" s="84">
        <v>0</v>
      </c>
      <c r="O79" s="84">
        <v>0</v>
      </c>
      <c r="P79" s="84">
        <v>0</v>
      </c>
      <c r="Q79" s="84">
        <v>0</v>
      </c>
      <c r="R79" s="84">
        <v>0</v>
      </c>
      <c r="S79" s="84">
        <v>0</v>
      </c>
      <c r="T79" s="84">
        <v>0</v>
      </c>
      <c r="U79" s="84">
        <v>116029.07</v>
      </c>
      <c r="V79" s="84">
        <v>0</v>
      </c>
      <c r="W79" s="84">
        <v>0</v>
      </c>
      <c r="X79" s="84">
        <v>0</v>
      </c>
      <c r="Y79" s="84">
        <v>0</v>
      </c>
      <c r="Z79" s="84">
        <v>0</v>
      </c>
      <c r="AA79" s="84">
        <v>0</v>
      </c>
      <c r="AB79" s="84">
        <v>0</v>
      </c>
      <c r="AC79" s="84">
        <v>0</v>
      </c>
      <c r="AD79" s="84">
        <v>0</v>
      </c>
      <c r="AE79" s="84">
        <v>0</v>
      </c>
      <c r="AF79" s="84">
        <v>0</v>
      </c>
      <c r="AG79" s="84">
        <v>0</v>
      </c>
      <c r="AH79" s="84">
        <v>0</v>
      </c>
      <c r="AI79" s="84">
        <v>0</v>
      </c>
      <c r="AJ79" s="84">
        <v>0</v>
      </c>
      <c r="AK79" s="84">
        <v>0</v>
      </c>
      <c r="AL79" s="84">
        <v>0</v>
      </c>
      <c r="AM79" s="84">
        <v>0</v>
      </c>
      <c r="AN79" s="84">
        <v>0</v>
      </c>
      <c r="AO79" s="84">
        <v>0</v>
      </c>
      <c r="AP79" s="84">
        <v>0</v>
      </c>
      <c r="AQ79" s="84">
        <v>0</v>
      </c>
      <c r="AR79" s="84">
        <v>0</v>
      </c>
      <c r="AS79" s="84">
        <v>0</v>
      </c>
      <c r="AT79" s="84">
        <v>0</v>
      </c>
      <c r="AU79" s="84">
        <v>116029.07</v>
      </c>
      <c r="AV79" s="84">
        <v>0</v>
      </c>
      <c r="AW79" s="84">
        <v>0</v>
      </c>
      <c r="AX79" s="84">
        <v>0</v>
      </c>
      <c r="AY79" s="84">
        <v>0</v>
      </c>
      <c r="AZ79" s="84">
        <v>0</v>
      </c>
      <c r="BA79" s="84">
        <v>0</v>
      </c>
      <c r="BB79" s="84">
        <v>0</v>
      </c>
      <c r="BC79" s="84">
        <v>0</v>
      </c>
      <c r="BD79" s="84">
        <v>0</v>
      </c>
      <c r="BE79" s="84">
        <v>0</v>
      </c>
      <c r="BF79" s="84">
        <v>0</v>
      </c>
      <c r="BG79" s="84">
        <v>0</v>
      </c>
      <c r="BH79" s="84">
        <v>0</v>
      </c>
      <c r="BI79" s="84">
        <v>0</v>
      </c>
      <c r="BJ79" s="84">
        <v>0</v>
      </c>
      <c r="BK79" s="84">
        <v>0</v>
      </c>
      <c r="BL79" s="84">
        <v>0</v>
      </c>
      <c r="BM79" s="84">
        <v>9960</v>
      </c>
      <c r="BN79" s="84">
        <v>0</v>
      </c>
      <c r="BO79" s="84">
        <v>0</v>
      </c>
      <c r="BP79" s="84">
        <v>0</v>
      </c>
      <c r="BQ79" s="84">
        <v>0</v>
      </c>
      <c r="BR79" s="84">
        <v>0</v>
      </c>
      <c r="BS79" s="84">
        <v>0</v>
      </c>
      <c r="BT79" s="84">
        <v>0</v>
      </c>
      <c r="BU79" s="84">
        <v>0</v>
      </c>
      <c r="BV79" s="84">
        <v>5000</v>
      </c>
      <c r="BW79" s="84">
        <v>0</v>
      </c>
      <c r="BX79" s="84">
        <v>0</v>
      </c>
      <c r="BY79" s="84">
        <v>0</v>
      </c>
      <c r="BZ79" s="84">
        <v>0</v>
      </c>
      <c r="CA79" s="84">
        <v>0</v>
      </c>
      <c r="CB79" s="84">
        <v>0</v>
      </c>
      <c r="CC79" s="84">
        <v>0</v>
      </c>
      <c r="CD79" s="84">
        <v>0</v>
      </c>
      <c r="CE79" s="84">
        <v>0</v>
      </c>
      <c r="CF79" s="84">
        <v>0</v>
      </c>
      <c r="CG79" s="84">
        <v>0</v>
      </c>
      <c r="CH79" s="84">
        <v>0</v>
      </c>
      <c r="CI79" s="84">
        <v>0</v>
      </c>
      <c r="CJ79" s="84">
        <v>0</v>
      </c>
      <c r="CK79" s="84">
        <v>0</v>
      </c>
      <c r="CL79" s="84">
        <v>0</v>
      </c>
      <c r="CM79" s="84">
        <v>0</v>
      </c>
      <c r="CN79" s="84">
        <v>0</v>
      </c>
      <c r="CO79" s="84">
        <v>0</v>
      </c>
      <c r="CP79" s="84">
        <v>0</v>
      </c>
      <c r="CQ79" s="84">
        <v>0</v>
      </c>
      <c r="CR79" s="84">
        <v>0</v>
      </c>
      <c r="CS79" s="84">
        <v>0</v>
      </c>
      <c r="CT79" s="84">
        <v>0</v>
      </c>
      <c r="CU79" s="84">
        <v>0</v>
      </c>
      <c r="CV79" s="84">
        <v>0</v>
      </c>
      <c r="CW79" s="84">
        <v>0</v>
      </c>
      <c r="CX79" s="84">
        <v>0</v>
      </c>
      <c r="CY79" s="84">
        <v>0</v>
      </c>
      <c r="CZ79" s="84">
        <v>0</v>
      </c>
      <c r="DA79" s="84">
        <v>0</v>
      </c>
      <c r="DB79" s="84">
        <v>0</v>
      </c>
      <c r="DC79" s="84">
        <v>0</v>
      </c>
      <c r="DD79" s="84">
        <v>0</v>
      </c>
      <c r="DE79" s="84">
        <v>0</v>
      </c>
      <c r="DF79" s="84">
        <v>0</v>
      </c>
      <c r="DG79" s="84">
        <v>0</v>
      </c>
      <c r="DH79" s="84">
        <v>0</v>
      </c>
      <c r="DI79" s="84">
        <v>0</v>
      </c>
      <c r="DJ79" s="84">
        <v>0</v>
      </c>
      <c r="DK79" s="84">
        <v>0</v>
      </c>
      <c r="DL79" s="84">
        <v>0</v>
      </c>
      <c r="DM79" s="84">
        <v>22640</v>
      </c>
      <c r="DN79" s="84">
        <v>9170.34</v>
      </c>
      <c r="DO79" s="84">
        <v>10844.14</v>
      </c>
      <c r="DP79" s="84">
        <v>31614.959999999999</v>
      </c>
      <c r="DQ79" s="84">
        <v>17777.63</v>
      </c>
      <c r="DR79" s="84">
        <v>9022</v>
      </c>
    </row>
    <row r="80" spans="1:122" s="79" customFormat="1">
      <c r="A80" s="214"/>
      <c r="B80" s="85" t="s">
        <v>118</v>
      </c>
      <c r="C80" s="85">
        <v>4011491.3400000003</v>
      </c>
      <c r="D80" s="85">
        <v>1543575.08</v>
      </c>
      <c r="E80" s="85">
        <v>0</v>
      </c>
      <c r="F80" s="85">
        <v>15168.6</v>
      </c>
      <c r="G80" s="85">
        <v>0</v>
      </c>
      <c r="H80" s="85">
        <v>28466.02</v>
      </c>
      <c r="I80" s="85">
        <v>0</v>
      </c>
      <c r="J80" s="85">
        <v>1545.28</v>
      </c>
      <c r="K80" s="85">
        <v>0</v>
      </c>
      <c r="L80" s="85">
        <v>0</v>
      </c>
      <c r="M80" s="85">
        <v>0</v>
      </c>
      <c r="N80" s="85">
        <v>0</v>
      </c>
      <c r="O80" s="85">
        <v>0</v>
      </c>
      <c r="P80" s="85">
        <v>0</v>
      </c>
      <c r="Q80" s="85">
        <v>0</v>
      </c>
      <c r="R80" s="85">
        <v>0</v>
      </c>
      <c r="S80" s="85">
        <v>0</v>
      </c>
      <c r="T80" s="85">
        <v>0</v>
      </c>
      <c r="U80" s="85">
        <v>1512915.9700000002</v>
      </c>
      <c r="V80" s="85">
        <v>148797.67000000001</v>
      </c>
      <c r="W80" s="85">
        <v>631934.59</v>
      </c>
      <c r="X80" s="85">
        <v>129088.13000000002</v>
      </c>
      <c r="Y80" s="85">
        <v>16966.599999999999</v>
      </c>
      <c r="Z80" s="85">
        <v>31212.36</v>
      </c>
      <c r="AA80" s="85">
        <v>8991.09</v>
      </c>
      <c r="AB80" s="85">
        <v>70130.070000000007</v>
      </c>
      <c r="AC80" s="85">
        <v>21497.55</v>
      </c>
      <c r="AD80" s="85">
        <v>61441.33</v>
      </c>
      <c r="AE80" s="85">
        <v>0</v>
      </c>
      <c r="AF80" s="85">
        <v>308574.2</v>
      </c>
      <c r="AG80" s="85">
        <v>105588.71</v>
      </c>
      <c r="AH80" s="85">
        <v>69729.259999999995</v>
      </c>
      <c r="AI80" s="85">
        <v>86601.09</v>
      </c>
      <c r="AJ80" s="85">
        <v>39484.480000000003</v>
      </c>
      <c r="AK80" s="85">
        <v>56927.93</v>
      </c>
      <c r="AL80" s="85">
        <v>32675.719999999998</v>
      </c>
      <c r="AM80" s="85">
        <v>45087.93</v>
      </c>
      <c r="AN80" s="85">
        <v>69415.67</v>
      </c>
      <c r="AO80" s="85">
        <v>62542.75</v>
      </c>
      <c r="AP80" s="85">
        <v>0</v>
      </c>
      <c r="AQ80" s="85">
        <v>87777.78</v>
      </c>
      <c r="AR80" s="85">
        <v>26768.06</v>
      </c>
      <c r="AS80" s="85">
        <v>31754.89</v>
      </c>
      <c r="AT80" s="85">
        <v>48432.09</v>
      </c>
      <c r="AU80" s="85">
        <v>1141136.8</v>
      </c>
      <c r="AV80" s="85">
        <v>47283.130000000005</v>
      </c>
      <c r="AW80" s="85">
        <v>50453.099999999991</v>
      </c>
      <c r="AX80" s="85">
        <v>58940.880000000005</v>
      </c>
      <c r="AY80" s="85">
        <v>42117.94</v>
      </c>
      <c r="AZ80" s="85">
        <v>43538.8</v>
      </c>
      <c r="BA80" s="85">
        <v>44477.82</v>
      </c>
      <c r="BB80" s="85">
        <v>18835.03</v>
      </c>
      <c r="BC80" s="85">
        <v>49123.98</v>
      </c>
      <c r="BD80" s="85">
        <v>24467.89</v>
      </c>
      <c r="BE80" s="85">
        <v>19895.27</v>
      </c>
      <c r="BF80" s="85">
        <v>25615.21</v>
      </c>
      <c r="BG80" s="85">
        <v>36082.74</v>
      </c>
      <c r="BH80" s="85">
        <v>16325.87</v>
      </c>
      <c r="BI80" s="85">
        <v>17319.699999999997</v>
      </c>
      <c r="BJ80" s="85">
        <v>21155.69</v>
      </c>
      <c r="BK80" s="85">
        <v>20970.46</v>
      </c>
      <c r="BL80" s="85">
        <v>23843.239999999998</v>
      </c>
      <c r="BM80" s="85">
        <v>24343.67</v>
      </c>
      <c r="BN80" s="85">
        <v>15011.74</v>
      </c>
      <c r="BO80" s="85">
        <v>19727.330000000002</v>
      </c>
      <c r="BP80" s="85">
        <v>24710.11</v>
      </c>
      <c r="BQ80" s="85">
        <v>10077.85</v>
      </c>
      <c r="BR80" s="85">
        <v>10611.48</v>
      </c>
      <c r="BS80" s="85">
        <v>10809.619999999999</v>
      </c>
      <c r="BT80" s="85">
        <v>14168.94</v>
      </c>
      <c r="BU80" s="85">
        <v>11656.95</v>
      </c>
      <c r="BV80" s="85">
        <v>19921.620000000003</v>
      </c>
      <c r="BW80" s="85">
        <v>10428.040000000001</v>
      </c>
      <c r="BX80" s="85">
        <v>24020.21</v>
      </c>
      <c r="BY80" s="85">
        <v>6945.16</v>
      </c>
      <c r="BZ80" s="85">
        <v>10643.91</v>
      </c>
      <c r="CA80" s="85">
        <v>4581.4699999999993</v>
      </c>
      <c r="CB80" s="85">
        <v>6797.38</v>
      </c>
      <c r="CC80" s="85">
        <v>7341.62</v>
      </c>
      <c r="CD80" s="85">
        <v>12169.699999999999</v>
      </c>
      <c r="CE80" s="85">
        <v>20247.5</v>
      </c>
      <c r="CF80" s="85">
        <v>4845.34</v>
      </c>
      <c r="CG80" s="85">
        <v>5152.3900000000003</v>
      </c>
      <c r="CH80" s="85">
        <v>3227.13</v>
      </c>
      <c r="CI80" s="85">
        <v>6617.77</v>
      </c>
      <c r="CJ80" s="85">
        <v>3666.65</v>
      </c>
      <c r="CK80" s="85">
        <v>5691.88</v>
      </c>
      <c r="CL80" s="85">
        <v>7126.77</v>
      </c>
      <c r="CM80" s="85">
        <v>8606.2099999999991</v>
      </c>
      <c r="CN80" s="85">
        <v>7228.29</v>
      </c>
      <c r="CO80" s="85">
        <v>7450.3899999999994</v>
      </c>
      <c r="CP80" s="85">
        <v>8797.7999999999993</v>
      </c>
      <c r="CQ80" s="85">
        <v>7914.83</v>
      </c>
      <c r="CR80" s="85">
        <v>5151.8500000000004</v>
      </c>
      <c r="CS80" s="85">
        <v>8449.77</v>
      </c>
      <c r="CT80" s="85">
        <v>5599.84</v>
      </c>
      <c r="CU80" s="85">
        <v>5576.49</v>
      </c>
      <c r="CV80" s="85">
        <v>6724.04</v>
      </c>
      <c r="CW80" s="85">
        <v>5002.08</v>
      </c>
      <c r="CX80" s="85">
        <v>4077.81</v>
      </c>
      <c r="CY80" s="85">
        <v>9335.9599999999991</v>
      </c>
      <c r="CZ80" s="85">
        <v>4482.51</v>
      </c>
      <c r="DA80" s="85">
        <v>7838.9400000000005</v>
      </c>
      <c r="DB80" s="85">
        <v>6826.29</v>
      </c>
      <c r="DC80" s="85">
        <v>13482.34</v>
      </c>
      <c r="DD80" s="85">
        <v>11114.47</v>
      </c>
      <c r="DE80" s="85">
        <v>6770.2900000000009</v>
      </c>
      <c r="DF80" s="85">
        <v>5713.22</v>
      </c>
      <c r="DG80" s="85">
        <v>14544.19</v>
      </c>
      <c r="DH80" s="85">
        <v>7413.17</v>
      </c>
      <c r="DI80" s="85">
        <v>3398.92</v>
      </c>
      <c r="DJ80" s="85">
        <v>2453.84</v>
      </c>
      <c r="DK80" s="85">
        <v>1889.21</v>
      </c>
      <c r="DL80" s="85">
        <v>2984.94</v>
      </c>
      <c r="DM80" s="85">
        <v>22762.6</v>
      </c>
      <c r="DN80" s="85">
        <v>9170.34</v>
      </c>
      <c r="DO80" s="85">
        <v>10844.14</v>
      </c>
      <c r="DP80" s="85">
        <v>31708.95</v>
      </c>
      <c r="DQ80" s="85">
        <v>17812.100000000002</v>
      </c>
      <c r="DR80" s="85">
        <v>9022</v>
      </c>
    </row>
    <row r="81" spans="1:122" s="79" customFormat="1">
      <c r="A81" s="88" t="s">
        <v>2</v>
      </c>
      <c r="B81" s="89" t="s">
        <v>2</v>
      </c>
      <c r="C81" s="85">
        <v>459536061.22000003</v>
      </c>
      <c r="D81" s="85">
        <v>89581032.780000001</v>
      </c>
      <c r="E81" s="85">
        <v>5270619.09</v>
      </c>
      <c r="F81" s="85">
        <v>904975.83</v>
      </c>
      <c r="G81" s="85">
        <v>242339.32</v>
      </c>
      <c r="H81" s="85">
        <v>4653657.21</v>
      </c>
      <c r="I81" s="85">
        <v>5414410.4100000001</v>
      </c>
      <c r="J81" s="85">
        <v>9968595.1999999993</v>
      </c>
      <c r="K81" s="85">
        <v>4675271.51</v>
      </c>
      <c r="L81" s="85">
        <v>12089770.09</v>
      </c>
      <c r="M81" s="85">
        <v>2197593.25</v>
      </c>
      <c r="N81" s="85">
        <v>3408923.9</v>
      </c>
      <c r="O81" s="85">
        <v>1956560.46</v>
      </c>
      <c r="P81" s="85">
        <v>2710863.5600000005</v>
      </c>
      <c r="Q81" s="85">
        <v>23406.879999999997</v>
      </c>
      <c r="R81" s="85">
        <v>0</v>
      </c>
      <c r="S81" s="85">
        <v>2246519.4700000002</v>
      </c>
      <c r="T81" s="85">
        <v>1783475.95</v>
      </c>
      <c r="U81" s="85">
        <v>220600303.81999999</v>
      </c>
      <c r="V81" s="85">
        <v>26544021.979999997</v>
      </c>
      <c r="W81" s="85">
        <v>55203613.310000002</v>
      </c>
      <c r="X81" s="85">
        <v>10060107.199999999</v>
      </c>
      <c r="Y81" s="85">
        <v>8838307.9600000009</v>
      </c>
      <c r="Z81" s="85">
        <v>5995869.4900000002</v>
      </c>
      <c r="AA81" s="85">
        <v>1746545.5499999998</v>
      </c>
      <c r="AB81" s="85">
        <v>7475352.8499999996</v>
      </c>
      <c r="AC81" s="85">
        <v>2487946.13</v>
      </c>
      <c r="AD81" s="85">
        <v>3915997.6600000006</v>
      </c>
      <c r="AE81" s="85">
        <v>1291658.27</v>
      </c>
      <c r="AF81" s="85">
        <v>29195136.460000001</v>
      </c>
      <c r="AG81" s="85">
        <v>11832021.629999999</v>
      </c>
      <c r="AH81" s="85">
        <v>3519022.73</v>
      </c>
      <c r="AI81" s="85">
        <v>5449776.5600000005</v>
      </c>
      <c r="AJ81" s="85">
        <v>3283042.26</v>
      </c>
      <c r="AK81" s="85">
        <v>3878487.2899999996</v>
      </c>
      <c r="AL81" s="85">
        <v>2898577.65</v>
      </c>
      <c r="AM81" s="85">
        <v>22570276.57</v>
      </c>
      <c r="AN81" s="85">
        <v>10329668.48</v>
      </c>
      <c r="AO81" s="85">
        <v>3270162.0199999991</v>
      </c>
      <c r="AP81" s="85">
        <v>3997697.1100000003</v>
      </c>
      <c r="AQ81" s="85">
        <v>42093565.140000001</v>
      </c>
      <c r="AR81" s="85">
        <v>2924596.5200000005</v>
      </c>
      <c r="AS81" s="85">
        <v>2171936.2399999998</v>
      </c>
      <c r="AT81" s="85">
        <v>6338323.2400000002</v>
      </c>
      <c r="AU81" s="85">
        <v>126904078.5</v>
      </c>
      <c r="AV81" s="85">
        <v>5274522.5500000007</v>
      </c>
      <c r="AW81" s="85">
        <v>5320702.0199999996</v>
      </c>
      <c r="AX81" s="85">
        <v>5327364.2699999996</v>
      </c>
      <c r="AY81" s="85">
        <v>4450811.8500000006</v>
      </c>
      <c r="AZ81" s="85">
        <v>5180424.03</v>
      </c>
      <c r="BA81" s="85">
        <v>5202110.01</v>
      </c>
      <c r="BB81" s="85">
        <v>1957535.02</v>
      </c>
      <c r="BC81" s="85">
        <v>6026193.1800000006</v>
      </c>
      <c r="BD81" s="85">
        <v>2988257.8299999996</v>
      </c>
      <c r="BE81" s="85">
        <v>2936253.4699999997</v>
      </c>
      <c r="BF81" s="85">
        <v>3436894.13</v>
      </c>
      <c r="BG81" s="85">
        <v>4455589.6599999992</v>
      </c>
      <c r="BH81" s="85">
        <v>3139865.18</v>
      </c>
      <c r="BI81" s="85">
        <v>2709738.25</v>
      </c>
      <c r="BJ81" s="85">
        <v>2173759.8199999998</v>
      </c>
      <c r="BK81" s="85">
        <v>2214808.67</v>
      </c>
      <c r="BL81" s="85">
        <v>3077732.4600000004</v>
      </c>
      <c r="BM81" s="85">
        <v>1665342.7100000002</v>
      </c>
      <c r="BN81" s="85">
        <v>1692508.6</v>
      </c>
      <c r="BO81" s="85">
        <v>2104300.77</v>
      </c>
      <c r="BP81" s="85">
        <v>2805278.0900000003</v>
      </c>
      <c r="BQ81" s="85">
        <v>1278917.5899999999</v>
      </c>
      <c r="BR81" s="85">
        <v>1088152.22</v>
      </c>
      <c r="BS81" s="85">
        <v>1035730.55</v>
      </c>
      <c r="BT81" s="85">
        <v>1395412.14</v>
      </c>
      <c r="BU81" s="85">
        <v>1174516.8700000001</v>
      </c>
      <c r="BV81" s="85">
        <v>1633135.47</v>
      </c>
      <c r="BW81" s="85">
        <v>1003909.13</v>
      </c>
      <c r="BX81" s="85">
        <v>1949412.9200000002</v>
      </c>
      <c r="BY81" s="85">
        <v>649123.33999999985</v>
      </c>
      <c r="BZ81" s="85">
        <v>1147962.33</v>
      </c>
      <c r="CA81" s="85">
        <v>437413.56</v>
      </c>
      <c r="CB81" s="85">
        <v>802783.69000000006</v>
      </c>
      <c r="CC81" s="85">
        <v>829663.34</v>
      </c>
      <c r="CD81" s="85">
        <v>2169803.1100000003</v>
      </c>
      <c r="CE81" s="85">
        <v>3228097.49</v>
      </c>
      <c r="CF81" s="85">
        <v>684247.79</v>
      </c>
      <c r="CG81" s="85">
        <v>701652.04999999993</v>
      </c>
      <c r="CH81" s="85">
        <v>615935.37000000011</v>
      </c>
      <c r="CI81" s="85">
        <v>726713.39</v>
      </c>
      <c r="CJ81" s="85">
        <v>440527.49000000005</v>
      </c>
      <c r="CK81" s="85">
        <v>1009668.1699999999</v>
      </c>
      <c r="CL81" s="85">
        <v>1060028.0999999999</v>
      </c>
      <c r="CM81" s="85">
        <v>802800.92999999993</v>
      </c>
      <c r="CN81" s="85">
        <v>979369.14999999991</v>
      </c>
      <c r="CO81" s="85">
        <v>852399.41</v>
      </c>
      <c r="CP81" s="85">
        <v>1036178.72</v>
      </c>
      <c r="CQ81" s="85">
        <v>582544.37000000011</v>
      </c>
      <c r="CR81" s="85">
        <v>675385.84</v>
      </c>
      <c r="CS81" s="85">
        <v>969064.95999999985</v>
      </c>
      <c r="CT81" s="85">
        <v>553162.12</v>
      </c>
      <c r="CU81" s="85">
        <v>678957.79</v>
      </c>
      <c r="CV81" s="85">
        <v>564285.12</v>
      </c>
      <c r="CW81" s="85">
        <v>889270.35</v>
      </c>
      <c r="CX81" s="85">
        <v>547944.01</v>
      </c>
      <c r="CY81" s="85">
        <v>950643.61</v>
      </c>
      <c r="CZ81" s="85">
        <v>674986.2</v>
      </c>
      <c r="DA81" s="85">
        <v>867859.44</v>
      </c>
      <c r="DB81" s="85">
        <v>845845.86</v>
      </c>
      <c r="DC81" s="85">
        <v>1785747.27</v>
      </c>
      <c r="DD81" s="85">
        <v>1066257.4100000001</v>
      </c>
      <c r="DE81" s="85">
        <v>1587322.28</v>
      </c>
      <c r="DF81" s="85">
        <v>597293.92000000004</v>
      </c>
      <c r="DG81" s="85">
        <v>1997339.7799999998</v>
      </c>
      <c r="DH81" s="85">
        <v>867705.3899999999</v>
      </c>
      <c r="DI81" s="85">
        <v>838163.32</v>
      </c>
      <c r="DJ81" s="85">
        <v>726144.17000000016</v>
      </c>
      <c r="DK81" s="85">
        <v>665213.07999999996</v>
      </c>
      <c r="DL81" s="85">
        <v>1203154.9100000001</v>
      </c>
      <c r="DM81" s="85">
        <v>735557.57</v>
      </c>
      <c r="DN81" s="85">
        <v>226664.04</v>
      </c>
      <c r="DO81" s="85">
        <v>794419.41</v>
      </c>
      <c r="DP81" s="85">
        <v>762466.21</v>
      </c>
      <c r="DQ81" s="85">
        <v>1025977.06</v>
      </c>
      <c r="DR81" s="85">
        <v>351156.12</v>
      </c>
    </row>
    <row r="82" spans="1:122">
      <c r="A82" s="80">
        <f ca="1">2:82</f>
        <v>0</v>
      </c>
      <c r="E82" s="24">
        <f>VLOOKUP(E2,[4]Sheet1!$A:$C,3,0)</f>
        <v>10</v>
      </c>
      <c r="F82" s="24">
        <v>4</v>
      </c>
      <c r="G82" s="24">
        <f>VLOOKUP(G2,[4]Sheet1!$A:$C,3,0)</f>
        <v>1</v>
      </c>
      <c r="H82" s="24">
        <f>VLOOKUP(H2,[4]Sheet1!$A:$C,3,0)</f>
        <v>12</v>
      </c>
      <c r="I82" s="24">
        <f>VLOOKUP(I2,[4]Sheet1!$A:$C,3,0)</f>
        <v>31</v>
      </c>
      <c r="J82" s="24">
        <f>VLOOKUP(J2,[4]Sheet1!$A:$C,3,0)</f>
        <v>22</v>
      </c>
      <c r="K82" s="24">
        <f>VLOOKUP(K2,[4]Sheet1!$A:$C,3,0)</f>
        <v>31</v>
      </c>
      <c r="L82" s="24">
        <f>VLOOKUP(L2,[4]Sheet1!$A:$C,3,0)</f>
        <v>41</v>
      </c>
      <c r="M82" s="24">
        <f>VLOOKUP(M2,[4]Sheet1!$A:$C,3,0)</f>
        <v>12</v>
      </c>
      <c r="N82" s="24">
        <f>VLOOKUP(N2,[4]Sheet1!$A:$C,3,0)</f>
        <v>19</v>
      </c>
      <c r="O82" s="24">
        <f>VLOOKUP(O2,[4]Sheet1!$A:$C,3,0)</f>
        <v>14</v>
      </c>
      <c r="P82" s="24">
        <f>VLOOKUP(P2,[4]Sheet1!$A:$C,3,0)</f>
        <v>14</v>
      </c>
      <c r="S82" s="24">
        <f>VLOOKUP(S2,[4]Sheet1!$A:$C,3,0)</f>
        <v>12</v>
      </c>
      <c r="T82" s="24">
        <f>VLOOKUP(T2,[4]Sheet1!$A:$C,3,0)</f>
        <v>10</v>
      </c>
      <c r="Y82" s="24">
        <v>8</v>
      </c>
      <c r="Z82" s="24">
        <f>VLOOKUP(Z2,[4]Sheet1!$A:$C,3,0)</f>
        <v>16</v>
      </c>
      <c r="AA82" s="24">
        <v>5</v>
      </c>
      <c r="AB82" s="24">
        <f>VLOOKUP(AB2,[4]Sheet1!$A:$C,3,0)</f>
        <v>18</v>
      </c>
      <c r="AC82" s="24">
        <f>VLOOKUP(AC2,[4]Sheet1!$A:$C,3,0)</f>
        <v>8</v>
      </c>
      <c r="AD82" s="24">
        <f>VLOOKUP(AD2,[4]Sheet1!$A:$C,3,0)</f>
        <v>15</v>
      </c>
      <c r="AE82" s="24">
        <f>VLOOKUP(AE2,[4]Sheet1!$A:$C,3,0)</f>
        <v>9</v>
      </c>
      <c r="AF82" s="24">
        <f>VLOOKUP(AF2,[4]Sheet1!$A:$C,3,0)</f>
        <v>47</v>
      </c>
      <c r="AG82" s="24">
        <f>VLOOKUP(AG2,[4]Sheet1!$A:$C,3,0)</f>
        <v>26</v>
      </c>
      <c r="AH82" s="24">
        <f>VLOOKUP(AH2,[4]Sheet1!$A:$C,3,0)</f>
        <v>23</v>
      </c>
      <c r="AI82" s="24">
        <f>VLOOKUP(AI2,[4]Sheet1!$A:$C,3,0)</f>
        <v>5</v>
      </c>
      <c r="AJ82" s="24">
        <f>VLOOKUP(AJ2,[4]Sheet1!$A:$C,3,0)</f>
        <v>22</v>
      </c>
      <c r="AK82" s="24">
        <f>VLOOKUP(AK2,[4]Sheet1!$A:$C,3,0)</f>
        <v>22</v>
      </c>
      <c r="AL82" s="24">
        <f>VLOOKUP(AL2,[4]Sheet1!$A:$C,3,0)</f>
        <v>10</v>
      </c>
      <c r="AM82" s="24">
        <f>VLOOKUP(AM2,[4]Sheet1!$A:$C,3,0)</f>
        <v>13</v>
      </c>
      <c r="AN82" s="24">
        <f>VLOOKUP(AN2,[4]Sheet1!$A:$C,3,0)</f>
        <v>41</v>
      </c>
      <c r="AO82" s="24">
        <f>VLOOKUP(AO2,[4]Sheet1!$A:$C,3,0)</f>
        <v>21</v>
      </c>
      <c r="AQ82" s="24">
        <f>VLOOKUP(AQ2,[4]Sheet1!$A:$C,3,0)</f>
        <v>28</v>
      </c>
      <c r="AR82" s="24">
        <f>VLOOKUP(AR2,[4]Sheet1!$A:$C,3,0)</f>
        <v>5</v>
      </c>
      <c r="AS82" s="24">
        <f>VLOOKUP(AS2,[4]Sheet1!$A:$C,3,0)</f>
        <v>6</v>
      </c>
      <c r="AT82" s="24">
        <f>VLOOKUP(AT2,[4]Sheet1!$A:$C,3,0)</f>
        <v>34</v>
      </c>
    </row>
    <row r="83" spans="1:122">
      <c r="A83" s="90" t="s">
        <v>323</v>
      </c>
    </row>
    <row r="84" spans="1:122" s="78" customFormat="1">
      <c r="A84" s="83" t="s">
        <v>95</v>
      </c>
      <c r="B84" s="81" t="s">
        <v>96</v>
      </c>
      <c r="C84" s="81" t="s">
        <v>2</v>
      </c>
      <c r="D84" s="82" t="s">
        <v>311</v>
      </c>
      <c r="E84" s="82" t="s">
        <v>312</v>
      </c>
      <c r="F84" s="82" t="s">
        <v>313</v>
      </c>
      <c r="G84" s="82" t="s">
        <v>314</v>
      </c>
      <c r="H84" s="82" t="s">
        <v>315</v>
      </c>
      <c r="I84" s="82" t="s">
        <v>316</v>
      </c>
      <c r="J84" s="82" t="s">
        <v>317</v>
      </c>
      <c r="K84" s="82" t="s">
        <v>318</v>
      </c>
      <c r="L84" s="82" t="s">
        <v>319</v>
      </c>
      <c r="M84" s="82" t="s">
        <v>320</v>
      </c>
      <c r="N84" s="82" t="s">
        <v>321</v>
      </c>
      <c r="O84" s="82" t="s">
        <v>322</v>
      </c>
      <c r="P84" s="82" t="s">
        <v>186</v>
      </c>
      <c r="Q84" s="82" t="s">
        <v>187</v>
      </c>
      <c r="R84" s="82" t="s">
        <v>188</v>
      </c>
      <c r="S84" s="82" t="s">
        <v>189</v>
      </c>
      <c r="T84" s="82" t="s">
        <v>5</v>
      </c>
      <c r="U84" s="86" t="s">
        <v>6</v>
      </c>
      <c r="V84" s="86" t="s">
        <v>190</v>
      </c>
      <c r="W84" s="86" t="s">
        <v>191</v>
      </c>
      <c r="X84" s="86" t="s">
        <v>192</v>
      </c>
      <c r="Y84" s="86" t="s">
        <v>17</v>
      </c>
      <c r="Z84" s="86" t="s">
        <v>12</v>
      </c>
      <c r="AA84" s="86" t="s">
        <v>13</v>
      </c>
      <c r="AB84" s="86" t="s">
        <v>15</v>
      </c>
      <c r="AC84" s="86" t="s">
        <v>16</v>
      </c>
      <c r="AD84" s="86" t="s">
        <v>24</v>
      </c>
      <c r="AE84" s="86" t="s">
        <v>23</v>
      </c>
      <c r="AF84" s="86" t="s">
        <v>19</v>
      </c>
      <c r="AG84" s="82" t="s">
        <v>20</v>
      </c>
      <c r="AH84" s="82" t="s">
        <v>21</v>
      </c>
      <c r="AI84" s="82" t="s">
        <v>22</v>
      </c>
      <c r="AJ84" s="82" t="s">
        <v>10</v>
      </c>
      <c r="AK84" s="82" t="s">
        <v>8</v>
      </c>
      <c r="AL84" s="82" t="s">
        <v>9</v>
      </c>
      <c r="AM84" s="82" t="s">
        <v>193</v>
      </c>
      <c r="AN84" s="82" t="s">
        <v>194</v>
      </c>
      <c r="AO84" s="82" t="s">
        <v>195</v>
      </c>
      <c r="AP84" s="82"/>
      <c r="AQ84" s="82" t="s">
        <v>196</v>
      </c>
      <c r="AR84" s="82" t="s">
        <v>197</v>
      </c>
      <c r="AS84" s="82" t="s">
        <v>198</v>
      </c>
      <c r="AT84" s="82" t="s">
        <v>199</v>
      </c>
      <c r="AU84" s="82" t="s">
        <v>200</v>
      </c>
      <c r="AV84" s="82" t="s">
        <v>201</v>
      </c>
      <c r="AW84" s="82" t="s">
        <v>202</v>
      </c>
      <c r="AX84" s="82" t="s">
        <v>203</v>
      </c>
      <c r="AY84" s="82" t="s">
        <v>204</v>
      </c>
      <c r="AZ84" s="82" t="s">
        <v>205</v>
      </c>
      <c r="BA84" s="82" t="s">
        <v>206</v>
      </c>
      <c r="BB84" s="82" t="s">
        <v>207</v>
      </c>
      <c r="BC84" s="82" t="s">
        <v>208</v>
      </c>
      <c r="BD84" s="82" t="s">
        <v>209</v>
      </c>
      <c r="BE84" s="82" t="s">
        <v>210</v>
      </c>
      <c r="BF84" s="82" t="s">
        <v>211</v>
      </c>
      <c r="BG84" s="82" t="s">
        <v>212</v>
      </c>
      <c r="BH84" s="82" t="s">
        <v>213</v>
      </c>
      <c r="BI84" s="82" t="s">
        <v>214</v>
      </c>
      <c r="BJ84" s="82" t="s">
        <v>215</v>
      </c>
      <c r="BK84" s="82" t="s">
        <v>216</v>
      </c>
      <c r="BL84" s="82" t="s">
        <v>217</v>
      </c>
      <c r="BM84" s="82" t="s">
        <v>218</v>
      </c>
      <c r="BN84" s="82" t="s">
        <v>219</v>
      </c>
      <c r="BO84" s="82" t="s">
        <v>220</v>
      </c>
      <c r="BP84" s="82" t="s">
        <v>221</v>
      </c>
      <c r="BQ84" s="82" t="s">
        <v>222</v>
      </c>
      <c r="BR84" s="82" t="s">
        <v>223</v>
      </c>
      <c r="BS84" s="82" t="s">
        <v>224</v>
      </c>
      <c r="BT84" s="82" t="s">
        <v>225</v>
      </c>
      <c r="BU84" s="82" t="s">
        <v>226</v>
      </c>
      <c r="BV84" s="82" t="s">
        <v>227</v>
      </c>
      <c r="BW84" s="82" t="s">
        <v>228</v>
      </c>
      <c r="BX84" s="82" t="s">
        <v>229</v>
      </c>
      <c r="BY84" s="82" t="s">
        <v>230</v>
      </c>
      <c r="BZ84" s="82" t="s">
        <v>231</v>
      </c>
      <c r="CA84" s="82" t="s">
        <v>232</v>
      </c>
      <c r="CB84" s="82" t="s">
        <v>233</v>
      </c>
      <c r="CC84" s="82" t="s">
        <v>234</v>
      </c>
      <c r="CD84" s="82" t="s">
        <v>235</v>
      </c>
      <c r="CE84" s="82" t="s">
        <v>236</v>
      </c>
      <c r="CF84" s="82" t="s">
        <v>237</v>
      </c>
      <c r="CG84" s="82" t="s">
        <v>238</v>
      </c>
      <c r="CH84" s="82" t="s">
        <v>239</v>
      </c>
      <c r="CI84" s="82" t="s">
        <v>240</v>
      </c>
      <c r="CJ84" s="82" t="s">
        <v>241</v>
      </c>
      <c r="CK84" s="82" t="s">
        <v>242</v>
      </c>
      <c r="CL84" s="82" t="s">
        <v>243</v>
      </c>
      <c r="CM84" s="82" t="s">
        <v>244</v>
      </c>
      <c r="CN84" s="82" t="s">
        <v>245</v>
      </c>
      <c r="CO84" s="82" t="s">
        <v>246</v>
      </c>
      <c r="CP84" s="82" t="s">
        <v>247</v>
      </c>
      <c r="CQ84" s="82" t="s">
        <v>248</v>
      </c>
      <c r="CR84" s="82" t="s">
        <v>249</v>
      </c>
      <c r="CS84" s="82" t="s">
        <v>250</v>
      </c>
      <c r="CT84" s="82" t="s">
        <v>251</v>
      </c>
      <c r="CU84" s="82" t="s">
        <v>252</v>
      </c>
      <c r="CV84" s="82" t="s">
        <v>253</v>
      </c>
      <c r="CW84" s="82" t="s">
        <v>254</v>
      </c>
      <c r="CX84" s="82" t="s">
        <v>255</v>
      </c>
      <c r="CY84" s="82" t="s">
        <v>256</v>
      </c>
      <c r="CZ84" s="82" t="s">
        <v>257</v>
      </c>
      <c r="DA84" s="82" t="s">
        <v>258</v>
      </c>
      <c r="DB84" s="82" t="s">
        <v>259</v>
      </c>
      <c r="DC84" s="82" t="s">
        <v>260</v>
      </c>
      <c r="DD84" s="82" t="s">
        <v>261</v>
      </c>
      <c r="DE84" s="82" t="s">
        <v>262</v>
      </c>
      <c r="DF84" s="82" t="s">
        <v>263</v>
      </c>
      <c r="DG84" s="82" t="s">
        <v>264</v>
      </c>
      <c r="DH84" s="82" t="s">
        <v>265</v>
      </c>
      <c r="DI84" s="82" t="s">
        <v>266</v>
      </c>
      <c r="DJ84" s="82" t="s">
        <v>267</v>
      </c>
      <c r="DK84" s="82" t="s">
        <v>268</v>
      </c>
      <c r="DL84" s="87" t="s">
        <v>269</v>
      </c>
      <c r="DM84" s="78" t="s">
        <v>270</v>
      </c>
      <c r="DN84" s="78" t="s">
        <v>271</v>
      </c>
      <c r="DO84" s="78" t="s">
        <v>272</v>
      </c>
      <c r="DP84" s="78" t="s">
        <v>273</v>
      </c>
      <c r="DQ84" s="78" t="s">
        <v>274</v>
      </c>
      <c r="DR84" s="78" t="s">
        <v>275</v>
      </c>
    </row>
    <row r="85" spans="1:122">
      <c r="A85" s="214" t="s">
        <v>97</v>
      </c>
      <c r="B85" s="84" t="s">
        <v>98</v>
      </c>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4"/>
      <c r="CJ85" s="84"/>
      <c r="CK85" s="84"/>
      <c r="CL85" s="84"/>
      <c r="CM85" s="84"/>
      <c r="CN85" s="84"/>
      <c r="CO85" s="84"/>
      <c r="CP85" s="84"/>
      <c r="CQ85" s="84"/>
      <c r="CR85" s="84"/>
      <c r="CS85" s="84"/>
      <c r="CT85" s="84"/>
      <c r="CU85" s="84"/>
      <c r="CV85" s="84"/>
      <c r="CW85" s="84"/>
      <c r="CX85" s="84"/>
      <c r="CY85" s="84"/>
      <c r="CZ85" s="84"/>
      <c r="DA85" s="84"/>
      <c r="DB85" s="84"/>
      <c r="DC85" s="84"/>
      <c r="DD85" s="84"/>
      <c r="DE85" s="84"/>
      <c r="DF85" s="84"/>
      <c r="DG85" s="84"/>
      <c r="DH85" s="84"/>
      <c r="DI85" s="84"/>
      <c r="DJ85" s="84"/>
      <c r="DK85" s="84"/>
      <c r="DL85" s="84"/>
      <c r="DM85" s="84"/>
      <c r="DN85" s="84"/>
      <c r="DO85" s="84"/>
      <c r="DP85" s="84"/>
      <c r="DQ85" s="84"/>
      <c r="DR85" s="84"/>
    </row>
    <row r="86" spans="1:122">
      <c r="A86" s="214"/>
      <c r="B86" s="84" t="s">
        <v>99</v>
      </c>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4"/>
      <c r="BY86" s="84"/>
      <c r="BZ86" s="84"/>
      <c r="CA86" s="84"/>
      <c r="CB86" s="84"/>
      <c r="CC86" s="84"/>
      <c r="CD86" s="84"/>
      <c r="CE86" s="84"/>
      <c r="CF86" s="84"/>
      <c r="CG86" s="84"/>
      <c r="CH86" s="84"/>
      <c r="CI86" s="84"/>
      <c r="CJ86" s="84"/>
      <c r="CK86" s="84"/>
      <c r="CL86" s="84"/>
      <c r="CM86" s="84"/>
      <c r="CN86" s="84"/>
      <c r="CO86" s="84"/>
      <c r="CP86" s="84"/>
      <c r="CQ86" s="84"/>
      <c r="CR86" s="84"/>
      <c r="CS86" s="84"/>
      <c r="CT86" s="84"/>
      <c r="CU86" s="84"/>
      <c r="CV86" s="84"/>
      <c r="CW86" s="84"/>
      <c r="CX86" s="84"/>
      <c r="CY86" s="84"/>
      <c r="CZ86" s="84"/>
      <c r="DA86" s="84"/>
      <c r="DB86" s="84"/>
      <c r="DC86" s="84"/>
      <c r="DD86" s="84"/>
      <c r="DE86" s="84"/>
      <c r="DF86" s="84"/>
      <c r="DG86" s="84"/>
      <c r="DH86" s="84"/>
      <c r="DI86" s="84"/>
      <c r="DJ86" s="84"/>
      <c r="DK86" s="84"/>
      <c r="DL86" s="84"/>
      <c r="DM86" s="84"/>
      <c r="DN86" s="84"/>
      <c r="DO86" s="84"/>
      <c r="DP86" s="84"/>
      <c r="DQ86" s="84"/>
      <c r="DR86" s="84"/>
    </row>
    <row r="87" spans="1:122">
      <c r="A87" s="214"/>
      <c r="B87" s="84" t="s">
        <v>100</v>
      </c>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4"/>
      <c r="CJ87" s="84"/>
      <c r="CK87" s="84"/>
      <c r="CL87" s="84"/>
      <c r="CM87" s="84"/>
      <c r="CN87" s="84"/>
      <c r="CO87" s="84"/>
      <c r="CP87" s="84"/>
      <c r="CQ87" s="84"/>
      <c r="CR87" s="84"/>
      <c r="CS87" s="84"/>
      <c r="CT87" s="84"/>
      <c r="CU87" s="84"/>
      <c r="CV87" s="84"/>
      <c r="CW87" s="84"/>
      <c r="CX87" s="84"/>
      <c r="CY87" s="84"/>
      <c r="CZ87" s="84"/>
      <c r="DA87" s="84"/>
      <c r="DB87" s="84"/>
      <c r="DC87" s="84"/>
      <c r="DD87" s="84"/>
      <c r="DE87" s="84"/>
      <c r="DF87" s="84"/>
      <c r="DG87" s="84"/>
      <c r="DH87" s="84"/>
      <c r="DI87" s="84"/>
      <c r="DJ87" s="84"/>
      <c r="DK87" s="84"/>
      <c r="DL87" s="84"/>
      <c r="DM87" s="84"/>
      <c r="DN87" s="84"/>
      <c r="DO87" s="84"/>
      <c r="DP87" s="84"/>
      <c r="DQ87" s="84"/>
      <c r="DR87" s="84"/>
    </row>
    <row r="88" spans="1:122">
      <c r="A88" s="214"/>
      <c r="B88" s="84" t="s">
        <v>101</v>
      </c>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4"/>
      <c r="BY88" s="84"/>
      <c r="BZ88" s="84"/>
      <c r="CA88" s="84"/>
      <c r="CB88" s="84"/>
      <c r="CC88" s="84"/>
      <c r="CD88" s="84"/>
      <c r="CE88" s="84"/>
      <c r="CF88" s="84"/>
      <c r="CG88" s="84"/>
      <c r="CH88" s="84"/>
      <c r="CI88" s="84"/>
      <c r="CJ88" s="84"/>
      <c r="CK88" s="84"/>
      <c r="CL88" s="84"/>
      <c r="CM88" s="84"/>
      <c r="CN88" s="84"/>
      <c r="CO88" s="84"/>
      <c r="CP88" s="84"/>
      <c r="CQ88" s="84"/>
      <c r="CR88" s="84"/>
      <c r="CS88" s="84"/>
      <c r="CT88" s="84"/>
      <c r="CU88" s="84"/>
      <c r="CV88" s="84"/>
      <c r="CW88" s="84"/>
      <c r="CX88" s="84"/>
      <c r="CY88" s="84"/>
      <c r="CZ88" s="84"/>
      <c r="DA88" s="84"/>
      <c r="DB88" s="84"/>
      <c r="DC88" s="84"/>
      <c r="DD88" s="84"/>
      <c r="DE88" s="84"/>
      <c r="DF88" s="84"/>
      <c r="DG88" s="84"/>
      <c r="DH88" s="84"/>
      <c r="DI88" s="84"/>
      <c r="DJ88" s="84"/>
      <c r="DK88" s="84"/>
      <c r="DL88" s="84"/>
      <c r="DM88" s="84"/>
      <c r="DN88" s="84"/>
      <c r="DO88" s="84"/>
      <c r="DP88" s="84"/>
      <c r="DQ88" s="84"/>
      <c r="DR88" s="84"/>
    </row>
    <row r="89" spans="1:122">
      <c r="A89" s="214"/>
      <c r="B89" s="84" t="s">
        <v>102</v>
      </c>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4"/>
      <c r="CJ89" s="84"/>
      <c r="CK89" s="84"/>
      <c r="CL89" s="84"/>
      <c r="CM89" s="84"/>
      <c r="CN89" s="84"/>
      <c r="CO89" s="84"/>
      <c r="CP89" s="84"/>
      <c r="CQ89" s="84"/>
      <c r="CR89" s="84"/>
      <c r="CS89" s="84"/>
      <c r="CT89" s="84"/>
      <c r="CU89" s="84"/>
      <c r="CV89" s="84"/>
      <c r="CW89" s="84"/>
      <c r="CX89" s="84"/>
      <c r="CY89" s="84"/>
      <c r="CZ89" s="84"/>
      <c r="DA89" s="84"/>
      <c r="DB89" s="84"/>
      <c r="DC89" s="84"/>
      <c r="DD89" s="84"/>
      <c r="DE89" s="84"/>
      <c r="DF89" s="84"/>
      <c r="DG89" s="84"/>
      <c r="DH89" s="84"/>
      <c r="DI89" s="84"/>
      <c r="DJ89" s="84"/>
      <c r="DK89" s="84"/>
      <c r="DL89" s="84"/>
      <c r="DM89" s="84"/>
      <c r="DN89" s="84"/>
      <c r="DO89" s="84"/>
      <c r="DP89" s="84"/>
      <c r="DQ89" s="84"/>
      <c r="DR89" s="84"/>
    </row>
    <row r="90" spans="1:122">
      <c r="A90" s="214"/>
      <c r="B90" s="84" t="s">
        <v>103</v>
      </c>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4"/>
      <c r="BY90" s="84"/>
      <c r="BZ90" s="84"/>
      <c r="CA90" s="84"/>
      <c r="CB90" s="84"/>
      <c r="CC90" s="84"/>
      <c r="CD90" s="84"/>
      <c r="CE90" s="84"/>
      <c r="CF90" s="84"/>
      <c r="CG90" s="84"/>
      <c r="CH90" s="84"/>
      <c r="CI90" s="84"/>
      <c r="CJ90" s="84"/>
      <c r="CK90" s="84"/>
      <c r="CL90" s="84"/>
      <c r="CM90" s="84"/>
      <c r="CN90" s="84"/>
      <c r="CO90" s="84"/>
      <c r="CP90" s="84"/>
      <c r="CQ90" s="84"/>
      <c r="CR90" s="84"/>
      <c r="CS90" s="84"/>
      <c r="CT90" s="84"/>
      <c r="CU90" s="84"/>
      <c r="CV90" s="84"/>
      <c r="CW90" s="84"/>
      <c r="CX90" s="84"/>
      <c r="CY90" s="84"/>
      <c r="CZ90" s="84"/>
      <c r="DA90" s="84"/>
      <c r="DB90" s="84"/>
      <c r="DC90" s="84"/>
      <c r="DD90" s="84"/>
      <c r="DE90" s="84"/>
      <c r="DF90" s="84"/>
      <c r="DG90" s="84"/>
      <c r="DH90" s="84"/>
      <c r="DI90" s="84"/>
      <c r="DJ90" s="84"/>
      <c r="DK90" s="84"/>
      <c r="DL90" s="84"/>
      <c r="DM90" s="84"/>
      <c r="DN90" s="84"/>
      <c r="DO90" s="84"/>
      <c r="DP90" s="84"/>
      <c r="DQ90" s="84"/>
      <c r="DR90" s="84"/>
    </row>
    <row r="91" spans="1:122">
      <c r="A91" s="214"/>
      <c r="B91" s="84" t="s">
        <v>104</v>
      </c>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4"/>
      <c r="CJ91" s="84"/>
      <c r="CK91" s="84"/>
      <c r="CL91" s="84"/>
      <c r="CM91" s="84"/>
      <c r="CN91" s="84"/>
      <c r="CO91" s="84"/>
      <c r="CP91" s="84"/>
      <c r="CQ91" s="84"/>
      <c r="CR91" s="84"/>
      <c r="CS91" s="84"/>
      <c r="CT91" s="84"/>
      <c r="CU91" s="84"/>
      <c r="CV91" s="84"/>
      <c r="CW91" s="84"/>
      <c r="CX91" s="84"/>
      <c r="CY91" s="84"/>
      <c r="CZ91" s="84"/>
      <c r="DA91" s="84"/>
      <c r="DB91" s="84"/>
      <c r="DC91" s="84"/>
      <c r="DD91" s="84"/>
      <c r="DE91" s="84"/>
      <c r="DF91" s="84"/>
      <c r="DG91" s="84"/>
      <c r="DH91" s="84"/>
      <c r="DI91" s="84"/>
      <c r="DJ91" s="84"/>
      <c r="DK91" s="84"/>
      <c r="DL91" s="84"/>
      <c r="DM91" s="84"/>
      <c r="DN91" s="84"/>
      <c r="DO91" s="84"/>
      <c r="DP91" s="84"/>
      <c r="DQ91" s="84"/>
      <c r="DR91" s="84"/>
    </row>
    <row r="92" spans="1:122">
      <c r="A92" s="214"/>
      <c r="B92" s="84" t="s">
        <v>105</v>
      </c>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4"/>
      <c r="BY92" s="84"/>
      <c r="BZ92" s="84"/>
      <c r="CA92" s="84"/>
      <c r="CB92" s="84"/>
      <c r="CC92" s="84"/>
      <c r="CD92" s="84"/>
      <c r="CE92" s="84"/>
      <c r="CF92" s="84"/>
      <c r="CG92" s="84"/>
      <c r="CH92" s="84"/>
      <c r="CI92" s="84"/>
      <c r="CJ92" s="84"/>
      <c r="CK92" s="84"/>
      <c r="CL92" s="84"/>
      <c r="CM92" s="84"/>
      <c r="CN92" s="84"/>
      <c r="CO92" s="84"/>
      <c r="CP92" s="84"/>
      <c r="CQ92" s="84"/>
      <c r="CR92" s="84"/>
      <c r="CS92" s="84"/>
      <c r="CT92" s="84"/>
      <c r="CU92" s="84"/>
      <c r="CV92" s="84"/>
      <c r="CW92" s="84"/>
      <c r="CX92" s="84"/>
      <c r="CY92" s="84"/>
      <c r="CZ92" s="84"/>
      <c r="DA92" s="84"/>
      <c r="DB92" s="84"/>
      <c r="DC92" s="84"/>
      <c r="DD92" s="84"/>
      <c r="DE92" s="84"/>
      <c r="DF92" s="84"/>
      <c r="DG92" s="84"/>
      <c r="DH92" s="84"/>
      <c r="DI92" s="84"/>
      <c r="DJ92" s="84"/>
      <c r="DK92" s="84"/>
      <c r="DL92" s="84"/>
      <c r="DM92" s="84"/>
      <c r="DN92" s="84"/>
      <c r="DO92" s="84"/>
      <c r="DP92" s="84"/>
      <c r="DQ92" s="84"/>
      <c r="DR92" s="84"/>
    </row>
    <row r="93" spans="1:122">
      <c r="A93" s="214"/>
      <c r="B93" s="84" t="s">
        <v>177</v>
      </c>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4"/>
      <c r="CJ93" s="84"/>
      <c r="CK93" s="84"/>
      <c r="CL93" s="84"/>
      <c r="CM93" s="84"/>
      <c r="CN93" s="84"/>
      <c r="CO93" s="84"/>
      <c r="CP93" s="84"/>
      <c r="CQ93" s="84"/>
      <c r="CR93" s="84"/>
      <c r="CS93" s="84"/>
      <c r="CT93" s="84"/>
      <c r="CU93" s="84"/>
      <c r="CV93" s="84"/>
      <c r="CW93" s="84"/>
      <c r="CX93" s="84"/>
      <c r="CY93" s="84"/>
      <c r="CZ93" s="84"/>
      <c r="DA93" s="84"/>
      <c r="DB93" s="84"/>
      <c r="DC93" s="84"/>
      <c r="DD93" s="84"/>
      <c r="DE93" s="84"/>
      <c r="DF93" s="84"/>
      <c r="DG93" s="84"/>
      <c r="DH93" s="84"/>
      <c r="DI93" s="84"/>
      <c r="DJ93" s="84"/>
      <c r="DK93" s="84"/>
      <c r="DL93" s="84"/>
      <c r="DM93" s="84"/>
      <c r="DN93" s="84"/>
      <c r="DO93" s="84"/>
      <c r="DP93" s="84"/>
      <c r="DQ93" s="84"/>
      <c r="DR93" s="84"/>
    </row>
    <row r="94" spans="1:122">
      <c r="A94" s="214"/>
      <c r="B94" s="84" t="s">
        <v>107</v>
      </c>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4"/>
      <c r="BY94" s="84"/>
      <c r="BZ94" s="84"/>
      <c r="CA94" s="84"/>
      <c r="CB94" s="84"/>
      <c r="CC94" s="84"/>
      <c r="CD94" s="84"/>
      <c r="CE94" s="84"/>
      <c r="CF94" s="84"/>
      <c r="CG94" s="84"/>
      <c r="CH94" s="84"/>
      <c r="CI94" s="84"/>
      <c r="CJ94" s="84"/>
      <c r="CK94" s="84"/>
      <c r="CL94" s="84"/>
      <c r="CM94" s="84"/>
      <c r="CN94" s="84"/>
      <c r="CO94" s="84"/>
      <c r="CP94" s="84"/>
      <c r="CQ94" s="84"/>
      <c r="CR94" s="84"/>
      <c r="CS94" s="84"/>
      <c r="CT94" s="84"/>
      <c r="CU94" s="84"/>
      <c r="CV94" s="84"/>
      <c r="CW94" s="84"/>
      <c r="CX94" s="84"/>
      <c r="CY94" s="84"/>
      <c r="CZ94" s="84"/>
      <c r="DA94" s="84"/>
      <c r="DB94" s="84"/>
      <c r="DC94" s="84"/>
      <c r="DD94" s="84"/>
      <c r="DE94" s="84"/>
      <c r="DF94" s="84"/>
      <c r="DG94" s="84"/>
      <c r="DH94" s="84"/>
      <c r="DI94" s="84"/>
      <c r="DJ94" s="84"/>
      <c r="DK94" s="84"/>
      <c r="DL94" s="84"/>
      <c r="DM94" s="84"/>
      <c r="DN94" s="84"/>
      <c r="DO94" s="84"/>
      <c r="DP94" s="84"/>
      <c r="DQ94" s="84"/>
      <c r="DR94" s="84"/>
    </row>
    <row r="95" spans="1:122">
      <c r="A95" s="214"/>
      <c r="B95" s="84" t="s">
        <v>108</v>
      </c>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4"/>
      <c r="CJ95" s="84"/>
      <c r="CK95" s="84"/>
      <c r="CL95" s="84"/>
      <c r="CM95" s="84"/>
      <c r="CN95" s="84"/>
      <c r="CO95" s="84"/>
      <c r="CP95" s="84"/>
      <c r="CQ95" s="84"/>
      <c r="CR95" s="84"/>
      <c r="CS95" s="84"/>
      <c r="CT95" s="84"/>
      <c r="CU95" s="84"/>
      <c r="CV95" s="84"/>
      <c r="CW95" s="84"/>
      <c r="CX95" s="84"/>
      <c r="CY95" s="84"/>
      <c r="CZ95" s="84"/>
      <c r="DA95" s="84"/>
      <c r="DB95" s="84"/>
      <c r="DC95" s="84"/>
      <c r="DD95" s="84"/>
      <c r="DE95" s="84"/>
      <c r="DF95" s="84"/>
      <c r="DG95" s="84"/>
      <c r="DH95" s="84"/>
      <c r="DI95" s="84"/>
      <c r="DJ95" s="84"/>
      <c r="DK95" s="84"/>
      <c r="DL95" s="84"/>
      <c r="DM95" s="84"/>
      <c r="DN95" s="84"/>
      <c r="DO95" s="84"/>
      <c r="DP95" s="84"/>
      <c r="DQ95" s="84"/>
      <c r="DR95" s="84"/>
    </row>
    <row r="96" spans="1:122">
      <c r="A96" s="214"/>
      <c r="B96" s="84" t="s">
        <v>109</v>
      </c>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4"/>
      <c r="BY96" s="84"/>
      <c r="BZ96" s="84"/>
      <c r="CA96" s="84"/>
      <c r="CB96" s="84"/>
      <c r="CC96" s="84"/>
      <c r="CD96" s="84"/>
      <c r="CE96" s="84"/>
      <c r="CF96" s="84"/>
      <c r="CG96" s="84"/>
      <c r="CH96" s="84"/>
      <c r="CI96" s="84"/>
      <c r="CJ96" s="84"/>
      <c r="CK96" s="84"/>
      <c r="CL96" s="84"/>
      <c r="CM96" s="84"/>
      <c r="CN96" s="84"/>
      <c r="CO96" s="84"/>
      <c r="CP96" s="84"/>
      <c r="CQ96" s="84"/>
      <c r="CR96" s="84"/>
      <c r="CS96" s="84"/>
      <c r="CT96" s="84"/>
      <c r="CU96" s="84"/>
      <c r="CV96" s="84"/>
      <c r="CW96" s="84"/>
      <c r="CX96" s="84"/>
      <c r="CY96" s="84"/>
      <c r="CZ96" s="84"/>
      <c r="DA96" s="84"/>
      <c r="DB96" s="84"/>
      <c r="DC96" s="84"/>
      <c r="DD96" s="84"/>
      <c r="DE96" s="84"/>
      <c r="DF96" s="84"/>
      <c r="DG96" s="84"/>
      <c r="DH96" s="84"/>
      <c r="DI96" s="84"/>
      <c r="DJ96" s="84"/>
      <c r="DK96" s="84"/>
      <c r="DL96" s="84"/>
      <c r="DM96" s="84"/>
      <c r="DN96" s="84"/>
      <c r="DO96" s="84"/>
      <c r="DP96" s="84"/>
      <c r="DQ96" s="84"/>
      <c r="DR96" s="84"/>
    </row>
    <row r="97" spans="1:122">
      <c r="A97" s="214"/>
      <c r="B97" s="84" t="s">
        <v>110</v>
      </c>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4"/>
      <c r="CJ97" s="84"/>
      <c r="CK97" s="84"/>
      <c r="CL97" s="84"/>
      <c r="CM97" s="84"/>
      <c r="CN97" s="84"/>
      <c r="CO97" s="84"/>
      <c r="CP97" s="84"/>
      <c r="CQ97" s="84"/>
      <c r="CR97" s="84"/>
      <c r="CS97" s="84"/>
      <c r="CT97" s="84"/>
      <c r="CU97" s="84"/>
      <c r="CV97" s="84"/>
      <c r="CW97" s="84"/>
      <c r="CX97" s="84"/>
      <c r="CY97" s="84"/>
      <c r="CZ97" s="84"/>
      <c r="DA97" s="84"/>
      <c r="DB97" s="84"/>
      <c r="DC97" s="84"/>
      <c r="DD97" s="84"/>
      <c r="DE97" s="84"/>
      <c r="DF97" s="84"/>
      <c r="DG97" s="84"/>
      <c r="DH97" s="84"/>
      <c r="DI97" s="84"/>
      <c r="DJ97" s="84"/>
      <c r="DK97" s="84"/>
      <c r="DL97" s="84"/>
      <c r="DM97" s="84"/>
      <c r="DN97" s="84"/>
      <c r="DO97" s="84"/>
      <c r="DP97" s="84"/>
      <c r="DQ97" s="84"/>
      <c r="DR97" s="84"/>
    </row>
    <row r="98" spans="1:122">
      <c r="A98" s="214"/>
      <c r="B98" s="84" t="s">
        <v>111</v>
      </c>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4"/>
      <c r="BY98" s="84"/>
      <c r="BZ98" s="84"/>
      <c r="CA98" s="84"/>
      <c r="CB98" s="84"/>
      <c r="CC98" s="84"/>
      <c r="CD98" s="84"/>
      <c r="CE98" s="84"/>
      <c r="CF98" s="84"/>
      <c r="CG98" s="84"/>
      <c r="CH98" s="84"/>
      <c r="CI98" s="84"/>
      <c r="CJ98" s="84"/>
      <c r="CK98" s="84"/>
      <c r="CL98" s="84"/>
      <c r="CM98" s="84"/>
      <c r="CN98" s="84"/>
      <c r="CO98" s="84"/>
      <c r="CP98" s="84"/>
      <c r="CQ98" s="84"/>
      <c r="CR98" s="84"/>
      <c r="CS98" s="84"/>
      <c r="CT98" s="84"/>
      <c r="CU98" s="84"/>
      <c r="CV98" s="84"/>
      <c r="CW98" s="84"/>
      <c r="CX98" s="84"/>
      <c r="CY98" s="84"/>
      <c r="CZ98" s="84"/>
      <c r="DA98" s="84"/>
      <c r="DB98" s="84"/>
      <c r="DC98" s="84"/>
      <c r="DD98" s="84"/>
      <c r="DE98" s="84"/>
      <c r="DF98" s="84"/>
      <c r="DG98" s="84"/>
      <c r="DH98" s="84"/>
      <c r="DI98" s="84"/>
      <c r="DJ98" s="84"/>
      <c r="DK98" s="84"/>
      <c r="DL98" s="84"/>
      <c r="DM98" s="84"/>
      <c r="DN98" s="84"/>
      <c r="DO98" s="84"/>
      <c r="DP98" s="84"/>
      <c r="DQ98" s="84"/>
      <c r="DR98" s="84"/>
    </row>
    <row r="99" spans="1:122">
      <c r="A99" s="214"/>
      <c r="B99" s="84" t="s">
        <v>112</v>
      </c>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4"/>
      <c r="CJ99" s="84"/>
      <c r="CK99" s="84"/>
      <c r="CL99" s="84"/>
      <c r="CM99" s="84"/>
      <c r="CN99" s="84"/>
      <c r="CO99" s="84"/>
      <c r="CP99" s="84"/>
      <c r="CQ99" s="84"/>
      <c r="CR99" s="84"/>
      <c r="CS99" s="84"/>
      <c r="CT99" s="84"/>
      <c r="CU99" s="84"/>
      <c r="CV99" s="84"/>
      <c r="CW99" s="84"/>
      <c r="CX99" s="84"/>
      <c r="CY99" s="84"/>
      <c r="CZ99" s="84"/>
      <c r="DA99" s="84"/>
      <c r="DB99" s="84"/>
      <c r="DC99" s="84"/>
      <c r="DD99" s="84"/>
      <c r="DE99" s="84"/>
      <c r="DF99" s="84"/>
      <c r="DG99" s="84"/>
      <c r="DH99" s="84"/>
      <c r="DI99" s="84"/>
      <c r="DJ99" s="84"/>
      <c r="DK99" s="84"/>
      <c r="DL99" s="84"/>
      <c r="DM99" s="84"/>
      <c r="DN99" s="84"/>
      <c r="DO99" s="84"/>
      <c r="DP99" s="84"/>
      <c r="DQ99" s="84"/>
      <c r="DR99" s="84"/>
    </row>
    <row r="100" spans="1:122">
      <c r="A100" s="214"/>
      <c r="B100" s="84" t="s">
        <v>113</v>
      </c>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4"/>
      <c r="BY100" s="84"/>
      <c r="BZ100" s="84"/>
      <c r="CA100" s="84"/>
      <c r="CB100" s="84"/>
      <c r="CC100" s="84"/>
      <c r="CD100" s="84"/>
      <c r="CE100" s="84"/>
      <c r="CF100" s="84"/>
      <c r="CG100" s="84"/>
      <c r="CH100" s="84"/>
      <c r="CI100" s="84"/>
      <c r="CJ100" s="84"/>
      <c r="CK100" s="84"/>
      <c r="CL100" s="84"/>
      <c r="CM100" s="84"/>
      <c r="CN100" s="84"/>
      <c r="CO100" s="84"/>
      <c r="CP100" s="84"/>
      <c r="CQ100" s="84"/>
      <c r="CR100" s="84"/>
      <c r="CS100" s="84"/>
      <c r="CT100" s="84"/>
      <c r="CU100" s="84"/>
      <c r="CV100" s="84"/>
      <c r="CW100" s="84"/>
      <c r="CX100" s="84"/>
      <c r="CY100" s="84"/>
      <c r="CZ100" s="84"/>
      <c r="DA100" s="84"/>
      <c r="DB100" s="84"/>
      <c r="DC100" s="84"/>
      <c r="DD100" s="84"/>
      <c r="DE100" s="84"/>
      <c r="DF100" s="84"/>
      <c r="DG100" s="84"/>
      <c r="DH100" s="84"/>
      <c r="DI100" s="84"/>
      <c r="DJ100" s="84"/>
      <c r="DK100" s="84"/>
      <c r="DL100" s="84"/>
      <c r="DM100" s="84"/>
      <c r="DN100" s="84"/>
      <c r="DO100" s="84"/>
      <c r="DP100" s="84"/>
      <c r="DQ100" s="84"/>
      <c r="DR100" s="84"/>
    </row>
    <row r="101" spans="1:122">
      <c r="A101" s="214"/>
      <c r="B101" s="84" t="s">
        <v>114</v>
      </c>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4"/>
      <c r="CJ101" s="84"/>
      <c r="CK101" s="84"/>
      <c r="CL101" s="84"/>
      <c r="CM101" s="84"/>
      <c r="CN101" s="84"/>
      <c r="CO101" s="84"/>
      <c r="CP101" s="84"/>
      <c r="CQ101" s="84"/>
      <c r="CR101" s="84"/>
      <c r="CS101" s="84"/>
      <c r="CT101" s="84"/>
      <c r="CU101" s="84"/>
      <c r="CV101" s="84"/>
      <c r="CW101" s="84"/>
      <c r="CX101" s="84"/>
      <c r="CY101" s="84"/>
      <c r="CZ101" s="84"/>
      <c r="DA101" s="84"/>
      <c r="DB101" s="84"/>
      <c r="DC101" s="84"/>
      <c r="DD101" s="84"/>
      <c r="DE101" s="84"/>
      <c r="DF101" s="84"/>
      <c r="DG101" s="84"/>
      <c r="DH101" s="84"/>
      <c r="DI101" s="84"/>
      <c r="DJ101" s="84"/>
      <c r="DK101" s="84"/>
      <c r="DL101" s="84"/>
      <c r="DM101" s="84"/>
      <c r="DN101" s="84"/>
      <c r="DO101" s="84"/>
      <c r="DP101" s="84"/>
      <c r="DQ101" s="84"/>
      <c r="DR101" s="84"/>
    </row>
    <row r="102" spans="1:122">
      <c r="A102" s="214"/>
      <c r="B102" s="84" t="s">
        <v>115</v>
      </c>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4"/>
      <c r="BY102" s="84"/>
      <c r="BZ102" s="84"/>
      <c r="CA102" s="84"/>
      <c r="CB102" s="84"/>
      <c r="CC102" s="84"/>
      <c r="CD102" s="84"/>
      <c r="CE102" s="84"/>
      <c r="CF102" s="84"/>
      <c r="CG102" s="84"/>
      <c r="CH102" s="84"/>
      <c r="CI102" s="84"/>
      <c r="CJ102" s="84"/>
      <c r="CK102" s="84"/>
      <c r="CL102" s="84"/>
      <c r="CM102" s="84"/>
      <c r="CN102" s="84"/>
      <c r="CO102" s="84"/>
      <c r="CP102" s="84"/>
      <c r="CQ102" s="84"/>
      <c r="CR102" s="84"/>
      <c r="CS102" s="84"/>
      <c r="CT102" s="84"/>
      <c r="CU102" s="84"/>
      <c r="CV102" s="84"/>
      <c r="CW102" s="84"/>
      <c r="CX102" s="84"/>
      <c r="CY102" s="84"/>
      <c r="CZ102" s="84"/>
      <c r="DA102" s="84"/>
      <c r="DB102" s="84"/>
      <c r="DC102" s="84"/>
      <c r="DD102" s="84"/>
      <c r="DE102" s="84"/>
      <c r="DF102" s="84"/>
      <c r="DG102" s="84"/>
      <c r="DH102" s="84"/>
      <c r="DI102" s="84"/>
      <c r="DJ102" s="84"/>
      <c r="DK102" s="84"/>
      <c r="DL102" s="84"/>
      <c r="DM102" s="84"/>
      <c r="DN102" s="84"/>
      <c r="DO102" s="84"/>
      <c r="DP102" s="84"/>
      <c r="DQ102" s="84"/>
      <c r="DR102" s="84"/>
    </row>
    <row r="103" spans="1:122">
      <c r="A103" s="214"/>
      <c r="B103" s="84" t="s">
        <v>116</v>
      </c>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4"/>
      <c r="CJ103" s="84"/>
      <c r="CK103" s="84"/>
      <c r="CL103" s="84"/>
      <c r="CM103" s="84"/>
      <c r="CN103" s="84"/>
      <c r="CO103" s="84"/>
      <c r="CP103" s="84"/>
      <c r="CQ103" s="84"/>
      <c r="CR103" s="84"/>
      <c r="CS103" s="84"/>
      <c r="CT103" s="84"/>
      <c r="CU103" s="84"/>
      <c r="CV103" s="84"/>
      <c r="CW103" s="84"/>
      <c r="CX103" s="84"/>
      <c r="CY103" s="84"/>
      <c r="CZ103" s="84"/>
      <c r="DA103" s="84"/>
      <c r="DB103" s="84"/>
      <c r="DC103" s="84"/>
      <c r="DD103" s="84"/>
      <c r="DE103" s="84"/>
      <c r="DF103" s="84"/>
      <c r="DG103" s="84"/>
      <c r="DH103" s="84"/>
      <c r="DI103" s="84"/>
      <c r="DJ103" s="84"/>
      <c r="DK103" s="84"/>
      <c r="DL103" s="84"/>
      <c r="DM103" s="84"/>
      <c r="DN103" s="84"/>
      <c r="DO103" s="84"/>
      <c r="DP103" s="84"/>
      <c r="DQ103" s="84"/>
      <c r="DR103" s="84"/>
    </row>
    <row r="104" spans="1:122">
      <c r="A104" s="214"/>
      <c r="B104" s="84" t="s">
        <v>117</v>
      </c>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4"/>
      <c r="BY104" s="84"/>
      <c r="BZ104" s="84"/>
      <c r="CA104" s="84"/>
      <c r="CB104" s="84"/>
      <c r="CC104" s="84"/>
      <c r="CD104" s="84"/>
      <c r="CE104" s="84"/>
      <c r="CF104" s="84"/>
      <c r="CG104" s="84"/>
      <c r="CH104" s="84"/>
      <c r="CI104" s="84"/>
      <c r="CJ104" s="84"/>
      <c r="CK104" s="84"/>
      <c r="CL104" s="84"/>
      <c r="CM104" s="84"/>
      <c r="CN104" s="84"/>
      <c r="CO104" s="84"/>
      <c r="CP104" s="84"/>
      <c r="CQ104" s="84"/>
      <c r="CR104" s="84"/>
      <c r="CS104" s="84"/>
      <c r="CT104" s="84"/>
      <c r="CU104" s="84"/>
      <c r="CV104" s="84"/>
      <c r="CW104" s="84"/>
      <c r="CX104" s="84"/>
      <c r="CY104" s="84"/>
      <c r="CZ104" s="84"/>
      <c r="DA104" s="84"/>
      <c r="DB104" s="84"/>
      <c r="DC104" s="84"/>
      <c r="DD104" s="84"/>
      <c r="DE104" s="84"/>
      <c r="DF104" s="84"/>
      <c r="DG104" s="84"/>
      <c r="DH104" s="84"/>
      <c r="DI104" s="84"/>
      <c r="DJ104" s="84"/>
      <c r="DK104" s="84"/>
      <c r="DL104" s="84"/>
      <c r="DM104" s="84"/>
      <c r="DN104" s="84"/>
      <c r="DO104" s="84"/>
      <c r="DP104" s="84"/>
      <c r="DQ104" s="84"/>
      <c r="DR104" s="84"/>
    </row>
    <row r="105" spans="1:122" s="79" customFormat="1">
      <c r="A105" s="214"/>
      <c r="B105" s="85" t="s">
        <v>118</v>
      </c>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c r="DB105" s="85"/>
      <c r="DC105" s="85"/>
      <c r="DD105" s="85"/>
      <c r="DE105" s="85"/>
      <c r="DF105" s="85"/>
      <c r="DG105" s="85"/>
      <c r="DH105" s="85"/>
      <c r="DI105" s="85"/>
      <c r="DJ105" s="85"/>
      <c r="DK105" s="85"/>
      <c r="DL105" s="85"/>
      <c r="DM105" s="85"/>
      <c r="DN105" s="85"/>
      <c r="DO105" s="85"/>
      <c r="DP105" s="85"/>
      <c r="DQ105" s="85"/>
      <c r="DR105" s="85"/>
    </row>
    <row r="106" spans="1:122">
      <c r="A106" s="214" t="s">
        <v>119</v>
      </c>
      <c r="B106" s="84" t="s">
        <v>120</v>
      </c>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4"/>
      <c r="BY106" s="84"/>
      <c r="BZ106" s="84"/>
      <c r="CA106" s="84"/>
      <c r="CB106" s="84"/>
      <c r="CC106" s="84"/>
      <c r="CD106" s="84"/>
      <c r="CE106" s="84"/>
      <c r="CF106" s="84"/>
      <c r="CG106" s="84"/>
      <c r="CH106" s="84"/>
      <c r="CI106" s="84"/>
      <c r="CJ106" s="84"/>
      <c r="CK106" s="84"/>
      <c r="CL106" s="84"/>
      <c r="CM106" s="84"/>
      <c r="CN106" s="84"/>
      <c r="CO106" s="84"/>
      <c r="CP106" s="84"/>
      <c r="CQ106" s="84"/>
      <c r="CR106" s="84"/>
      <c r="CS106" s="84"/>
      <c r="CT106" s="84"/>
      <c r="CU106" s="84"/>
      <c r="CV106" s="84"/>
      <c r="CW106" s="84"/>
      <c r="CX106" s="84"/>
      <c r="CY106" s="84"/>
      <c r="CZ106" s="84"/>
      <c r="DA106" s="84"/>
      <c r="DB106" s="84"/>
      <c r="DC106" s="84"/>
      <c r="DD106" s="84"/>
      <c r="DE106" s="84"/>
      <c r="DF106" s="84"/>
      <c r="DG106" s="84"/>
      <c r="DH106" s="84"/>
      <c r="DI106" s="84"/>
      <c r="DJ106" s="84"/>
      <c r="DK106" s="84"/>
      <c r="DL106" s="84"/>
      <c r="DM106" s="84"/>
      <c r="DN106" s="84"/>
      <c r="DO106" s="84"/>
      <c r="DP106" s="84"/>
      <c r="DQ106" s="84"/>
      <c r="DR106" s="84"/>
    </row>
    <row r="107" spans="1:122">
      <c r="A107" s="214"/>
      <c r="B107" s="84" t="s">
        <v>121</v>
      </c>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c r="BI107" s="84"/>
      <c r="BJ107" s="84"/>
      <c r="BK107" s="84"/>
      <c r="BL107" s="84"/>
      <c r="BM107" s="84"/>
      <c r="BN107" s="84"/>
      <c r="BO107" s="84"/>
      <c r="BP107" s="84"/>
      <c r="BQ107" s="84"/>
      <c r="BR107" s="84"/>
      <c r="BS107" s="84"/>
      <c r="BT107" s="84"/>
      <c r="BU107" s="84"/>
      <c r="BV107" s="84"/>
      <c r="BW107" s="84"/>
      <c r="BX107" s="84"/>
      <c r="BY107" s="84"/>
      <c r="BZ107" s="84"/>
      <c r="CA107" s="84"/>
      <c r="CB107" s="84"/>
      <c r="CC107" s="84"/>
      <c r="CD107" s="84"/>
      <c r="CE107" s="84"/>
      <c r="CF107" s="84"/>
      <c r="CG107" s="84"/>
      <c r="CH107" s="84"/>
      <c r="CI107" s="84"/>
      <c r="CJ107" s="84"/>
      <c r="CK107" s="84"/>
      <c r="CL107" s="84"/>
      <c r="CM107" s="84"/>
      <c r="CN107" s="84"/>
      <c r="CO107" s="84"/>
      <c r="CP107" s="84"/>
      <c r="CQ107" s="84"/>
      <c r="CR107" s="84"/>
      <c r="CS107" s="84"/>
      <c r="CT107" s="84"/>
      <c r="CU107" s="84"/>
      <c r="CV107" s="84"/>
      <c r="CW107" s="84"/>
      <c r="CX107" s="84"/>
      <c r="CY107" s="84"/>
      <c r="CZ107" s="84"/>
      <c r="DA107" s="84"/>
      <c r="DB107" s="84"/>
      <c r="DC107" s="84"/>
      <c r="DD107" s="84"/>
      <c r="DE107" s="84"/>
      <c r="DF107" s="84"/>
      <c r="DG107" s="84"/>
      <c r="DH107" s="84"/>
      <c r="DI107" s="84"/>
      <c r="DJ107" s="84"/>
      <c r="DK107" s="84"/>
      <c r="DL107" s="84"/>
      <c r="DM107" s="84"/>
      <c r="DN107" s="84"/>
      <c r="DO107" s="84"/>
      <c r="DP107" s="84"/>
      <c r="DQ107" s="84"/>
      <c r="DR107" s="84"/>
    </row>
    <row r="108" spans="1:122">
      <c r="A108" s="214"/>
      <c r="B108" s="84" t="s">
        <v>122</v>
      </c>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4"/>
      <c r="BY108" s="84"/>
      <c r="BZ108" s="84"/>
      <c r="CA108" s="84"/>
      <c r="CB108" s="84"/>
      <c r="CC108" s="84"/>
      <c r="CD108" s="84"/>
      <c r="CE108" s="84"/>
      <c r="CF108" s="84"/>
      <c r="CG108" s="84"/>
      <c r="CH108" s="84"/>
      <c r="CI108" s="84"/>
      <c r="CJ108" s="84"/>
      <c r="CK108" s="84"/>
      <c r="CL108" s="84"/>
      <c r="CM108" s="84"/>
      <c r="CN108" s="84"/>
      <c r="CO108" s="84"/>
      <c r="CP108" s="84"/>
      <c r="CQ108" s="84"/>
      <c r="CR108" s="84"/>
      <c r="CS108" s="84"/>
      <c r="CT108" s="84"/>
      <c r="CU108" s="84"/>
      <c r="CV108" s="84"/>
      <c r="CW108" s="84"/>
      <c r="CX108" s="84"/>
      <c r="CY108" s="84"/>
      <c r="CZ108" s="84"/>
      <c r="DA108" s="84"/>
      <c r="DB108" s="84"/>
      <c r="DC108" s="84"/>
      <c r="DD108" s="84"/>
      <c r="DE108" s="84"/>
      <c r="DF108" s="84"/>
      <c r="DG108" s="84"/>
      <c r="DH108" s="84"/>
      <c r="DI108" s="84"/>
      <c r="DJ108" s="84"/>
      <c r="DK108" s="84"/>
      <c r="DL108" s="84"/>
      <c r="DM108" s="84"/>
      <c r="DN108" s="84"/>
      <c r="DO108" s="84"/>
      <c r="DP108" s="84"/>
      <c r="DQ108" s="84"/>
      <c r="DR108" s="84"/>
    </row>
    <row r="109" spans="1:122">
      <c r="A109" s="214"/>
      <c r="B109" s="84" t="s">
        <v>123</v>
      </c>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84"/>
      <c r="BK109" s="84"/>
      <c r="BL109" s="84"/>
      <c r="BM109" s="84"/>
      <c r="BN109" s="84"/>
      <c r="BO109" s="84"/>
      <c r="BP109" s="84"/>
      <c r="BQ109" s="84"/>
      <c r="BR109" s="84"/>
      <c r="BS109" s="84"/>
      <c r="BT109" s="84"/>
      <c r="BU109" s="84"/>
      <c r="BV109" s="84"/>
      <c r="BW109" s="84"/>
      <c r="BX109" s="84"/>
      <c r="BY109" s="84"/>
      <c r="BZ109" s="84"/>
      <c r="CA109" s="84"/>
      <c r="CB109" s="84"/>
      <c r="CC109" s="84"/>
      <c r="CD109" s="84"/>
      <c r="CE109" s="84"/>
      <c r="CF109" s="84"/>
      <c r="CG109" s="84"/>
      <c r="CH109" s="84"/>
      <c r="CI109" s="84"/>
      <c r="CJ109" s="84"/>
      <c r="CK109" s="84"/>
      <c r="CL109" s="84"/>
      <c r="CM109" s="84"/>
      <c r="CN109" s="84"/>
      <c r="CO109" s="84"/>
      <c r="CP109" s="84"/>
      <c r="CQ109" s="84"/>
      <c r="CR109" s="84"/>
      <c r="CS109" s="84"/>
      <c r="CT109" s="84"/>
      <c r="CU109" s="84"/>
      <c r="CV109" s="84"/>
      <c r="CW109" s="84"/>
      <c r="CX109" s="84"/>
      <c r="CY109" s="84"/>
      <c r="CZ109" s="84"/>
      <c r="DA109" s="84"/>
      <c r="DB109" s="84"/>
      <c r="DC109" s="84"/>
      <c r="DD109" s="84"/>
      <c r="DE109" s="84"/>
      <c r="DF109" s="84"/>
      <c r="DG109" s="84"/>
      <c r="DH109" s="84"/>
      <c r="DI109" s="84"/>
      <c r="DJ109" s="84"/>
      <c r="DK109" s="84"/>
      <c r="DL109" s="84"/>
      <c r="DM109" s="84"/>
      <c r="DN109" s="84"/>
      <c r="DO109" s="84"/>
      <c r="DP109" s="84"/>
      <c r="DQ109" s="84"/>
      <c r="DR109" s="84"/>
    </row>
    <row r="110" spans="1:122">
      <c r="A110" s="214"/>
      <c r="B110" s="84" t="s">
        <v>124</v>
      </c>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4"/>
      <c r="BY110" s="84"/>
      <c r="BZ110" s="84"/>
      <c r="CA110" s="84"/>
      <c r="CB110" s="84"/>
      <c r="CC110" s="84"/>
      <c r="CD110" s="84"/>
      <c r="CE110" s="84"/>
      <c r="CF110" s="84"/>
      <c r="CG110" s="84"/>
      <c r="CH110" s="84"/>
      <c r="CI110" s="84"/>
      <c r="CJ110" s="84"/>
      <c r="CK110" s="84"/>
      <c r="CL110" s="84"/>
      <c r="CM110" s="84"/>
      <c r="CN110" s="84"/>
      <c r="CO110" s="84"/>
      <c r="CP110" s="84"/>
      <c r="CQ110" s="84"/>
      <c r="CR110" s="84"/>
      <c r="CS110" s="84"/>
      <c r="CT110" s="84"/>
      <c r="CU110" s="84"/>
      <c r="CV110" s="84"/>
      <c r="CW110" s="84"/>
      <c r="CX110" s="84"/>
      <c r="CY110" s="84"/>
      <c r="CZ110" s="84"/>
      <c r="DA110" s="84"/>
      <c r="DB110" s="84"/>
      <c r="DC110" s="84"/>
      <c r="DD110" s="84"/>
      <c r="DE110" s="84"/>
      <c r="DF110" s="84"/>
      <c r="DG110" s="84"/>
      <c r="DH110" s="84"/>
      <c r="DI110" s="84"/>
      <c r="DJ110" s="84"/>
      <c r="DK110" s="84"/>
      <c r="DL110" s="84"/>
      <c r="DM110" s="84"/>
      <c r="DN110" s="84"/>
      <c r="DO110" s="84"/>
      <c r="DP110" s="84"/>
      <c r="DQ110" s="84"/>
      <c r="DR110" s="84"/>
    </row>
    <row r="111" spans="1:122">
      <c r="A111" s="214"/>
      <c r="B111" s="84" t="s">
        <v>125</v>
      </c>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c r="AX111" s="84"/>
      <c r="AY111" s="84"/>
      <c r="AZ111" s="84"/>
      <c r="BA111" s="84"/>
      <c r="BB111" s="84"/>
      <c r="BC111" s="84"/>
      <c r="BD111" s="84"/>
      <c r="BE111" s="84"/>
      <c r="BF111" s="84"/>
      <c r="BG111" s="84"/>
      <c r="BH111" s="84"/>
      <c r="BI111" s="84"/>
      <c r="BJ111" s="84"/>
      <c r="BK111" s="84"/>
      <c r="BL111" s="84"/>
      <c r="BM111" s="84"/>
      <c r="BN111" s="84"/>
      <c r="BO111" s="84"/>
      <c r="BP111" s="84"/>
      <c r="BQ111" s="84"/>
      <c r="BR111" s="84"/>
      <c r="BS111" s="84"/>
      <c r="BT111" s="84"/>
      <c r="BU111" s="84"/>
      <c r="BV111" s="84"/>
      <c r="BW111" s="84"/>
      <c r="BX111" s="84"/>
      <c r="BY111" s="84"/>
      <c r="BZ111" s="84"/>
      <c r="CA111" s="84"/>
      <c r="CB111" s="84"/>
      <c r="CC111" s="84"/>
      <c r="CD111" s="84"/>
      <c r="CE111" s="84"/>
      <c r="CF111" s="84"/>
      <c r="CG111" s="84"/>
      <c r="CH111" s="84"/>
      <c r="CI111" s="84"/>
      <c r="CJ111" s="84"/>
      <c r="CK111" s="84"/>
      <c r="CL111" s="84"/>
      <c r="CM111" s="84"/>
      <c r="CN111" s="84"/>
      <c r="CO111" s="84"/>
      <c r="CP111" s="84"/>
      <c r="CQ111" s="84"/>
      <c r="CR111" s="84"/>
      <c r="CS111" s="84"/>
      <c r="CT111" s="84"/>
      <c r="CU111" s="84"/>
      <c r="CV111" s="84"/>
      <c r="CW111" s="84"/>
      <c r="CX111" s="84"/>
      <c r="CY111" s="84"/>
      <c r="CZ111" s="84"/>
      <c r="DA111" s="84"/>
      <c r="DB111" s="84"/>
      <c r="DC111" s="84"/>
      <c r="DD111" s="84"/>
      <c r="DE111" s="84"/>
      <c r="DF111" s="84"/>
      <c r="DG111" s="84"/>
      <c r="DH111" s="84"/>
      <c r="DI111" s="84"/>
      <c r="DJ111" s="84"/>
      <c r="DK111" s="84"/>
      <c r="DL111" s="84"/>
      <c r="DM111" s="84"/>
      <c r="DN111" s="84"/>
      <c r="DO111" s="84"/>
      <c r="DP111" s="84"/>
      <c r="DQ111" s="84"/>
      <c r="DR111" s="84"/>
    </row>
    <row r="112" spans="1:122">
      <c r="A112" s="214"/>
      <c r="B112" s="84" t="s">
        <v>126</v>
      </c>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4"/>
      <c r="BY112" s="84"/>
      <c r="BZ112" s="84"/>
      <c r="CA112" s="84"/>
      <c r="CB112" s="84"/>
      <c r="CC112" s="84"/>
      <c r="CD112" s="84"/>
      <c r="CE112" s="84"/>
      <c r="CF112" s="84"/>
      <c r="CG112" s="84"/>
      <c r="CH112" s="84"/>
      <c r="CI112" s="84"/>
      <c r="CJ112" s="84"/>
      <c r="CK112" s="84"/>
      <c r="CL112" s="84"/>
      <c r="CM112" s="84"/>
      <c r="CN112" s="84"/>
      <c r="CO112" s="84"/>
      <c r="CP112" s="84"/>
      <c r="CQ112" s="84"/>
      <c r="CR112" s="84"/>
      <c r="CS112" s="84"/>
      <c r="CT112" s="84"/>
      <c r="CU112" s="84"/>
      <c r="CV112" s="84"/>
      <c r="CW112" s="84"/>
      <c r="CX112" s="84"/>
      <c r="CY112" s="84"/>
      <c r="CZ112" s="84"/>
      <c r="DA112" s="84"/>
      <c r="DB112" s="84"/>
      <c r="DC112" s="84"/>
      <c r="DD112" s="84"/>
      <c r="DE112" s="84"/>
      <c r="DF112" s="84"/>
      <c r="DG112" s="84"/>
      <c r="DH112" s="84"/>
      <c r="DI112" s="84"/>
      <c r="DJ112" s="84"/>
      <c r="DK112" s="84"/>
      <c r="DL112" s="84"/>
      <c r="DM112" s="84"/>
      <c r="DN112" s="84"/>
      <c r="DO112" s="84"/>
      <c r="DP112" s="84"/>
      <c r="DQ112" s="84"/>
      <c r="DR112" s="84"/>
    </row>
    <row r="113" spans="1:122">
      <c r="A113" s="214"/>
      <c r="B113" s="84" t="s">
        <v>127</v>
      </c>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c r="BI113" s="84"/>
      <c r="BJ113" s="84"/>
      <c r="BK113" s="84"/>
      <c r="BL113" s="84"/>
      <c r="BM113" s="84"/>
      <c r="BN113" s="84"/>
      <c r="BO113" s="84"/>
      <c r="BP113" s="84"/>
      <c r="BQ113" s="84"/>
      <c r="BR113" s="84"/>
      <c r="BS113" s="84"/>
      <c r="BT113" s="84"/>
      <c r="BU113" s="84"/>
      <c r="BV113" s="84"/>
      <c r="BW113" s="84"/>
      <c r="BX113" s="84"/>
      <c r="BY113" s="84"/>
      <c r="BZ113" s="84"/>
      <c r="CA113" s="84"/>
      <c r="CB113" s="84"/>
      <c r="CC113" s="84"/>
      <c r="CD113" s="84"/>
      <c r="CE113" s="84"/>
      <c r="CF113" s="84"/>
      <c r="CG113" s="84"/>
      <c r="CH113" s="84"/>
      <c r="CI113" s="84"/>
      <c r="CJ113" s="84"/>
      <c r="CK113" s="84"/>
      <c r="CL113" s="84"/>
      <c r="CM113" s="84"/>
      <c r="CN113" s="84"/>
      <c r="CO113" s="84"/>
      <c r="CP113" s="84"/>
      <c r="CQ113" s="84"/>
      <c r="CR113" s="84"/>
      <c r="CS113" s="84"/>
      <c r="CT113" s="84"/>
      <c r="CU113" s="84"/>
      <c r="CV113" s="84"/>
      <c r="CW113" s="84"/>
      <c r="CX113" s="84"/>
      <c r="CY113" s="84"/>
      <c r="CZ113" s="84"/>
      <c r="DA113" s="84"/>
      <c r="DB113" s="84"/>
      <c r="DC113" s="84"/>
      <c r="DD113" s="84"/>
      <c r="DE113" s="84"/>
      <c r="DF113" s="84"/>
      <c r="DG113" s="84"/>
      <c r="DH113" s="84"/>
      <c r="DI113" s="84"/>
      <c r="DJ113" s="84"/>
      <c r="DK113" s="84"/>
      <c r="DL113" s="84"/>
      <c r="DM113" s="84"/>
      <c r="DN113" s="84"/>
      <c r="DO113" s="84"/>
      <c r="DP113" s="84"/>
      <c r="DQ113" s="84"/>
      <c r="DR113" s="84"/>
    </row>
    <row r="114" spans="1:122">
      <c r="A114" s="214"/>
      <c r="B114" s="84" t="s">
        <v>128</v>
      </c>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4"/>
      <c r="BY114" s="84"/>
      <c r="BZ114" s="84"/>
      <c r="CA114" s="84"/>
      <c r="CB114" s="84"/>
      <c r="CC114" s="84"/>
      <c r="CD114" s="84"/>
      <c r="CE114" s="84"/>
      <c r="CF114" s="84"/>
      <c r="CG114" s="84"/>
      <c r="CH114" s="84"/>
      <c r="CI114" s="84"/>
      <c r="CJ114" s="84"/>
      <c r="CK114" s="84"/>
      <c r="CL114" s="84"/>
      <c r="CM114" s="84"/>
      <c r="CN114" s="84"/>
      <c r="CO114" s="84"/>
      <c r="CP114" s="84"/>
      <c r="CQ114" s="84"/>
      <c r="CR114" s="84"/>
      <c r="CS114" s="84"/>
      <c r="CT114" s="84"/>
      <c r="CU114" s="84"/>
      <c r="CV114" s="84"/>
      <c r="CW114" s="84"/>
      <c r="CX114" s="84"/>
      <c r="CY114" s="84"/>
      <c r="CZ114" s="84"/>
      <c r="DA114" s="84"/>
      <c r="DB114" s="84"/>
      <c r="DC114" s="84"/>
      <c r="DD114" s="84"/>
      <c r="DE114" s="84"/>
      <c r="DF114" s="84"/>
      <c r="DG114" s="84"/>
      <c r="DH114" s="84"/>
      <c r="DI114" s="84"/>
      <c r="DJ114" s="84"/>
      <c r="DK114" s="84"/>
      <c r="DL114" s="84"/>
      <c r="DM114" s="84"/>
      <c r="DN114" s="84"/>
      <c r="DO114" s="84"/>
      <c r="DP114" s="84"/>
      <c r="DQ114" s="84"/>
      <c r="DR114" s="84"/>
    </row>
    <row r="115" spans="1:122">
      <c r="A115" s="214"/>
      <c r="B115" s="84" t="s">
        <v>129</v>
      </c>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c r="BI115" s="84"/>
      <c r="BJ115" s="84"/>
      <c r="BK115" s="84"/>
      <c r="BL115" s="84"/>
      <c r="BM115" s="84"/>
      <c r="BN115" s="84"/>
      <c r="BO115" s="84"/>
      <c r="BP115" s="84"/>
      <c r="BQ115" s="84"/>
      <c r="BR115" s="84"/>
      <c r="BS115" s="84"/>
      <c r="BT115" s="84"/>
      <c r="BU115" s="84"/>
      <c r="BV115" s="84"/>
      <c r="BW115" s="84"/>
      <c r="BX115" s="84"/>
      <c r="BY115" s="84"/>
      <c r="BZ115" s="84"/>
      <c r="CA115" s="84"/>
      <c r="CB115" s="84"/>
      <c r="CC115" s="84"/>
      <c r="CD115" s="84"/>
      <c r="CE115" s="84"/>
      <c r="CF115" s="84"/>
      <c r="CG115" s="84"/>
      <c r="CH115" s="84"/>
      <c r="CI115" s="84"/>
      <c r="CJ115" s="84"/>
      <c r="CK115" s="84"/>
      <c r="CL115" s="84"/>
      <c r="CM115" s="84"/>
      <c r="CN115" s="84"/>
      <c r="CO115" s="84"/>
      <c r="CP115" s="84"/>
      <c r="CQ115" s="84"/>
      <c r="CR115" s="84"/>
      <c r="CS115" s="84"/>
      <c r="CT115" s="84"/>
      <c r="CU115" s="84"/>
      <c r="CV115" s="84"/>
      <c r="CW115" s="84"/>
      <c r="CX115" s="84"/>
      <c r="CY115" s="84"/>
      <c r="CZ115" s="84"/>
      <c r="DA115" s="84"/>
      <c r="DB115" s="84"/>
      <c r="DC115" s="84"/>
      <c r="DD115" s="84"/>
      <c r="DE115" s="84"/>
      <c r="DF115" s="84"/>
      <c r="DG115" s="84"/>
      <c r="DH115" s="84"/>
      <c r="DI115" s="84"/>
      <c r="DJ115" s="84"/>
      <c r="DK115" s="84"/>
      <c r="DL115" s="84"/>
      <c r="DM115" s="84"/>
      <c r="DN115" s="84"/>
      <c r="DO115" s="84"/>
      <c r="DP115" s="84"/>
      <c r="DQ115" s="84"/>
      <c r="DR115" s="84"/>
    </row>
    <row r="116" spans="1:122">
      <c r="A116" s="214"/>
      <c r="B116" s="84" t="s">
        <v>130</v>
      </c>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4"/>
      <c r="BY116" s="84"/>
      <c r="BZ116" s="84"/>
      <c r="CA116" s="84"/>
      <c r="CB116" s="84"/>
      <c r="CC116" s="84"/>
      <c r="CD116" s="84"/>
      <c r="CE116" s="84"/>
      <c r="CF116" s="84"/>
      <c r="CG116" s="84"/>
      <c r="CH116" s="84"/>
      <c r="CI116" s="84"/>
      <c r="CJ116" s="84"/>
      <c r="CK116" s="84"/>
      <c r="CL116" s="84"/>
      <c r="CM116" s="84"/>
      <c r="CN116" s="84"/>
      <c r="CO116" s="84"/>
      <c r="CP116" s="84"/>
      <c r="CQ116" s="84"/>
      <c r="CR116" s="84"/>
      <c r="CS116" s="84"/>
      <c r="CT116" s="84"/>
      <c r="CU116" s="84"/>
      <c r="CV116" s="84"/>
      <c r="CW116" s="84"/>
      <c r="CX116" s="84"/>
      <c r="CY116" s="84"/>
      <c r="CZ116" s="84"/>
      <c r="DA116" s="84"/>
      <c r="DB116" s="84"/>
      <c r="DC116" s="84"/>
      <c r="DD116" s="84"/>
      <c r="DE116" s="84"/>
      <c r="DF116" s="84"/>
      <c r="DG116" s="84"/>
      <c r="DH116" s="84"/>
      <c r="DI116" s="84"/>
      <c r="DJ116" s="84"/>
      <c r="DK116" s="84"/>
      <c r="DL116" s="84"/>
      <c r="DM116" s="84"/>
      <c r="DN116" s="84"/>
      <c r="DO116" s="84"/>
      <c r="DP116" s="84"/>
      <c r="DQ116" s="84"/>
      <c r="DR116" s="84"/>
    </row>
    <row r="117" spans="1:122">
      <c r="A117" s="214"/>
      <c r="B117" s="84" t="s">
        <v>131</v>
      </c>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4"/>
      <c r="BD117" s="84"/>
      <c r="BE117" s="84"/>
      <c r="BF117" s="84"/>
      <c r="BG117" s="84"/>
      <c r="BH117" s="84"/>
      <c r="BI117" s="84"/>
      <c r="BJ117" s="84"/>
      <c r="BK117" s="84"/>
      <c r="BL117" s="84"/>
      <c r="BM117" s="84"/>
      <c r="BN117" s="84"/>
      <c r="BO117" s="84"/>
      <c r="BP117" s="84"/>
      <c r="BQ117" s="84"/>
      <c r="BR117" s="84"/>
      <c r="BS117" s="84"/>
      <c r="BT117" s="84"/>
      <c r="BU117" s="84"/>
      <c r="BV117" s="84"/>
      <c r="BW117" s="84"/>
      <c r="BX117" s="84"/>
      <c r="BY117" s="84"/>
      <c r="BZ117" s="84"/>
      <c r="CA117" s="84"/>
      <c r="CB117" s="84"/>
      <c r="CC117" s="84"/>
      <c r="CD117" s="84"/>
      <c r="CE117" s="84"/>
      <c r="CF117" s="84"/>
      <c r="CG117" s="84"/>
      <c r="CH117" s="84"/>
      <c r="CI117" s="84"/>
      <c r="CJ117" s="84"/>
      <c r="CK117" s="84"/>
      <c r="CL117" s="84"/>
      <c r="CM117" s="84"/>
      <c r="CN117" s="84"/>
      <c r="CO117" s="84"/>
      <c r="CP117" s="84"/>
      <c r="CQ117" s="84"/>
      <c r="CR117" s="84"/>
      <c r="CS117" s="84"/>
      <c r="CT117" s="84"/>
      <c r="CU117" s="84"/>
      <c r="CV117" s="84"/>
      <c r="CW117" s="84"/>
      <c r="CX117" s="84"/>
      <c r="CY117" s="84"/>
      <c r="CZ117" s="84"/>
      <c r="DA117" s="84"/>
      <c r="DB117" s="84"/>
      <c r="DC117" s="84"/>
      <c r="DD117" s="84"/>
      <c r="DE117" s="84"/>
      <c r="DF117" s="84"/>
      <c r="DG117" s="84"/>
      <c r="DH117" s="84"/>
      <c r="DI117" s="84"/>
      <c r="DJ117" s="84"/>
      <c r="DK117" s="84"/>
      <c r="DL117" s="84"/>
      <c r="DM117" s="84"/>
      <c r="DN117" s="84"/>
      <c r="DO117" s="84"/>
      <c r="DP117" s="84"/>
      <c r="DQ117" s="84"/>
      <c r="DR117" s="84"/>
    </row>
    <row r="118" spans="1:122">
      <c r="A118" s="214"/>
      <c r="B118" s="84" t="s">
        <v>132</v>
      </c>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4"/>
      <c r="BY118" s="84"/>
      <c r="BZ118" s="84"/>
      <c r="CA118" s="84"/>
      <c r="CB118" s="84"/>
      <c r="CC118" s="84"/>
      <c r="CD118" s="84"/>
      <c r="CE118" s="84"/>
      <c r="CF118" s="84"/>
      <c r="CG118" s="84"/>
      <c r="CH118" s="84"/>
      <c r="CI118" s="84"/>
      <c r="CJ118" s="84"/>
      <c r="CK118" s="84"/>
      <c r="CL118" s="84"/>
      <c r="CM118" s="84"/>
      <c r="CN118" s="84"/>
      <c r="CO118" s="84"/>
      <c r="CP118" s="84"/>
      <c r="CQ118" s="84"/>
      <c r="CR118" s="84"/>
      <c r="CS118" s="84"/>
      <c r="CT118" s="84"/>
      <c r="CU118" s="84"/>
      <c r="CV118" s="84"/>
      <c r="CW118" s="84"/>
      <c r="CX118" s="84"/>
      <c r="CY118" s="84"/>
      <c r="CZ118" s="84"/>
      <c r="DA118" s="84"/>
      <c r="DB118" s="84"/>
      <c r="DC118" s="84"/>
      <c r="DD118" s="84"/>
      <c r="DE118" s="84"/>
      <c r="DF118" s="84"/>
      <c r="DG118" s="84"/>
      <c r="DH118" s="84"/>
      <c r="DI118" s="84"/>
      <c r="DJ118" s="84"/>
      <c r="DK118" s="84"/>
      <c r="DL118" s="84"/>
      <c r="DM118" s="84"/>
      <c r="DN118" s="84"/>
      <c r="DO118" s="84"/>
      <c r="DP118" s="84"/>
      <c r="DQ118" s="84"/>
      <c r="DR118" s="84"/>
    </row>
    <row r="119" spans="1:122" s="79" customFormat="1">
      <c r="A119" s="214"/>
      <c r="B119" s="85" t="s">
        <v>118</v>
      </c>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c r="AE119" s="85"/>
      <c r="AF119" s="85"/>
      <c r="AG119" s="85"/>
      <c r="AH119" s="85"/>
      <c r="AI119" s="85"/>
      <c r="AJ119" s="85"/>
      <c r="AK119" s="85"/>
      <c r="AL119" s="85"/>
      <c r="AM119" s="85"/>
      <c r="AN119" s="85"/>
      <c r="AO119" s="85"/>
      <c r="AP119" s="85"/>
      <c r="AQ119" s="85"/>
      <c r="AR119" s="85"/>
      <c r="AS119" s="85"/>
      <c r="AT119" s="85"/>
      <c r="AU119" s="85"/>
      <c r="AV119" s="85"/>
      <c r="AW119" s="85"/>
      <c r="AX119" s="85"/>
      <c r="AY119" s="85"/>
      <c r="AZ119" s="85"/>
      <c r="BA119" s="85"/>
      <c r="BB119" s="85"/>
      <c r="BC119" s="85"/>
      <c r="BD119" s="85"/>
      <c r="BE119" s="85"/>
      <c r="BF119" s="85"/>
      <c r="BG119" s="85"/>
      <c r="BH119" s="85"/>
      <c r="BI119" s="85"/>
      <c r="BJ119" s="85"/>
      <c r="BK119" s="85"/>
      <c r="BL119" s="85"/>
      <c r="BM119" s="85"/>
      <c r="BN119" s="85"/>
      <c r="BO119" s="85"/>
      <c r="BP119" s="85"/>
      <c r="BQ119" s="85"/>
      <c r="BR119" s="85"/>
      <c r="BS119" s="85"/>
      <c r="BT119" s="85"/>
      <c r="BU119" s="85"/>
      <c r="BV119" s="85"/>
      <c r="BW119" s="85"/>
      <c r="BX119" s="85"/>
      <c r="BY119" s="85"/>
      <c r="BZ119" s="85"/>
      <c r="CA119" s="85"/>
      <c r="CB119" s="85"/>
      <c r="CC119" s="85"/>
      <c r="CD119" s="85"/>
      <c r="CE119" s="85"/>
      <c r="CF119" s="85"/>
      <c r="CG119" s="85"/>
      <c r="CH119" s="85"/>
      <c r="CI119" s="85"/>
      <c r="CJ119" s="85"/>
      <c r="CK119" s="85"/>
      <c r="CL119" s="85"/>
      <c r="CM119" s="85"/>
      <c r="CN119" s="85"/>
      <c r="CO119" s="85"/>
      <c r="CP119" s="85"/>
      <c r="CQ119" s="85"/>
      <c r="CR119" s="85"/>
      <c r="CS119" s="85"/>
      <c r="CT119" s="85"/>
      <c r="CU119" s="85"/>
      <c r="CV119" s="85"/>
      <c r="CW119" s="85"/>
      <c r="CX119" s="85"/>
      <c r="CY119" s="85"/>
      <c r="CZ119" s="85"/>
      <c r="DA119" s="85"/>
      <c r="DB119" s="85"/>
      <c r="DC119" s="85"/>
      <c r="DD119" s="85"/>
      <c r="DE119" s="85"/>
      <c r="DF119" s="85"/>
      <c r="DG119" s="85"/>
      <c r="DH119" s="85"/>
      <c r="DI119" s="85"/>
      <c r="DJ119" s="85"/>
      <c r="DK119" s="85"/>
      <c r="DL119" s="85"/>
      <c r="DM119" s="85"/>
      <c r="DN119" s="85"/>
      <c r="DO119" s="85"/>
      <c r="DP119" s="85"/>
      <c r="DQ119" s="85"/>
      <c r="DR119" s="85"/>
    </row>
    <row r="120" spans="1:122">
      <c r="A120" s="214" t="s">
        <v>133</v>
      </c>
      <c r="B120" s="84" t="s">
        <v>134</v>
      </c>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4"/>
      <c r="BY120" s="84"/>
      <c r="BZ120" s="84"/>
      <c r="CA120" s="84"/>
      <c r="CB120" s="84"/>
      <c r="CC120" s="84"/>
      <c r="CD120" s="84"/>
      <c r="CE120" s="84"/>
      <c r="CF120" s="84"/>
      <c r="CG120" s="84"/>
      <c r="CH120" s="84"/>
      <c r="CI120" s="84"/>
      <c r="CJ120" s="84"/>
      <c r="CK120" s="84"/>
      <c r="CL120" s="84"/>
      <c r="CM120" s="84"/>
      <c r="CN120" s="84"/>
      <c r="CO120" s="84"/>
      <c r="CP120" s="84"/>
      <c r="CQ120" s="84"/>
      <c r="CR120" s="84"/>
      <c r="CS120" s="84"/>
      <c r="CT120" s="84"/>
      <c r="CU120" s="84"/>
      <c r="CV120" s="84"/>
      <c r="CW120" s="84"/>
      <c r="CX120" s="84"/>
      <c r="CY120" s="84"/>
      <c r="CZ120" s="84"/>
      <c r="DA120" s="84"/>
      <c r="DB120" s="84"/>
      <c r="DC120" s="84"/>
      <c r="DD120" s="84"/>
      <c r="DE120" s="84"/>
      <c r="DF120" s="84"/>
      <c r="DG120" s="84"/>
      <c r="DH120" s="84"/>
      <c r="DI120" s="84"/>
      <c r="DJ120" s="84"/>
      <c r="DK120" s="84"/>
      <c r="DL120" s="84"/>
      <c r="DM120" s="84"/>
      <c r="DN120" s="84"/>
      <c r="DO120" s="84"/>
      <c r="DP120" s="84"/>
      <c r="DQ120" s="84"/>
      <c r="DR120" s="84"/>
    </row>
    <row r="121" spans="1:122">
      <c r="A121" s="214"/>
      <c r="B121" s="84" t="s">
        <v>135</v>
      </c>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84"/>
      <c r="BA121" s="84"/>
      <c r="BB121" s="84"/>
      <c r="BC121" s="84"/>
      <c r="BD121" s="84"/>
      <c r="BE121" s="84"/>
      <c r="BF121" s="84"/>
      <c r="BG121" s="84"/>
      <c r="BH121" s="84"/>
      <c r="BI121" s="84"/>
      <c r="BJ121" s="84"/>
      <c r="BK121" s="84"/>
      <c r="BL121" s="84"/>
      <c r="BM121" s="84"/>
      <c r="BN121" s="84"/>
      <c r="BO121" s="84"/>
      <c r="BP121" s="84"/>
      <c r="BQ121" s="84"/>
      <c r="BR121" s="84"/>
      <c r="BS121" s="84"/>
      <c r="BT121" s="84"/>
      <c r="BU121" s="84"/>
      <c r="BV121" s="84"/>
      <c r="BW121" s="84"/>
      <c r="BX121" s="84"/>
      <c r="BY121" s="84"/>
      <c r="BZ121" s="84"/>
      <c r="CA121" s="84"/>
      <c r="CB121" s="84"/>
      <c r="CC121" s="84"/>
      <c r="CD121" s="84"/>
      <c r="CE121" s="84"/>
      <c r="CF121" s="84"/>
      <c r="CG121" s="84"/>
      <c r="CH121" s="84"/>
      <c r="CI121" s="84"/>
      <c r="CJ121" s="84"/>
      <c r="CK121" s="84"/>
      <c r="CL121" s="84"/>
      <c r="CM121" s="84"/>
      <c r="CN121" s="84"/>
      <c r="CO121" s="84"/>
      <c r="CP121" s="84"/>
      <c r="CQ121" s="84"/>
      <c r="CR121" s="84"/>
      <c r="CS121" s="84"/>
      <c r="CT121" s="84"/>
      <c r="CU121" s="84"/>
      <c r="CV121" s="84"/>
      <c r="CW121" s="84"/>
      <c r="CX121" s="84"/>
      <c r="CY121" s="84"/>
      <c r="CZ121" s="84"/>
      <c r="DA121" s="84"/>
      <c r="DB121" s="84"/>
      <c r="DC121" s="84"/>
      <c r="DD121" s="84"/>
      <c r="DE121" s="84"/>
      <c r="DF121" s="84"/>
      <c r="DG121" s="84"/>
      <c r="DH121" s="84"/>
      <c r="DI121" s="84"/>
      <c r="DJ121" s="84"/>
      <c r="DK121" s="84"/>
      <c r="DL121" s="84"/>
      <c r="DM121" s="84"/>
      <c r="DN121" s="84"/>
      <c r="DO121" s="84"/>
      <c r="DP121" s="84"/>
      <c r="DQ121" s="84"/>
      <c r="DR121" s="84"/>
    </row>
    <row r="122" spans="1:122">
      <c r="A122" s="214"/>
      <c r="B122" s="84" t="s">
        <v>136</v>
      </c>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c r="BI122" s="84"/>
      <c r="BJ122" s="84"/>
      <c r="BK122" s="84"/>
      <c r="BL122" s="84"/>
      <c r="BM122" s="84"/>
      <c r="BN122" s="84"/>
      <c r="BO122" s="84"/>
      <c r="BP122" s="84"/>
      <c r="BQ122" s="84"/>
      <c r="BR122" s="84"/>
      <c r="BS122" s="84"/>
      <c r="BT122" s="84"/>
      <c r="BU122" s="84"/>
      <c r="BV122" s="84"/>
      <c r="BW122" s="84"/>
      <c r="BX122" s="84"/>
      <c r="BY122" s="84"/>
      <c r="BZ122" s="84"/>
      <c r="CA122" s="84"/>
      <c r="CB122" s="84"/>
      <c r="CC122" s="84"/>
      <c r="CD122" s="84"/>
      <c r="CE122" s="84"/>
      <c r="CF122" s="84"/>
      <c r="CG122" s="84"/>
      <c r="CH122" s="84"/>
      <c r="CI122" s="84"/>
      <c r="CJ122" s="84"/>
      <c r="CK122" s="84"/>
      <c r="CL122" s="84"/>
      <c r="CM122" s="84"/>
      <c r="CN122" s="84"/>
      <c r="CO122" s="84"/>
      <c r="CP122" s="84"/>
      <c r="CQ122" s="84"/>
      <c r="CR122" s="84"/>
      <c r="CS122" s="84"/>
      <c r="CT122" s="84"/>
      <c r="CU122" s="84"/>
      <c r="CV122" s="84"/>
      <c r="CW122" s="84"/>
      <c r="CX122" s="84"/>
      <c r="CY122" s="84"/>
      <c r="CZ122" s="84"/>
      <c r="DA122" s="84"/>
      <c r="DB122" s="84"/>
      <c r="DC122" s="84"/>
      <c r="DD122" s="84"/>
      <c r="DE122" s="84"/>
      <c r="DF122" s="84"/>
      <c r="DG122" s="84"/>
      <c r="DH122" s="84"/>
      <c r="DI122" s="84"/>
      <c r="DJ122" s="84"/>
      <c r="DK122" s="84"/>
      <c r="DL122" s="84"/>
      <c r="DM122" s="84"/>
      <c r="DN122" s="84"/>
      <c r="DO122" s="84"/>
      <c r="DP122" s="84"/>
      <c r="DQ122" s="84"/>
      <c r="DR122" s="84"/>
    </row>
    <row r="123" spans="1:122">
      <c r="A123" s="214"/>
      <c r="B123" s="84" t="s">
        <v>137</v>
      </c>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4"/>
      <c r="BD123" s="84"/>
      <c r="BE123" s="84"/>
      <c r="BF123" s="84"/>
      <c r="BG123" s="84"/>
      <c r="BH123" s="84"/>
      <c r="BI123" s="84"/>
      <c r="BJ123" s="84"/>
      <c r="BK123" s="84"/>
      <c r="BL123" s="84"/>
      <c r="BM123" s="84"/>
      <c r="BN123" s="84"/>
      <c r="BO123" s="84"/>
      <c r="BP123" s="84"/>
      <c r="BQ123" s="84"/>
      <c r="BR123" s="84"/>
      <c r="BS123" s="84"/>
      <c r="BT123" s="84"/>
      <c r="BU123" s="84"/>
      <c r="BV123" s="84"/>
      <c r="BW123" s="84"/>
      <c r="BX123" s="84"/>
      <c r="BY123" s="84"/>
      <c r="BZ123" s="84"/>
      <c r="CA123" s="84"/>
      <c r="CB123" s="84"/>
      <c r="CC123" s="84"/>
      <c r="CD123" s="84"/>
      <c r="CE123" s="84"/>
      <c r="CF123" s="84"/>
      <c r="CG123" s="84"/>
      <c r="CH123" s="84"/>
      <c r="CI123" s="84"/>
      <c r="CJ123" s="84"/>
      <c r="CK123" s="84"/>
      <c r="CL123" s="84"/>
      <c r="CM123" s="84"/>
      <c r="CN123" s="84"/>
      <c r="CO123" s="84"/>
      <c r="CP123" s="84"/>
      <c r="CQ123" s="84"/>
      <c r="CR123" s="84"/>
      <c r="CS123" s="84"/>
      <c r="CT123" s="84"/>
      <c r="CU123" s="84"/>
      <c r="CV123" s="84"/>
      <c r="CW123" s="84"/>
      <c r="CX123" s="84"/>
      <c r="CY123" s="84"/>
      <c r="CZ123" s="84"/>
      <c r="DA123" s="84"/>
      <c r="DB123" s="84"/>
      <c r="DC123" s="84"/>
      <c r="DD123" s="84"/>
      <c r="DE123" s="84"/>
      <c r="DF123" s="84"/>
      <c r="DG123" s="84"/>
      <c r="DH123" s="84"/>
      <c r="DI123" s="84"/>
      <c r="DJ123" s="84"/>
      <c r="DK123" s="84"/>
      <c r="DL123" s="84"/>
      <c r="DM123" s="84"/>
      <c r="DN123" s="84"/>
      <c r="DO123" s="84"/>
      <c r="DP123" s="84"/>
      <c r="DQ123" s="84"/>
      <c r="DR123" s="84"/>
    </row>
    <row r="124" spans="1:122">
      <c r="A124" s="214"/>
      <c r="B124" s="84" t="s">
        <v>138</v>
      </c>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c r="BI124" s="84"/>
      <c r="BJ124" s="84"/>
      <c r="BK124" s="84"/>
      <c r="BL124" s="84"/>
      <c r="BM124" s="84"/>
      <c r="BN124" s="84"/>
      <c r="BO124" s="84"/>
      <c r="BP124" s="84"/>
      <c r="BQ124" s="84"/>
      <c r="BR124" s="84"/>
      <c r="BS124" s="84"/>
      <c r="BT124" s="84"/>
      <c r="BU124" s="84"/>
      <c r="BV124" s="84"/>
      <c r="BW124" s="84"/>
      <c r="BX124" s="84"/>
      <c r="BY124" s="84"/>
      <c r="BZ124" s="84"/>
      <c r="CA124" s="84"/>
      <c r="CB124" s="84"/>
      <c r="CC124" s="84"/>
      <c r="CD124" s="84"/>
      <c r="CE124" s="84"/>
      <c r="CF124" s="84"/>
      <c r="CG124" s="84"/>
      <c r="CH124" s="84"/>
      <c r="CI124" s="84"/>
      <c r="CJ124" s="84"/>
      <c r="CK124" s="84"/>
      <c r="CL124" s="84"/>
      <c r="CM124" s="84"/>
      <c r="CN124" s="84"/>
      <c r="CO124" s="84"/>
      <c r="CP124" s="84"/>
      <c r="CQ124" s="84"/>
      <c r="CR124" s="84"/>
      <c r="CS124" s="84"/>
      <c r="CT124" s="84"/>
      <c r="CU124" s="84"/>
      <c r="CV124" s="84"/>
      <c r="CW124" s="84"/>
      <c r="CX124" s="84"/>
      <c r="CY124" s="84"/>
      <c r="CZ124" s="84"/>
      <c r="DA124" s="84"/>
      <c r="DB124" s="84"/>
      <c r="DC124" s="84"/>
      <c r="DD124" s="84"/>
      <c r="DE124" s="84"/>
      <c r="DF124" s="84"/>
      <c r="DG124" s="84"/>
      <c r="DH124" s="84"/>
      <c r="DI124" s="84"/>
      <c r="DJ124" s="84"/>
      <c r="DK124" s="84"/>
      <c r="DL124" s="84"/>
      <c r="DM124" s="84"/>
      <c r="DN124" s="84"/>
      <c r="DO124" s="84"/>
      <c r="DP124" s="84"/>
      <c r="DQ124" s="84"/>
      <c r="DR124" s="84"/>
    </row>
    <row r="125" spans="1:122">
      <c r="A125" s="214"/>
      <c r="B125" s="84" t="s">
        <v>139</v>
      </c>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c r="BG125" s="84"/>
      <c r="BH125" s="84"/>
      <c r="BI125" s="84"/>
      <c r="BJ125" s="84"/>
      <c r="BK125" s="84"/>
      <c r="BL125" s="84"/>
      <c r="BM125" s="84"/>
      <c r="BN125" s="84"/>
      <c r="BO125" s="84"/>
      <c r="BP125" s="84"/>
      <c r="BQ125" s="84"/>
      <c r="BR125" s="84"/>
      <c r="BS125" s="84"/>
      <c r="BT125" s="84"/>
      <c r="BU125" s="84"/>
      <c r="BV125" s="84"/>
      <c r="BW125" s="84"/>
      <c r="BX125" s="84"/>
      <c r="BY125" s="84"/>
      <c r="BZ125" s="84"/>
      <c r="CA125" s="84"/>
      <c r="CB125" s="84"/>
      <c r="CC125" s="84"/>
      <c r="CD125" s="84"/>
      <c r="CE125" s="84"/>
      <c r="CF125" s="84"/>
      <c r="CG125" s="84"/>
      <c r="CH125" s="84"/>
      <c r="CI125" s="84"/>
      <c r="CJ125" s="84"/>
      <c r="CK125" s="84"/>
      <c r="CL125" s="84"/>
      <c r="CM125" s="84"/>
      <c r="CN125" s="84"/>
      <c r="CO125" s="84"/>
      <c r="CP125" s="84"/>
      <c r="CQ125" s="84"/>
      <c r="CR125" s="84"/>
      <c r="CS125" s="84"/>
      <c r="CT125" s="84"/>
      <c r="CU125" s="84"/>
      <c r="CV125" s="84"/>
      <c r="CW125" s="84"/>
      <c r="CX125" s="84"/>
      <c r="CY125" s="84"/>
      <c r="CZ125" s="84"/>
      <c r="DA125" s="84"/>
      <c r="DB125" s="84"/>
      <c r="DC125" s="84"/>
      <c r="DD125" s="84"/>
      <c r="DE125" s="84"/>
      <c r="DF125" s="84"/>
      <c r="DG125" s="84"/>
      <c r="DH125" s="84"/>
      <c r="DI125" s="84"/>
      <c r="DJ125" s="84"/>
      <c r="DK125" s="84"/>
      <c r="DL125" s="84"/>
      <c r="DM125" s="84"/>
      <c r="DN125" s="84"/>
      <c r="DO125" s="84"/>
      <c r="DP125" s="84"/>
      <c r="DQ125" s="84"/>
      <c r="DR125" s="84"/>
    </row>
    <row r="126" spans="1:122">
      <c r="A126" s="214"/>
      <c r="B126" s="84" t="s">
        <v>140</v>
      </c>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c r="BG126" s="84"/>
      <c r="BH126" s="84"/>
      <c r="BI126" s="84"/>
      <c r="BJ126" s="84"/>
      <c r="BK126" s="84"/>
      <c r="BL126" s="84"/>
      <c r="BM126" s="84"/>
      <c r="BN126" s="84"/>
      <c r="BO126" s="84"/>
      <c r="BP126" s="84"/>
      <c r="BQ126" s="84"/>
      <c r="BR126" s="84"/>
      <c r="BS126" s="84"/>
      <c r="BT126" s="84"/>
      <c r="BU126" s="84"/>
      <c r="BV126" s="84"/>
      <c r="BW126" s="84"/>
      <c r="BX126" s="84"/>
      <c r="BY126" s="84"/>
      <c r="BZ126" s="84"/>
      <c r="CA126" s="84"/>
      <c r="CB126" s="84"/>
      <c r="CC126" s="84"/>
      <c r="CD126" s="84"/>
      <c r="CE126" s="84"/>
      <c r="CF126" s="84"/>
      <c r="CG126" s="84"/>
      <c r="CH126" s="84"/>
      <c r="CI126" s="84"/>
      <c r="CJ126" s="84"/>
      <c r="CK126" s="84"/>
      <c r="CL126" s="84"/>
      <c r="CM126" s="84"/>
      <c r="CN126" s="84"/>
      <c r="CO126" s="84"/>
      <c r="CP126" s="84"/>
      <c r="CQ126" s="84"/>
      <c r="CR126" s="84"/>
      <c r="CS126" s="84"/>
      <c r="CT126" s="84"/>
      <c r="CU126" s="84"/>
      <c r="CV126" s="84"/>
      <c r="CW126" s="84"/>
      <c r="CX126" s="84"/>
      <c r="CY126" s="84"/>
      <c r="CZ126" s="84"/>
      <c r="DA126" s="84"/>
      <c r="DB126" s="84"/>
      <c r="DC126" s="84"/>
      <c r="DD126" s="84"/>
      <c r="DE126" s="84"/>
      <c r="DF126" s="84"/>
      <c r="DG126" s="84"/>
      <c r="DH126" s="84"/>
      <c r="DI126" s="84"/>
      <c r="DJ126" s="84"/>
      <c r="DK126" s="84"/>
      <c r="DL126" s="84"/>
      <c r="DM126" s="84"/>
      <c r="DN126" s="84"/>
      <c r="DO126" s="84"/>
      <c r="DP126" s="84"/>
      <c r="DQ126" s="84"/>
      <c r="DR126" s="84"/>
    </row>
    <row r="127" spans="1:122">
      <c r="A127" s="214"/>
      <c r="B127" s="84" t="s">
        <v>141</v>
      </c>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c r="BI127" s="84"/>
      <c r="BJ127" s="84"/>
      <c r="BK127" s="84"/>
      <c r="BL127" s="84"/>
      <c r="BM127" s="84"/>
      <c r="BN127" s="84"/>
      <c r="BO127" s="84"/>
      <c r="BP127" s="84"/>
      <c r="BQ127" s="84"/>
      <c r="BR127" s="84"/>
      <c r="BS127" s="84"/>
      <c r="BT127" s="84"/>
      <c r="BU127" s="84"/>
      <c r="BV127" s="84"/>
      <c r="BW127" s="84"/>
      <c r="BX127" s="84"/>
      <c r="BY127" s="84"/>
      <c r="BZ127" s="84"/>
      <c r="CA127" s="84"/>
      <c r="CB127" s="84"/>
      <c r="CC127" s="84"/>
      <c r="CD127" s="84"/>
      <c r="CE127" s="84"/>
      <c r="CF127" s="84"/>
      <c r="CG127" s="84"/>
      <c r="CH127" s="84"/>
      <c r="CI127" s="84"/>
      <c r="CJ127" s="84"/>
      <c r="CK127" s="84"/>
      <c r="CL127" s="84"/>
      <c r="CM127" s="84"/>
      <c r="CN127" s="84"/>
      <c r="CO127" s="84"/>
      <c r="CP127" s="84"/>
      <c r="CQ127" s="84"/>
      <c r="CR127" s="84"/>
      <c r="CS127" s="84"/>
      <c r="CT127" s="84"/>
      <c r="CU127" s="84"/>
      <c r="CV127" s="84"/>
      <c r="CW127" s="84"/>
      <c r="CX127" s="84"/>
      <c r="CY127" s="84"/>
      <c r="CZ127" s="84"/>
      <c r="DA127" s="84"/>
      <c r="DB127" s="84"/>
      <c r="DC127" s="84"/>
      <c r="DD127" s="84"/>
      <c r="DE127" s="84"/>
      <c r="DF127" s="84"/>
      <c r="DG127" s="84"/>
      <c r="DH127" s="84"/>
      <c r="DI127" s="84"/>
      <c r="DJ127" s="84"/>
      <c r="DK127" s="84"/>
      <c r="DL127" s="84"/>
      <c r="DM127" s="84"/>
      <c r="DN127" s="84"/>
      <c r="DO127" s="84"/>
      <c r="DP127" s="84"/>
      <c r="DQ127" s="84"/>
      <c r="DR127" s="84"/>
    </row>
    <row r="128" spans="1:122">
      <c r="A128" s="214"/>
      <c r="B128" s="84" t="s">
        <v>142</v>
      </c>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c r="BI128" s="84"/>
      <c r="BJ128" s="84"/>
      <c r="BK128" s="84"/>
      <c r="BL128" s="84"/>
      <c r="BM128" s="84"/>
      <c r="BN128" s="84"/>
      <c r="BO128" s="84"/>
      <c r="BP128" s="84"/>
      <c r="BQ128" s="84"/>
      <c r="BR128" s="84"/>
      <c r="BS128" s="84"/>
      <c r="BT128" s="84"/>
      <c r="BU128" s="84"/>
      <c r="BV128" s="84"/>
      <c r="BW128" s="84"/>
      <c r="BX128" s="84"/>
      <c r="BY128" s="84"/>
      <c r="BZ128" s="84"/>
      <c r="CA128" s="84"/>
      <c r="CB128" s="84"/>
      <c r="CC128" s="84"/>
      <c r="CD128" s="84"/>
      <c r="CE128" s="84"/>
      <c r="CF128" s="84"/>
      <c r="CG128" s="84"/>
      <c r="CH128" s="84"/>
      <c r="CI128" s="84"/>
      <c r="CJ128" s="84"/>
      <c r="CK128" s="84"/>
      <c r="CL128" s="84"/>
      <c r="CM128" s="84"/>
      <c r="CN128" s="84"/>
      <c r="CO128" s="84"/>
      <c r="CP128" s="84"/>
      <c r="CQ128" s="84"/>
      <c r="CR128" s="84"/>
      <c r="CS128" s="84"/>
      <c r="CT128" s="84"/>
      <c r="CU128" s="84"/>
      <c r="CV128" s="84"/>
      <c r="CW128" s="84"/>
      <c r="CX128" s="84"/>
      <c r="CY128" s="84"/>
      <c r="CZ128" s="84"/>
      <c r="DA128" s="84"/>
      <c r="DB128" s="84"/>
      <c r="DC128" s="84"/>
      <c r="DD128" s="84"/>
      <c r="DE128" s="84"/>
      <c r="DF128" s="84"/>
      <c r="DG128" s="84"/>
      <c r="DH128" s="84"/>
      <c r="DI128" s="84"/>
      <c r="DJ128" s="84"/>
      <c r="DK128" s="84"/>
      <c r="DL128" s="84"/>
      <c r="DM128" s="84"/>
      <c r="DN128" s="84"/>
      <c r="DO128" s="84"/>
      <c r="DP128" s="84"/>
      <c r="DQ128" s="84"/>
      <c r="DR128" s="84"/>
    </row>
    <row r="129" spans="1:122">
      <c r="A129" s="214"/>
      <c r="B129" s="84" t="s">
        <v>143</v>
      </c>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c r="BE129" s="84"/>
      <c r="BF129" s="84"/>
      <c r="BG129" s="84"/>
      <c r="BH129" s="84"/>
      <c r="BI129" s="84"/>
      <c r="BJ129" s="84"/>
      <c r="BK129" s="84"/>
      <c r="BL129" s="84"/>
      <c r="BM129" s="84"/>
      <c r="BN129" s="84"/>
      <c r="BO129" s="84"/>
      <c r="BP129" s="84"/>
      <c r="BQ129" s="84"/>
      <c r="BR129" s="84"/>
      <c r="BS129" s="84"/>
      <c r="BT129" s="84"/>
      <c r="BU129" s="84"/>
      <c r="BV129" s="84"/>
      <c r="BW129" s="84"/>
      <c r="BX129" s="84"/>
      <c r="BY129" s="84"/>
      <c r="BZ129" s="84"/>
      <c r="CA129" s="84"/>
      <c r="CB129" s="84"/>
      <c r="CC129" s="84"/>
      <c r="CD129" s="84"/>
      <c r="CE129" s="84"/>
      <c r="CF129" s="84"/>
      <c r="CG129" s="84"/>
      <c r="CH129" s="84"/>
      <c r="CI129" s="84"/>
      <c r="CJ129" s="84"/>
      <c r="CK129" s="84"/>
      <c r="CL129" s="84"/>
      <c r="CM129" s="84"/>
      <c r="CN129" s="84"/>
      <c r="CO129" s="84"/>
      <c r="CP129" s="84"/>
      <c r="CQ129" s="84"/>
      <c r="CR129" s="84"/>
      <c r="CS129" s="84"/>
      <c r="CT129" s="84"/>
      <c r="CU129" s="84"/>
      <c r="CV129" s="84"/>
      <c r="CW129" s="84"/>
      <c r="CX129" s="84"/>
      <c r="CY129" s="84"/>
      <c r="CZ129" s="84"/>
      <c r="DA129" s="84"/>
      <c r="DB129" s="84"/>
      <c r="DC129" s="84"/>
      <c r="DD129" s="84"/>
      <c r="DE129" s="84"/>
      <c r="DF129" s="84"/>
      <c r="DG129" s="84"/>
      <c r="DH129" s="84"/>
      <c r="DI129" s="84"/>
      <c r="DJ129" s="84"/>
      <c r="DK129" s="84"/>
      <c r="DL129" s="84"/>
      <c r="DM129" s="84"/>
      <c r="DN129" s="84"/>
      <c r="DO129" s="84"/>
      <c r="DP129" s="84"/>
      <c r="DQ129" s="84"/>
      <c r="DR129" s="84"/>
    </row>
    <row r="130" spans="1:122">
      <c r="A130" s="214"/>
      <c r="B130" s="84" t="s">
        <v>144</v>
      </c>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c r="BI130" s="84"/>
      <c r="BJ130" s="84"/>
      <c r="BK130" s="84"/>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84"/>
      <c r="CH130" s="84"/>
      <c r="CI130" s="84"/>
      <c r="CJ130" s="84"/>
      <c r="CK130" s="84"/>
      <c r="CL130" s="84"/>
      <c r="CM130" s="84"/>
      <c r="CN130" s="84"/>
      <c r="CO130" s="84"/>
      <c r="CP130" s="84"/>
      <c r="CQ130" s="84"/>
      <c r="CR130" s="84"/>
      <c r="CS130" s="84"/>
      <c r="CT130" s="84"/>
      <c r="CU130" s="84"/>
      <c r="CV130" s="84"/>
      <c r="CW130" s="84"/>
      <c r="CX130" s="84"/>
      <c r="CY130" s="84"/>
      <c r="CZ130" s="84"/>
      <c r="DA130" s="84"/>
      <c r="DB130" s="84"/>
      <c r="DC130" s="84"/>
      <c r="DD130" s="84"/>
      <c r="DE130" s="84"/>
      <c r="DF130" s="84"/>
      <c r="DG130" s="84"/>
      <c r="DH130" s="84"/>
      <c r="DI130" s="84"/>
      <c r="DJ130" s="84"/>
      <c r="DK130" s="84"/>
      <c r="DL130" s="84"/>
      <c r="DM130" s="84"/>
      <c r="DN130" s="84"/>
      <c r="DO130" s="84"/>
      <c r="DP130" s="84"/>
      <c r="DQ130" s="84"/>
      <c r="DR130" s="84"/>
    </row>
    <row r="131" spans="1:122">
      <c r="A131" s="214"/>
      <c r="B131" s="84" t="s">
        <v>145</v>
      </c>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c r="BI131" s="84"/>
      <c r="BJ131" s="84"/>
      <c r="BK131" s="84"/>
      <c r="BL131" s="84"/>
      <c r="BM131" s="84"/>
      <c r="BN131" s="84"/>
      <c r="BO131" s="84"/>
      <c r="BP131" s="84"/>
      <c r="BQ131" s="84"/>
      <c r="BR131" s="84"/>
      <c r="BS131" s="84"/>
      <c r="BT131" s="84"/>
      <c r="BU131" s="84"/>
      <c r="BV131" s="84"/>
      <c r="BW131" s="84"/>
      <c r="BX131" s="84"/>
      <c r="BY131" s="84"/>
      <c r="BZ131" s="84"/>
      <c r="CA131" s="84"/>
      <c r="CB131" s="84"/>
      <c r="CC131" s="84"/>
      <c r="CD131" s="84"/>
      <c r="CE131" s="84"/>
      <c r="CF131" s="84"/>
      <c r="CG131" s="84"/>
      <c r="CH131" s="84"/>
      <c r="CI131" s="84"/>
      <c r="CJ131" s="84"/>
      <c r="CK131" s="84"/>
      <c r="CL131" s="84"/>
      <c r="CM131" s="84"/>
      <c r="CN131" s="84"/>
      <c r="CO131" s="84"/>
      <c r="CP131" s="84"/>
      <c r="CQ131" s="84"/>
      <c r="CR131" s="84"/>
      <c r="CS131" s="84"/>
      <c r="CT131" s="84"/>
      <c r="CU131" s="84"/>
      <c r="CV131" s="84"/>
      <c r="CW131" s="84"/>
      <c r="CX131" s="84"/>
      <c r="CY131" s="84"/>
      <c r="CZ131" s="84"/>
      <c r="DA131" s="84"/>
      <c r="DB131" s="84"/>
      <c r="DC131" s="84"/>
      <c r="DD131" s="84"/>
      <c r="DE131" s="84"/>
      <c r="DF131" s="84"/>
      <c r="DG131" s="84"/>
      <c r="DH131" s="84"/>
      <c r="DI131" s="84"/>
      <c r="DJ131" s="84"/>
      <c r="DK131" s="84"/>
      <c r="DL131" s="84"/>
      <c r="DM131" s="84"/>
      <c r="DN131" s="84"/>
      <c r="DO131" s="84"/>
      <c r="DP131" s="84"/>
      <c r="DQ131" s="84"/>
      <c r="DR131" s="84"/>
    </row>
    <row r="132" spans="1:122">
      <c r="A132" s="214"/>
      <c r="B132" s="84" t="s">
        <v>146</v>
      </c>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c r="BI132" s="84"/>
      <c r="BJ132" s="84"/>
      <c r="BK132" s="84"/>
      <c r="BL132" s="84"/>
      <c r="BM132" s="84"/>
      <c r="BN132" s="84"/>
      <c r="BO132" s="84"/>
      <c r="BP132" s="84"/>
      <c r="BQ132" s="84"/>
      <c r="BR132" s="84"/>
      <c r="BS132" s="84"/>
      <c r="BT132" s="84"/>
      <c r="BU132" s="84"/>
      <c r="BV132" s="84"/>
      <c r="BW132" s="84"/>
      <c r="BX132" s="84"/>
      <c r="BY132" s="84"/>
      <c r="BZ132" s="84"/>
      <c r="CA132" s="84"/>
      <c r="CB132" s="84"/>
      <c r="CC132" s="84"/>
      <c r="CD132" s="84"/>
      <c r="CE132" s="84"/>
      <c r="CF132" s="84"/>
      <c r="CG132" s="84"/>
      <c r="CH132" s="84"/>
      <c r="CI132" s="84"/>
      <c r="CJ132" s="84"/>
      <c r="CK132" s="84"/>
      <c r="CL132" s="84"/>
      <c r="CM132" s="84"/>
      <c r="CN132" s="84"/>
      <c r="CO132" s="84"/>
      <c r="CP132" s="84"/>
      <c r="CQ132" s="84"/>
      <c r="CR132" s="84"/>
      <c r="CS132" s="84"/>
      <c r="CT132" s="84"/>
      <c r="CU132" s="84"/>
      <c r="CV132" s="84"/>
      <c r="CW132" s="84"/>
      <c r="CX132" s="84"/>
      <c r="CY132" s="84"/>
      <c r="CZ132" s="84"/>
      <c r="DA132" s="84"/>
      <c r="DB132" s="84"/>
      <c r="DC132" s="84"/>
      <c r="DD132" s="84"/>
      <c r="DE132" s="84"/>
      <c r="DF132" s="84"/>
      <c r="DG132" s="84"/>
      <c r="DH132" s="84"/>
      <c r="DI132" s="84"/>
      <c r="DJ132" s="84"/>
      <c r="DK132" s="84"/>
      <c r="DL132" s="84"/>
      <c r="DM132" s="84"/>
      <c r="DN132" s="84"/>
      <c r="DO132" s="84"/>
      <c r="DP132" s="84"/>
      <c r="DQ132" s="84"/>
      <c r="DR132" s="84"/>
    </row>
    <row r="133" spans="1:122">
      <c r="A133" s="214"/>
      <c r="B133" s="84" t="s">
        <v>147</v>
      </c>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c r="BI133" s="84"/>
      <c r="BJ133" s="84"/>
      <c r="BK133" s="84"/>
      <c r="BL133" s="84"/>
      <c r="BM133" s="84"/>
      <c r="BN133" s="84"/>
      <c r="BO133" s="84"/>
      <c r="BP133" s="84"/>
      <c r="BQ133" s="84"/>
      <c r="BR133" s="84"/>
      <c r="BS133" s="84"/>
      <c r="BT133" s="84"/>
      <c r="BU133" s="84"/>
      <c r="BV133" s="84"/>
      <c r="BW133" s="84"/>
      <c r="BX133" s="84"/>
      <c r="BY133" s="84"/>
      <c r="BZ133" s="84"/>
      <c r="CA133" s="84"/>
      <c r="CB133" s="84"/>
      <c r="CC133" s="84"/>
      <c r="CD133" s="84"/>
      <c r="CE133" s="84"/>
      <c r="CF133" s="84"/>
      <c r="CG133" s="84"/>
      <c r="CH133" s="84"/>
      <c r="CI133" s="84"/>
      <c r="CJ133" s="84"/>
      <c r="CK133" s="84"/>
      <c r="CL133" s="84"/>
      <c r="CM133" s="84"/>
      <c r="CN133" s="84"/>
      <c r="CO133" s="84"/>
      <c r="CP133" s="84"/>
      <c r="CQ133" s="84"/>
      <c r="CR133" s="84"/>
      <c r="CS133" s="84"/>
      <c r="CT133" s="84"/>
      <c r="CU133" s="84"/>
      <c r="CV133" s="84"/>
      <c r="CW133" s="84"/>
      <c r="CX133" s="84"/>
      <c r="CY133" s="84"/>
      <c r="CZ133" s="84"/>
      <c r="DA133" s="84"/>
      <c r="DB133" s="84"/>
      <c r="DC133" s="84"/>
      <c r="DD133" s="84"/>
      <c r="DE133" s="84"/>
      <c r="DF133" s="84"/>
      <c r="DG133" s="84"/>
      <c r="DH133" s="84"/>
      <c r="DI133" s="84"/>
      <c r="DJ133" s="84"/>
      <c r="DK133" s="84"/>
      <c r="DL133" s="84"/>
      <c r="DM133" s="84"/>
      <c r="DN133" s="84"/>
      <c r="DO133" s="84"/>
      <c r="DP133" s="84"/>
      <c r="DQ133" s="84"/>
      <c r="DR133" s="84"/>
    </row>
    <row r="134" spans="1:122">
      <c r="A134" s="214"/>
      <c r="B134" s="84" t="s">
        <v>148</v>
      </c>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c r="BK134" s="84"/>
      <c r="BL134" s="84"/>
      <c r="BM134" s="84"/>
      <c r="BN134" s="84"/>
      <c r="BO134" s="84"/>
      <c r="BP134" s="84"/>
      <c r="BQ134" s="84"/>
      <c r="BR134" s="84"/>
      <c r="BS134" s="84"/>
      <c r="BT134" s="84"/>
      <c r="BU134" s="84"/>
      <c r="BV134" s="84"/>
      <c r="BW134" s="84"/>
      <c r="BX134" s="84"/>
      <c r="BY134" s="84"/>
      <c r="BZ134" s="84"/>
      <c r="CA134" s="84"/>
      <c r="CB134" s="84"/>
      <c r="CC134" s="84"/>
      <c r="CD134" s="84"/>
      <c r="CE134" s="84"/>
      <c r="CF134" s="84"/>
      <c r="CG134" s="84"/>
      <c r="CH134" s="84"/>
      <c r="CI134" s="84"/>
      <c r="CJ134" s="84"/>
      <c r="CK134" s="84"/>
      <c r="CL134" s="84"/>
      <c r="CM134" s="84"/>
      <c r="CN134" s="84"/>
      <c r="CO134" s="84"/>
      <c r="CP134" s="84"/>
      <c r="CQ134" s="84"/>
      <c r="CR134" s="84"/>
      <c r="CS134" s="84"/>
      <c r="CT134" s="84"/>
      <c r="CU134" s="84"/>
      <c r="CV134" s="84"/>
      <c r="CW134" s="84"/>
      <c r="CX134" s="84"/>
      <c r="CY134" s="84"/>
      <c r="CZ134" s="84"/>
      <c r="DA134" s="84"/>
      <c r="DB134" s="84"/>
      <c r="DC134" s="84"/>
      <c r="DD134" s="84"/>
      <c r="DE134" s="84"/>
      <c r="DF134" s="84"/>
      <c r="DG134" s="84"/>
      <c r="DH134" s="84"/>
      <c r="DI134" s="84"/>
      <c r="DJ134" s="84"/>
      <c r="DK134" s="84"/>
      <c r="DL134" s="84"/>
      <c r="DM134" s="84"/>
      <c r="DN134" s="84"/>
      <c r="DO134" s="84"/>
      <c r="DP134" s="84"/>
      <c r="DQ134" s="84"/>
      <c r="DR134" s="84"/>
    </row>
    <row r="135" spans="1:122">
      <c r="A135" s="214"/>
      <c r="B135" s="84" t="s">
        <v>149</v>
      </c>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c r="BI135" s="84"/>
      <c r="BJ135" s="84"/>
      <c r="BK135" s="84"/>
      <c r="BL135" s="84"/>
      <c r="BM135" s="84"/>
      <c r="BN135" s="84"/>
      <c r="BO135" s="84"/>
      <c r="BP135" s="84"/>
      <c r="BQ135" s="84"/>
      <c r="BR135" s="84"/>
      <c r="BS135" s="84"/>
      <c r="BT135" s="84"/>
      <c r="BU135" s="84"/>
      <c r="BV135" s="84"/>
      <c r="BW135" s="84"/>
      <c r="BX135" s="84"/>
      <c r="BY135" s="84"/>
      <c r="BZ135" s="84"/>
      <c r="CA135" s="84"/>
      <c r="CB135" s="84"/>
      <c r="CC135" s="84"/>
      <c r="CD135" s="84"/>
      <c r="CE135" s="84"/>
      <c r="CF135" s="84"/>
      <c r="CG135" s="84"/>
      <c r="CH135" s="84"/>
      <c r="CI135" s="84"/>
      <c r="CJ135" s="84"/>
      <c r="CK135" s="84"/>
      <c r="CL135" s="84"/>
      <c r="CM135" s="84"/>
      <c r="CN135" s="84"/>
      <c r="CO135" s="84"/>
      <c r="CP135" s="84"/>
      <c r="CQ135" s="84"/>
      <c r="CR135" s="84"/>
      <c r="CS135" s="84"/>
      <c r="CT135" s="84"/>
      <c r="CU135" s="84"/>
      <c r="CV135" s="84"/>
      <c r="CW135" s="84"/>
      <c r="CX135" s="84"/>
      <c r="CY135" s="84"/>
      <c r="CZ135" s="84"/>
      <c r="DA135" s="84"/>
      <c r="DB135" s="84"/>
      <c r="DC135" s="84"/>
      <c r="DD135" s="84"/>
      <c r="DE135" s="84"/>
      <c r="DF135" s="84"/>
      <c r="DG135" s="84"/>
      <c r="DH135" s="84"/>
      <c r="DI135" s="84"/>
      <c r="DJ135" s="84"/>
      <c r="DK135" s="84"/>
      <c r="DL135" s="84"/>
      <c r="DM135" s="84"/>
      <c r="DN135" s="84"/>
      <c r="DO135" s="84"/>
      <c r="DP135" s="84"/>
      <c r="DQ135" s="84"/>
      <c r="DR135" s="84"/>
    </row>
    <row r="136" spans="1:122">
      <c r="A136" s="214"/>
      <c r="B136" s="84" t="s">
        <v>150</v>
      </c>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84"/>
      <c r="BQ136" s="84"/>
      <c r="BR136" s="84"/>
      <c r="BS136" s="84"/>
      <c r="BT136" s="84"/>
      <c r="BU136" s="84"/>
      <c r="BV136" s="84"/>
      <c r="BW136" s="84"/>
      <c r="BX136" s="84"/>
      <c r="BY136" s="84"/>
      <c r="BZ136" s="84"/>
      <c r="CA136" s="84"/>
      <c r="CB136" s="84"/>
      <c r="CC136" s="84"/>
      <c r="CD136" s="84"/>
      <c r="CE136" s="84"/>
      <c r="CF136" s="84"/>
      <c r="CG136" s="84"/>
      <c r="CH136" s="84"/>
      <c r="CI136" s="84"/>
      <c r="CJ136" s="84"/>
      <c r="CK136" s="84"/>
      <c r="CL136" s="84"/>
      <c r="CM136" s="84"/>
      <c r="CN136" s="84"/>
      <c r="CO136" s="84"/>
      <c r="CP136" s="84"/>
      <c r="CQ136" s="84"/>
      <c r="CR136" s="84"/>
      <c r="CS136" s="84"/>
      <c r="CT136" s="84"/>
      <c r="CU136" s="84"/>
      <c r="CV136" s="84"/>
      <c r="CW136" s="84"/>
      <c r="CX136" s="84"/>
      <c r="CY136" s="84"/>
      <c r="CZ136" s="84"/>
      <c r="DA136" s="84"/>
      <c r="DB136" s="84"/>
      <c r="DC136" s="84"/>
      <c r="DD136" s="84"/>
      <c r="DE136" s="84"/>
      <c r="DF136" s="84"/>
      <c r="DG136" s="84"/>
      <c r="DH136" s="84"/>
      <c r="DI136" s="84"/>
      <c r="DJ136" s="84"/>
      <c r="DK136" s="84"/>
      <c r="DL136" s="84"/>
      <c r="DM136" s="84"/>
      <c r="DN136" s="84"/>
      <c r="DO136" s="84"/>
      <c r="DP136" s="84"/>
      <c r="DQ136" s="84"/>
      <c r="DR136" s="84"/>
    </row>
    <row r="137" spans="1:122">
      <c r="A137" s="214"/>
      <c r="B137" s="84" t="s">
        <v>151</v>
      </c>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c r="AX137" s="84"/>
      <c r="AY137" s="84"/>
      <c r="AZ137" s="84"/>
      <c r="BA137" s="84"/>
      <c r="BB137" s="84"/>
      <c r="BC137" s="84"/>
      <c r="BD137" s="84"/>
      <c r="BE137" s="84"/>
      <c r="BF137" s="84"/>
      <c r="BG137" s="84"/>
      <c r="BH137" s="84"/>
      <c r="BI137" s="84"/>
      <c r="BJ137" s="84"/>
      <c r="BK137" s="84"/>
      <c r="BL137" s="84"/>
      <c r="BM137" s="84"/>
      <c r="BN137" s="84"/>
      <c r="BO137" s="84"/>
      <c r="BP137" s="84"/>
      <c r="BQ137" s="84"/>
      <c r="BR137" s="84"/>
      <c r="BS137" s="84"/>
      <c r="BT137" s="84"/>
      <c r="BU137" s="84"/>
      <c r="BV137" s="84"/>
      <c r="BW137" s="84"/>
      <c r="BX137" s="84"/>
      <c r="BY137" s="84"/>
      <c r="BZ137" s="84"/>
      <c r="CA137" s="84"/>
      <c r="CB137" s="84"/>
      <c r="CC137" s="84"/>
      <c r="CD137" s="84"/>
      <c r="CE137" s="84"/>
      <c r="CF137" s="84"/>
      <c r="CG137" s="84"/>
      <c r="CH137" s="84"/>
      <c r="CI137" s="84"/>
      <c r="CJ137" s="84"/>
      <c r="CK137" s="84"/>
      <c r="CL137" s="84"/>
      <c r="CM137" s="84"/>
      <c r="CN137" s="84"/>
      <c r="CO137" s="84"/>
      <c r="CP137" s="84"/>
      <c r="CQ137" s="84"/>
      <c r="CR137" s="84"/>
      <c r="CS137" s="84"/>
      <c r="CT137" s="84"/>
      <c r="CU137" s="84"/>
      <c r="CV137" s="84"/>
      <c r="CW137" s="84"/>
      <c r="CX137" s="84"/>
      <c r="CY137" s="84"/>
      <c r="CZ137" s="84"/>
      <c r="DA137" s="84"/>
      <c r="DB137" s="84"/>
      <c r="DC137" s="84"/>
      <c r="DD137" s="84"/>
      <c r="DE137" s="84"/>
      <c r="DF137" s="84"/>
      <c r="DG137" s="84"/>
      <c r="DH137" s="84"/>
      <c r="DI137" s="84"/>
      <c r="DJ137" s="84"/>
      <c r="DK137" s="84"/>
      <c r="DL137" s="84"/>
      <c r="DM137" s="84"/>
      <c r="DN137" s="84"/>
      <c r="DO137" s="84"/>
      <c r="DP137" s="84"/>
      <c r="DQ137" s="84"/>
      <c r="DR137" s="84"/>
    </row>
    <row r="138" spans="1:122">
      <c r="A138" s="214"/>
      <c r="B138" s="84" t="s">
        <v>152</v>
      </c>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c r="AX138" s="84"/>
      <c r="AY138" s="84"/>
      <c r="AZ138" s="84"/>
      <c r="BA138" s="84"/>
      <c r="BB138" s="84"/>
      <c r="BC138" s="84"/>
      <c r="BD138" s="84"/>
      <c r="BE138" s="84"/>
      <c r="BF138" s="84"/>
      <c r="BG138" s="84"/>
      <c r="BH138" s="84"/>
      <c r="BI138" s="84"/>
      <c r="BJ138" s="84"/>
      <c r="BK138" s="84"/>
      <c r="BL138" s="84"/>
      <c r="BM138" s="84"/>
      <c r="BN138" s="84"/>
      <c r="BO138" s="84"/>
      <c r="BP138" s="84"/>
      <c r="BQ138" s="84"/>
      <c r="BR138" s="84"/>
      <c r="BS138" s="84"/>
      <c r="BT138" s="84"/>
      <c r="BU138" s="84"/>
      <c r="BV138" s="84"/>
      <c r="BW138" s="84"/>
      <c r="BX138" s="84"/>
      <c r="BY138" s="84"/>
      <c r="BZ138" s="84"/>
      <c r="CA138" s="84"/>
      <c r="CB138" s="84"/>
      <c r="CC138" s="84"/>
      <c r="CD138" s="84"/>
      <c r="CE138" s="84"/>
      <c r="CF138" s="84"/>
      <c r="CG138" s="84"/>
      <c r="CH138" s="84"/>
      <c r="CI138" s="84"/>
      <c r="CJ138" s="84"/>
      <c r="CK138" s="84"/>
      <c r="CL138" s="84"/>
      <c r="CM138" s="84"/>
      <c r="CN138" s="84"/>
      <c r="CO138" s="84"/>
      <c r="CP138" s="84"/>
      <c r="CQ138" s="84"/>
      <c r="CR138" s="84"/>
      <c r="CS138" s="84"/>
      <c r="CT138" s="84"/>
      <c r="CU138" s="84"/>
      <c r="CV138" s="84"/>
      <c r="CW138" s="84"/>
      <c r="CX138" s="84"/>
      <c r="CY138" s="84"/>
      <c r="CZ138" s="84"/>
      <c r="DA138" s="84"/>
      <c r="DB138" s="84"/>
      <c r="DC138" s="84"/>
      <c r="DD138" s="84"/>
      <c r="DE138" s="84"/>
      <c r="DF138" s="84"/>
      <c r="DG138" s="84"/>
      <c r="DH138" s="84"/>
      <c r="DI138" s="84"/>
      <c r="DJ138" s="84"/>
      <c r="DK138" s="84"/>
      <c r="DL138" s="84"/>
      <c r="DM138" s="84"/>
      <c r="DN138" s="84"/>
      <c r="DO138" s="84"/>
      <c r="DP138" s="84"/>
      <c r="DQ138" s="84"/>
      <c r="DR138" s="84"/>
    </row>
    <row r="139" spans="1:122">
      <c r="A139" s="214"/>
      <c r="B139" s="84" t="s">
        <v>153</v>
      </c>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c r="BI139" s="84"/>
      <c r="BJ139" s="84"/>
      <c r="BK139" s="84"/>
      <c r="BL139" s="84"/>
      <c r="BM139" s="84"/>
      <c r="BN139" s="84"/>
      <c r="BO139" s="84"/>
      <c r="BP139" s="84"/>
      <c r="BQ139" s="84"/>
      <c r="BR139" s="84"/>
      <c r="BS139" s="84"/>
      <c r="BT139" s="84"/>
      <c r="BU139" s="84"/>
      <c r="BV139" s="84"/>
      <c r="BW139" s="84"/>
      <c r="BX139" s="84"/>
      <c r="BY139" s="84"/>
      <c r="BZ139" s="84"/>
      <c r="CA139" s="84"/>
      <c r="CB139" s="84"/>
      <c r="CC139" s="84"/>
      <c r="CD139" s="84"/>
      <c r="CE139" s="84"/>
      <c r="CF139" s="84"/>
      <c r="CG139" s="84"/>
      <c r="CH139" s="84"/>
      <c r="CI139" s="84"/>
      <c r="CJ139" s="84"/>
      <c r="CK139" s="84"/>
      <c r="CL139" s="84"/>
      <c r="CM139" s="84"/>
      <c r="CN139" s="84"/>
      <c r="CO139" s="84"/>
      <c r="CP139" s="84"/>
      <c r="CQ139" s="84"/>
      <c r="CR139" s="84"/>
      <c r="CS139" s="84"/>
      <c r="CT139" s="84"/>
      <c r="CU139" s="84"/>
      <c r="CV139" s="84"/>
      <c r="CW139" s="84"/>
      <c r="CX139" s="84"/>
      <c r="CY139" s="84"/>
      <c r="CZ139" s="84"/>
      <c r="DA139" s="84"/>
      <c r="DB139" s="84"/>
      <c r="DC139" s="84"/>
      <c r="DD139" s="84"/>
      <c r="DE139" s="84"/>
      <c r="DF139" s="84"/>
      <c r="DG139" s="84"/>
      <c r="DH139" s="84"/>
      <c r="DI139" s="84"/>
      <c r="DJ139" s="84"/>
      <c r="DK139" s="84"/>
      <c r="DL139" s="84"/>
      <c r="DM139" s="84"/>
      <c r="DN139" s="84"/>
      <c r="DO139" s="84"/>
      <c r="DP139" s="84"/>
      <c r="DQ139" s="84"/>
      <c r="DR139" s="84"/>
    </row>
    <row r="140" spans="1:122">
      <c r="A140" s="214"/>
      <c r="B140" s="84" t="s">
        <v>154</v>
      </c>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s="84"/>
      <c r="AY140" s="84"/>
      <c r="AZ140" s="84"/>
      <c r="BA140" s="84"/>
      <c r="BB140" s="84"/>
      <c r="BC140" s="84"/>
      <c r="BD140" s="84"/>
      <c r="BE140" s="84"/>
      <c r="BF140" s="84"/>
      <c r="BG140" s="84"/>
      <c r="BH140" s="84"/>
      <c r="BI140" s="84"/>
      <c r="BJ140" s="84"/>
      <c r="BK140" s="84"/>
      <c r="BL140" s="84"/>
      <c r="BM140" s="84"/>
      <c r="BN140" s="84"/>
      <c r="BO140" s="84"/>
      <c r="BP140" s="84"/>
      <c r="BQ140" s="84"/>
      <c r="BR140" s="84"/>
      <c r="BS140" s="84"/>
      <c r="BT140" s="84"/>
      <c r="BU140" s="84"/>
      <c r="BV140" s="84"/>
      <c r="BW140" s="84"/>
      <c r="BX140" s="84"/>
      <c r="BY140" s="84"/>
      <c r="BZ140" s="84"/>
      <c r="CA140" s="84"/>
      <c r="CB140" s="84"/>
      <c r="CC140" s="84"/>
      <c r="CD140" s="84"/>
      <c r="CE140" s="84"/>
      <c r="CF140" s="84"/>
      <c r="CG140" s="84"/>
      <c r="CH140" s="84"/>
      <c r="CI140" s="84"/>
      <c r="CJ140" s="84"/>
      <c r="CK140" s="84"/>
      <c r="CL140" s="84"/>
      <c r="CM140" s="84"/>
      <c r="CN140" s="84"/>
      <c r="CO140" s="84"/>
      <c r="CP140" s="84"/>
      <c r="CQ140" s="84"/>
      <c r="CR140" s="84"/>
      <c r="CS140" s="84"/>
      <c r="CT140" s="84"/>
      <c r="CU140" s="84"/>
      <c r="CV140" s="84"/>
      <c r="CW140" s="84"/>
      <c r="CX140" s="84"/>
      <c r="CY140" s="84"/>
      <c r="CZ140" s="84"/>
      <c r="DA140" s="84"/>
      <c r="DB140" s="84"/>
      <c r="DC140" s="84"/>
      <c r="DD140" s="84"/>
      <c r="DE140" s="84"/>
      <c r="DF140" s="84"/>
      <c r="DG140" s="84"/>
      <c r="DH140" s="84"/>
      <c r="DI140" s="84"/>
      <c r="DJ140" s="84"/>
      <c r="DK140" s="84"/>
      <c r="DL140" s="84"/>
      <c r="DM140" s="84"/>
      <c r="DN140" s="84"/>
      <c r="DO140" s="84"/>
      <c r="DP140" s="84"/>
      <c r="DQ140" s="84"/>
      <c r="DR140" s="84"/>
    </row>
    <row r="141" spans="1:122">
      <c r="A141" s="214"/>
      <c r="B141" s="84" t="s">
        <v>155</v>
      </c>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s="84"/>
      <c r="AY141" s="84"/>
      <c r="AZ141" s="84"/>
      <c r="BA141" s="84"/>
      <c r="BB141" s="84"/>
      <c r="BC141" s="84"/>
      <c r="BD141" s="84"/>
      <c r="BE141" s="84"/>
      <c r="BF141" s="84"/>
      <c r="BG141" s="84"/>
      <c r="BH141" s="84"/>
      <c r="BI141" s="84"/>
      <c r="BJ141" s="84"/>
      <c r="BK141" s="84"/>
      <c r="BL141" s="84"/>
      <c r="BM141" s="84"/>
      <c r="BN141" s="84"/>
      <c r="BO141" s="84"/>
      <c r="BP141" s="84"/>
      <c r="BQ141" s="84"/>
      <c r="BR141" s="84"/>
      <c r="BS141" s="84"/>
      <c r="BT141" s="84"/>
      <c r="BU141" s="84"/>
      <c r="BV141" s="84"/>
      <c r="BW141" s="84"/>
      <c r="BX141" s="84"/>
      <c r="BY141" s="84"/>
      <c r="BZ141" s="84"/>
      <c r="CA141" s="84"/>
      <c r="CB141" s="84"/>
      <c r="CC141" s="84"/>
      <c r="CD141" s="84"/>
      <c r="CE141" s="84"/>
      <c r="CF141" s="84"/>
      <c r="CG141" s="84"/>
      <c r="CH141" s="84"/>
      <c r="CI141" s="84"/>
      <c r="CJ141" s="84"/>
      <c r="CK141" s="84"/>
      <c r="CL141" s="84"/>
      <c r="CM141" s="84"/>
      <c r="CN141" s="84"/>
      <c r="CO141" s="84"/>
      <c r="CP141" s="84"/>
      <c r="CQ141" s="84"/>
      <c r="CR141" s="84"/>
      <c r="CS141" s="84"/>
      <c r="CT141" s="84"/>
      <c r="CU141" s="84"/>
      <c r="CV141" s="84"/>
      <c r="CW141" s="84"/>
      <c r="CX141" s="84"/>
      <c r="CY141" s="84"/>
      <c r="CZ141" s="84"/>
      <c r="DA141" s="84"/>
      <c r="DB141" s="84"/>
      <c r="DC141" s="84"/>
      <c r="DD141" s="84"/>
      <c r="DE141" s="84"/>
      <c r="DF141" s="84"/>
      <c r="DG141" s="84"/>
      <c r="DH141" s="84"/>
      <c r="DI141" s="84"/>
      <c r="DJ141" s="84"/>
      <c r="DK141" s="84"/>
      <c r="DL141" s="84"/>
      <c r="DM141" s="84"/>
      <c r="DN141" s="84"/>
      <c r="DO141" s="84"/>
      <c r="DP141" s="84"/>
      <c r="DQ141" s="84"/>
      <c r="DR141" s="84"/>
    </row>
    <row r="142" spans="1:122" s="79" customFormat="1">
      <c r="A142" s="214"/>
      <c r="B142" s="85" t="s">
        <v>118</v>
      </c>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c r="AH142" s="85"/>
      <c r="AI142" s="85"/>
      <c r="AJ142" s="85"/>
      <c r="AK142" s="85"/>
      <c r="AL142" s="85"/>
      <c r="AM142" s="85"/>
      <c r="AN142" s="85"/>
      <c r="AO142" s="85"/>
      <c r="AP142" s="85"/>
      <c r="AQ142" s="85"/>
      <c r="AR142" s="85"/>
      <c r="AS142" s="85"/>
      <c r="AT142" s="85"/>
      <c r="AU142" s="85"/>
      <c r="AV142" s="85"/>
      <c r="AW142" s="85"/>
      <c r="AX142" s="85"/>
      <c r="AY142" s="85"/>
      <c r="AZ142" s="85"/>
      <c r="BA142" s="85"/>
      <c r="BB142" s="85"/>
      <c r="BC142" s="85"/>
      <c r="BD142" s="85"/>
      <c r="BE142" s="85"/>
      <c r="BF142" s="85"/>
      <c r="BG142" s="85"/>
      <c r="BH142" s="85"/>
      <c r="BI142" s="85"/>
      <c r="BJ142" s="85"/>
      <c r="BK142" s="85"/>
      <c r="BL142" s="85"/>
      <c r="BM142" s="85"/>
      <c r="BN142" s="85"/>
      <c r="BO142" s="85"/>
      <c r="BP142" s="85"/>
      <c r="BQ142" s="85"/>
      <c r="BR142" s="85"/>
      <c r="BS142" s="85"/>
      <c r="BT142" s="85"/>
      <c r="BU142" s="85"/>
      <c r="BV142" s="85"/>
      <c r="BW142" s="85"/>
      <c r="BX142" s="85"/>
      <c r="BY142" s="85"/>
      <c r="BZ142" s="85"/>
      <c r="CA142" s="85"/>
      <c r="CB142" s="85"/>
      <c r="CC142" s="85"/>
      <c r="CD142" s="85"/>
      <c r="CE142" s="85"/>
      <c r="CF142" s="85"/>
      <c r="CG142" s="85"/>
      <c r="CH142" s="85"/>
      <c r="CI142" s="85"/>
      <c r="CJ142" s="85"/>
      <c r="CK142" s="85"/>
      <c r="CL142" s="85"/>
      <c r="CM142" s="85"/>
      <c r="CN142" s="85"/>
      <c r="CO142" s="85"/>
      <c r="CP142" s="85"/>
      <c r="CQ142" s="85"/>
      <c r="CR142" s="85"/>
      <c r="CS142" s="85"/>
      <c r="CT142" s="85"/>
      <c r="CU142" s="85"/>
      <c r="CV142" s="85"/>
      <c r="CW142" s="85"/>
      <c r="CX142" s="85"/>
      <c r="CY142" s="85"/>
      <c r="CZ142" s="85"/>
      <c r="DA142" s="85"/>
      <c r="DB142" s="85"/>
      <c r="DC142" s="85"/>
      <c r="DD142" s="85"/>
      <c r="DE142" s="85"/>
      <c r="DF142" s="85"/>
      <c r="DG142" s="85"/>
      <c r="DH142" s="85"/>
      <c r="DI142" s="85"/>
      <c r="DJ142" s="85"/>
      <c r="DK142" s="85"/>
      <c r="DL142" s="85"/>
      <c r="DM142" s="85"/>
      <c r="DN142" s="85"/>
      <c r="DO142" s="85"/>
      <c r="DP142" s="85"/>
      <c r="DQ142" s="85"/>
      <c r="DR142" s="85"/>
    </row>
    <row r="143" spans="1:122">
      <c r="A143" s="214" t="s">
        <v>156</v>
      </c>
      <c r="B143" s="84" t="s">
        <v>157</v>
      </c>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c r="BI143" s="84"/>
      <c r="BJ143" s="84"/>
      <c r="BK143" s="84"/>
      <c r="BL143" s="84"/>
      <c r="BM143" s="84"/>
      <c r="BN143" s="84"/>
      <c r="BO143" s="84"/>
      <c r="BP143" s="84"/>
      <c r="BQ143" s="84"/>
      <c r="BR143" s="84"/>
      <c r="BS143" s="84"/>
      <c r="BT143" s="84"/>
      <c r="BU143" s="84"/>
      <c r="BV143" s="84"/>
      <c r="BW143" s="84"/>
      <c r="BX143" s="84"/>
      <c r="BY143" s="84"/>
      <c r="BZ143" s="84"/>
      <c r="CA143" s="84"/>
      <c r="CB143" s="84"/>
      <c r="CC143" s="84"/>
      <c r="CD143" s="84"/>
      <c r="CE143" s="84"/>
      <c r="CF143" s="84"/>
      <c r="CG143" s="84"/>
      <c r="CH143" s="84"/>
      <c r="CI143" s="84"/>
      <c r="CJ143" s="84"/>
      <c r="CK143" s="84"/>
      <c r="CL143" s="84"/>
      <c r="CM143" s="84"/>
      <c r="CN143" s="84"/>
      <c r="CO143" s="84"/>
      <c r="CP143" s="84"/>
      <c r="CQ143" s="84"/>
      <c r="CR143" s="84"/>
      <c r="CS143" s="84"/>
      <c r="CT143" s="84"/>
      <c r="CU143" s="84"/>
      <c r="CV143" s="84"/>
      <c r="CW143" s="84"/>
      <c r="CX143" s="84"/>
      <c r="CY143" s="84"/>
      <c r="CZ143" s="84"/>
      <c r="DA143" s="84"/>
      <c r="DB143" s="84"/>
      <c r="DC143" s="84"/>
      <c r="DD143" s="84"/>
      <c r="DE143" s="84"/>
      <c r="DF143" s="84"/>
      <c r="DG143" s="84"/>
      <c r="DH143" s="84"/>
      <c r="DI143" s="84"/>
      <c r="DJ143" s="84"/>
      <c r="DK143" s="84"/>
      <c r="DL143" s="84"/>
      <c r="DM143" s="84"/>
      <c r="DN143" s="84"/>
      <c r="DO143" s="84"/>
      <c r="DP143" s="84"/>
      <c r="DQ143" s="84"/>
      <c r="DR143" s="84"/>
    </row>
    <row r="144" spans="1:122">
      <c r="A144" s="214"/>
      <c r="B144" s="84" t="s">
        <v>158</v>
      </c>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4"/>
      <c r="BD144" s="84"/>
      <c r="BE144" s="84"/>
      <c r="BF144" s="84"/>
      <c r="BG144" s="84"/>
      <c r="BH144" s="84"/>
      <c r="BI144" s="84"/>
      <c r="BJ144" s="84"/>
      <c r="BK144" s="84"/>
      <c r="BL144" s="84"/>
      <c r="BM144" s="84"/>
      <c r="BN144" s="84"/>
      <c r="BO144" s="84"/>
      <c r="BP144" s="84"/>
      <c r="BQ144" s="84"/>
      <c r="BR144" s="84"/>
      <c r="BS144" s="84"/>
      <c r="BT144" s="84"/>
      <c r="BU144" s="84"/>
      <c r="BV144" s="84"/>
      <c r="BW144" s="84"/>
      <c r="BX144" s="84"/>
      <c r="BY144" s="84"/>
      <c r="BZ144" s="84"/>
      <c r="CA144" s="84"/>
      <c r="CB144" s="84"/>
      <c r="CC144" s="84"/>
      <c r="CD144" s="84"/>
      <c r="CE144" s="84"/>
      <c r="CF144" s="84"/>
      <c r="CG144" s="84"/>
      <c r="CH144" s="84"/>
      <c r="CI144" s="84"/>
      <c r="CJ144" s="84"/>
      <c r="CK144" s="84"/>
      <c r="CL144" s="84"/>
      <c r="CM144" s="84"/>
      <c r="CN144" s="84"/>
      <c r="CO144" s="84"/>
      <c r="CP144" s="84"/>
      <c r="CQ144" s="84"/>
      <c r="CR144" s="84"/>
      <c r="CS144" s="84"/>
      <c r="CT144" s="84"/>
      <c r="CU144" s="84"/>
      <c r="CV144" s="84"/>
      <c r="CW144" s="84"/>
      <c r="CX144" s="84"/>
      <c r="CY144" s="84"/>
      <c r="CZ144" s="84"/>
      <c r="DA144" s="84"/>
      <c r="DB144" s="84"/>
      <c r="DC144" s="84"/>
      <c r="DD144" s="84"/>
      <c r="DE144" s="84"/>
      <c r="DF144" s="84"/>
      <c r="DG144" s="84"/>
      <c r="DH144" s="84"/>
      <c r="DI144" s="84"/>
      <c r="DJ144" s="84"/>
      <c r="DK144" s="84"/>
      <c r="DL144" s="84"/>
      <c r="DM144" s="84"/>
      <c r="DN144" s="84"/>
      <c r="DO144" s="84"/>
      <c r="DP144" s="84"/>
      <c r="DQ144" s="84"/>
      <c r="DR144" s="84"/>
    </row>
    <row r="145" spans="1:122">
      <c r="A145" s="214"/>
      <c r="B145" s="84" t="s">
        <v>159</v>
      </c>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c r="BI145" s="84"/>
      <c r="BJ145" s="84"/>
      <c r="BK145" s="84"/>
      <c r="BL145" s="84"/>
      <c r="BM145" s="84"/>
      <c r="BN145" s="84"/>
      <c r="BO145" s="84"/>
      <c r="BP145" s="84"/>
      <c r="BQ145" s="84"/>
      <c r="BR145" s="84"/>
      <c r="BS145" s="84"/>
      <c r="BT145" s="84"/>
      <c r="BU145" s="84"/>
      <c r="BV145" s="84"/>
      <c r="BW145" s="84"/>
      <c r="BX145" s="84"/>
      <c r="BY145" s="84"/>
      <c r="BZ145" s="84"/>
      <c r="CA145" s="84"/>
      <c r="CB145" s="84"/>
      <c r="CC145" s="84"/>
      <c r="CD145" s="84"/>
      <c r="CE145" s="84"/>
      <c r="CF145" s="84"/>
      <c r="CG145" s="84"/>
      <c r="CH145" s="84"/>
      <c r="CI145" s="84"/>
      <c r="CJ145" s="84"/>
      <c r="CK145" s="84"/>
      <c r="CL145" s="84"/>
      <c r="CM145" s="84"/>
      <c r="CN145" s="84"/>
      <c r="CO145" s="84"/>
      <c r="CP145" s="84"/>
      <c r="CQ145" s="84"/>
      <c r="CR145" s="84"/>
      <c r="CS145" s="84"/>
      <c r="CT145" s="84"/>
      <c r="CU145" s="84"/>
      <c r="CV145" s="84"/>
      <c r="CW145" s="84"/>
      <c r="CX145" s="84"/>
      <c r="CY145" s="84"/>
      <c r="CZ145" s="84"/>
      <c r="DA145" s="84"/>
      <c r="DB145" s="84"/>
      <c r="DC145" s="84"/>
      <c r="DD145" s="84"/>
      <c r="DE145" s="84"/>
      <c r="DF145" s="84"/>
      <c r="DG145" s="84"/>
      <c r="DH145" s="84"/>
      <c r="DI145" s="84"/>
      <c r="DJ145" s="84"/>
      <c r="DK145" s="84"/>
      <c r="DL145" s="84"/>
      <c r="DM145" s="84"/>
      <c r="DN145" s="84"/>
      <c r="DO145" s="84"/>
      <c r="DP145" s="84"/>
      <c r="DQ145" s="84"/>
      <c r="DR145" s="84"/>
    </row>
    <row r="146" spans="1:122">
      <c r="A146" s="214"/>
      <c r="B146" s="84" t="s">
        <v>177</v>
      </c>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c r="AX146" s="84"/>
      <c r="AY146" s="84"/>
      <c r="AZ146" s="84"/>
      <c r="BA146" s="84"/>
      <c r="BB146" s="84"/>
      <c r="BC146" s="84"/>
      <c r="BD146" s="84"/>
      <c r="BE146" s="84"/>
      <c r="BF146" s="84"/>
      <c r="BG146" s="84"/>
      <c r="BH146" s="84"/>
      <c r="BI146" s="84"/>
      <c r="BJ146" s="84"/>
      <c r="BK146" s="84"/>
      <c r="BL146" s="84"/>
      <c r="BM146" s="84"/>
      <c r="BN146" s="84"/>
      <c r="BO146" s="84"/>
      <c r="BP146" s="84"/>
      <c r="BQ146" s="84"/>
      <c r="BR146" s="84"/>
      <c r="BS146" s="84"/>
      <c r="BT146" s="84"/>
      <c r="BU146" s="84"/>
      <c r="BV146" s="84"/>
      <c r="BW146" s="84"/>
      <c r="BX146" s="84"/>
      <c r="BY146" s="84"/>
      <c r="BZ146" s="84"/>
      <c r="CA146" s="84"/>
      <c r="CB146" s="84"/>
      <c r="CC146" s="84"/>
      <c r="CD146" s="84"/>
      <c r="CE146" s="84"/>
      <c r="CF146" s="84"/>
      <c r="CG146" s="84"/>
      <c r="CH146" s="84"/>
      <c r="CI146" s="84"/>
      <c r="CJ146" s="84"/>
      <c r="CK146" s="84"/>
      <c r="CL146" s="84"/>
      <c r="CM146" s="84"/>
      <c r="CN146" s="84"/>
      <c r="CO146" s="84"/>
      <c r="CP146" s="84"/>
      <c r="CQ146" s="84"/>
      <c r="CR146" s="84"/>
      <c r="CS146" s="84"/>
      <c r="CT146" s="84"/>
      <c r="CU146" s="84"/>
      <c r="CV146" s="84"/>
      <c r="CW146" s="84"/>
      <c r="CX146" s="84"/>
      <c r="CY146" s="84"/>
      <c r="CZ146" s="84"/>
      <c r="DA146" s="84"/>
      <c r="DB146" s="84"/>
      <c r="DC146" s="84"/>
      <c r="DD146" s="84"/>
      <c r="DE146" s="84"/>
      <c r="DF146" s="84"/>
      <c r="DG146" s="84"/>
      <c r="DH146" s="84"/>
      <c r="DI146" s="84"/>
      <c r="DJ146" s="84"/>
      <c r="DK146" s="84"/>
      <c r="DL146" s="84"/>
      <c r="DM146" s="84"/>
      <c r="DN146" s="84"/>
      <c r="DO146" s="84"/>
      <c r="DP146" s="84"/>
      <c r="DQ146" s="84"/>
      <c r="DR146" s="84"/>
    </row>
    <row r="147" spans="1:122">
      <c r="A147" s="214"/>
      <c r="B147" s="84" t="s">
        <v>161</v>
      </c>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c r="AW147" s="84"/>
      <c r="AX147" s="84"/>
      <c r="AY147" s="84"/>
      <c r="AZ147" s="84"/>
      <c r="BA147" s="84"/>
      <c r="BB147" s="84"/>
      <c r="BC147" s="84"/>
      <c r="BD147" s="84"/>
      <c r="BE147" s="84"/>
      <c r="BF147" s="84"/>
      <c r="BG147" s="84"/>
      <c r="BH147" s="84"/>
      <c r="BI147" s="84"/>
      <c r="BJ147" s="84"/>
      <c r="BK147" s="84"/>
      <c r="BL147" s="84"/>
      <c r="BM147" s="84"/>
      <c r="BN147" s="84"/>
      <c r="BO147" s="84"/>
      <c r="BP147" s="84"/>
      <c r="BQ147" s="84"/>
      <c r="BR147" s="84"/>
      <c r="BS147" s="84"/>
      <c r="BT147" s="84"/>
      <c r="BU147" s="84"/>
      <c r="BV147" s="84"/>
      <c r="BW147" s="84"/>
      <c r="BX147" s="84"/>
      <c r="BY147" s="84"/>
      <c r="BZ147" s="84"/>
      <c r="CA147" s="84"/>
      <c r="CB147" s="84"/>
      <c r="CC147" s="84"/>
      <c r="CD147" s="84"/>
      <c r="CE147" s="84"/>
      <c r="CF147" s="84"/>
      <c r="CG147" s="84"/>
      <c r="CH147" s="84"/>
      <c r="CI147" s="84"/>
      <c r="CJ147" s="84"/>
      <c r="CK147" s="84"/>
      <c r="CL147" s="84"/>
      <c r="CM147" s="84"/>
      <c r="CN147" s="84"/>
      <c r="CO147" s="84"/>
      <c r="CP147" s="84"/>
      <c r="CQ147" s="84"/>
      <c r="CR147" s="84"/>
      <c r="CS147" s="84"/>
      <c r="CT147" s="84"/>
      <c r="CU147" s="84"/>
      <c r="CV147" s="84"/>
      <c r="CW147" s="84"/>
      <c r="CX147" s="84"/>
      <c r="CY147" s="84"/>
      <c r="CZ147" s="84"/>
      <c r="DA147" s="84"/>
      <c r="DB147" s="84"/>
      <c r="DC147" s="84"/>
      <c r="DD147" s="84"/>
      <c r="DE147" s="84"/>
      <c r="DF147" s="84"/>
      <c r="DG147" s="84"/>
      <c r="DH147" s="84"/>
      <c r="DI147" s="84"/>
      <c r="DJ147" s="84"/>
      <c r="DK147" s="84"/>
      <c r="DL147" s="84"/>
      <c r="DM147" s="84"/>
      <c r="DN147" s="84"/>
      <c r="DO147" s="84"/>
      <c r="DP147" s="84"/>
      <c r="DQ147" s="84"/>
      <c r="DR147" s="84"/>
    </row>
    <row r="148" spans="1:122">
      <c r="A148" s="214"/>
      <c r="B148" s="84" t="s">
        <v>162</v>
      </c>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c r="AX148" s="84"/>
      <c r="AY148" s="84"/>
      <c r="AZ148" s="84"/>
      <c r="BA148" s="84"/>
      <c r="BB148" s="84"/>
      <c r="BC148" s="84"/>
      <c r="BD148" s="84"/>
      <c r="BE148" s="84"/>
      <c r="BF148" s="84"/>
      <c r="BG148" s="84"/>
      <c r="BH148" s="84"/>
      <c r="BI148" s="84"/>
      <c r="BJ148" s="84"/>
      <c r="BK148" s="84"/>
      <c r="BL148" s="84"/>
      <c r="BM148" s="84"/>
      <c r="BN148" s="84"/>
      <c r="BO148" s="84"/>
      <c r="BP148" s="84"/>
      <c r="BQ148" s="84"/>
      <c r="BR148" s="84"/>
      <c r="BS148" s="84"/>
      <c r="BT148" s="84"/>
      <c r="BU148" s="84"/>
      <c r="BV148" s="84"/>
      <c r="BW148" s="84"/>
      <c r="BX148" s="84"/>
      <c r="BY148" s="84"/>
      <c r="BZ148" s="84"/>
      <c r="CA148" s="84"/>
      <c r="CB148" s="84"/>
      <c r="CC148" s="84"/>
      <c r="CD148" s="84"/>
      <c r="CE148" s="84"/>
      <c r="CF148" s="84"/>
      <c r="CG148" s="84"/>
      <c r="CH148" s="84"/>
      <c r="CI148" s="84"/>
      <c r="CJ148" s="84"/>
      <c r="CK148" s="84"/>
      <c r="CL148" s="84"/>
      <c r="CM148" s="84"/>
      <c r="CN148" s="84"/>
      <c r="CO148" s="84"/>
      <c r="CP148" s="84"/>
      <c r="CQ148" s="84"/>
      <c r="CR148" s="84"/>
      <c r="CS148" s="84"/>
      <c r="CT148" s="84"/>
      <c r="CU148" s="84"/>
      <c r="CV148" s="84"/>
      <c r="CW148" s="84"/>
      <c r="CX148" s="84"/>
      <c r="CY148" s="84"/>
      <c r="CZ148" s="84"/>
      <c r="DA148" s="84"/>
      <c r="DB148" s="84"/>
      <c r="DC148" s="84"/>
      <c r="DD148" s="84"/>
      <c r="DE148" s="84"/>
      <c r="DF148" s="84"/>
      <c r="DG148" s="84"/>
      <c r="DH148" s="84"/>
      <c r="DI148" s="84"/>
      <c r="DJ148" s="84"/>
      <c r="DK148" s="84"/>
      <c r="DL148" s="84"/>
      <c r="DM148" s="84"/>
      <c r="DN148" s="84"/>
      <c r="DO148" s="84"/>
      <c r="DP148" s="84"/>
      <c r="DQ148" s="84"/>
      <c r="DR148" s="84"/>
    </row>
    <row r="149" spans="1:122">
      <c r="A149" s="214"/>
      <c r="B149" s="84" t="s">
        <v>163</v>
      </c>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4"/>
      <c r="AT149" s="84"/>
      <c r="AU149" s="84"/>
      <c r="AV149" s="84"/>
      <c r="AW149" s="84"/>
      <c r="AX149" s="84"/>
      <c r="AY149" s="84"/>
      <c r="AZ149" s="84"/>
      <c r="BA149" s="84"/>
      <c r="BB149" s="84"/>
      <c r="BC149" s="84"/>
      <c r="BD149" s="84"/>
      <c r="BE149" s="84"/>
      <c r="BF149" s="84"/>
      <c r="BG149" s="84"/>
      <c r="BH149" s="84"/>
      <c r="BI149" s="84"/>
      <c r="BJ149" s="84"/>
      <c r="BK149" s="84"/>
      <c r="BL149" s="84"/>
      <c r="BM149" s="84"/>
      <c r="BN149" s="84"/>
      <c r="BO149" s="84"/>
      <c r="BP149" s="84"/>
      <c r="BQ149" s="84"/>
      <c r="BR149" s="84"/>
      <c r="BS149" s="84"/>
      <c r="BT149" s="84"/>
      <c r="BU149" s="84"/>
      <c r="BV149" s="84"/>
      <c r="BW149" s="84"/>
      <c r="BX149" s="84"/>
      <c r="BY149" s="84"/>
      <c r="BZ149" s="84"/>
      <c r="CA149" s="84"/>
      <c r="CB149" s="84"/>
      <c r="CC149" s="84"/>
      <c r="CD149" s="84"/>
      <c r="CE149" s="84"/>
      <c r="CF149" s="84"/>
      <c r="CG149" s="84"/>
      <c r="CH149" s="84"/>
      <c r="CI149" s="84"/>
      <c r="CJ149" s="84"/>
      <c r="CK149" s="84"/>
      <c r="CL149" s="84"/>
      <c r="CM149" s="84"/>
      <c r="CN149" s="84"/>
      <c r="CO149" s="84"/>
      <c r="CP149" s="84"/>
      <c r="CQ149" s="84"/>
      <c r="CR149" s="84"/>
      <c r="CS149" s="84"/>
      <c r="CT149" s="84"/>
      <c r="CU149" s="84"/>
      <c r="CV149" s="84"/>
      <c r="CW149" s="84"/>
      <c r="CX149" s="84"/>
      <c r="CY149" s="84"/>
      <c r="CZ149" s="84"/>
      <c r="DA149" s="84"/>
      <c r="DB149" s="84"/>
      <c r="DC149" s="84"/>
      <c r="DD149" s="84"/>
      <c r="DE149" s="84"/>
      <c r="DF149" s="84"/>
      <c r="DG149" s="84"/>
      <c r="DH149" s="84"/>
      <c r="DI149" s="84"/>
      <c r="DJ149" s="84"/>
      <c r="DK149" s="84"/>
      <c r="DL149" s="84"/>
      <c r="DM149" s="84"/>
      <c r="DN149" s="84"/>
      <c r="DO149" s="84"/>
      <c r="DP149" s="84"/>
      <c r="DQ149" s="84"/>
      <c r="DR149" s="84"/>
    </row>
    <row r="150" spans="1:122">
      <c r="A150" s="214"/>
      <c r="B150" s="84" t="s">
        <v>164</v>
      </c>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c r="AW150" s="84"/>
      <c r="AX150" s="84"/>
      <c r="AY150" s="84"/>
      <c r="AZ150" s="84"/>
      <c r="BA150" s="84"/>
      <c r="BB150" s="84"/>
      <c r="BC150" s="84"/>
      <c r="BD150" s="84"/>
      <c r="BE150" s="84"/>
      <c r="BF150" s="84"/>
      <c r="BG150" s="84"/>
      <c r="BH150" s="84"/>
      <c r="BI150" s="84"/>
      <c r="BJ150" s="84"/>
      <c r="BK150" s="84"/>
      <c r="BL150" s="84"/>
      <c r="BM150" s="84"/>
      <c r="BN150" s="84"/>
      <c r="BO150" s="84"/>
      <c r="BP150" s="84"/>
      <c r="BQ150" s="84"/>
      <c r="BR150" s="84"/>
      <c r="BS150" s="84"/>
      <c r="BT150" s="84"/>
      <c r="BU150" s="84"/>
      <c r="BV150" s="84"/>
      <c r="BW150" s="84"/>
      <c r="BX150" s="84"/>
      <c r="BY150" s="84"/>
      <c r="BZ150" s="84"/>
      <c r="CA150" s="84"/>
      <c r="CB150" s="84"/>
      <c r="CC150" s="84"/>
      <c r="CD150" s="84"/>
      <c r="CE150" s="84"/>
      <c r="CF150" s="84"/>
      <c r="CG150" s="84"/>
      <c r="CH150" s="84"/>
      <c r="CI150" s="84"/>
      <c r="CJ150" s="84"/>
      <c r="CK150" s="84"/>
      <c r="CL150" s="84"/>
      <c r="CM150" s="84"/>
      <c r="CN150" s="84"/>
      <c r="CO150" s="84"/>
      <c r="CP150" s="84"/>
      <c r="CQ150" s="84"/>
      <c r="CR150" s="84"/>
      <c r="CS150" s="84"/>
      <c r="CT150" s="84"/>
      <c r="CU150" s="84"/>
      <c r="CV150" s="84"/>
      <c r="CW150" s="84"/>
      <c r="CX150" s="84"/>
      <c r="CY150" s="84"/>
      <c r="CZ150" s="84"/>
      <c r="DA150" s="84"/>
      <c r="DB150" s="84"/>
      <c r="DC150" s="84"/>
      <c r="DD150" s="84"/>
      <c r="DE150" s="84"/>
      <c r="DF150" s="84"/>
      <c r="DG150" s="84"/>
      <c r="DH150" s="84"/>
      <c r="DI150" s="84"/>
      <c r="DJ150" s="84"/>
      <c r="DK150" s="84"/>
      <c r="DL150" s="84"/>
      <c r="DM150" s="84"/>
      <c r="DN150" s="84"/>
      <c r="DO150" s="84"/>
      <c r="DP150" s="84"/>
      <c r="DQ150" s="84"/>
      <c r="DR150" s="84"/>
    </row>
    <row r="151" spans="1:122">
      <c r="A151" s="214"/>
      <c r="B151" s="84" t="s">
        <v>165</v>
      </c>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c r="AZ151" s="84"/>
      <c r="BA151" s="84"/>
      <c r="BB151" s="84"/>
      <c r="BC151" s="84"/>
      <c r="BD151" s="84"/>
      <c r="BE151" s="84"/>
      <c r="BF151" s="84"/>
      <c r="BG151" s="84"/>
      <c r="BH151" s="84"/>
      <c r="BI151" s="84"/>
      <c r="BJ151" s="84"/>
      <c r="BK151" s="84"/>
      <c r="BL151" s="84"/>
      <c r="BM151" s="84"/>
      <c r="BN151" s="84"/>
      <c r="BO151" s="84"/>
      <c r="BP151" s="84"/>
      <c r="BQ151" s="84"/>
      <c r="BR151" s="84"/>
      <c r="BS151" s="84"/>
      <c r="BT151" s="84"/>
      <c r="BU151" s="84"/>
      <c r="BV151" s="84"/>
      <c r="BW151" s="84"/>
      <c r="BX151" s="84"/>
      <c r="BY151" s="84"/>
      <c r="BZ151" s="84"/>
      <c r="CA151" s="84"/>
      <c r="CB151" s="84"/>
      <c r="CC151" s="84"/>
      <c r="CD151" s="84"/>
      <c r="CE151" s="84"/>
      <c r="CF151" s="84"/>
      <c r="CG151" s="84"/>
      <c r="CH151" s="84"/>
      <c r="CI151" s="84"/>
      <c r="CJ151" s="84"/>
      <c r="CK151" s="84"/>
      <c r="CL151" s="84"/>
      <c r="CM151" s="84"/>
      <c r="CN151" s="84"/>
      <c r="CO151" s="84"/>
      <c r="CP151" s="84"/>
      <c r="CQ151" s="84"/>
      <c r="CR151" s="84"/>
      <c r="CS151" s="84"/>
      <c r="CT151" s="84"/>
      <c r="CU151" s="84"/>
      <c r="CV151" s="84"/>
      <c r="CW151" s="84"/>
      <c r="CX151" s="84"/>
      <c r="CY151" s="84"/>
      <c r="CZ151" s="84"/>
      <c r="DA151" s="84"/>
      <c r="DB151" s="84"/>
      <c r="DC151" s="84"/>
      <c r="DD151" s="84"/>
      <c r="DE151" s="84"/>
      <c r="DF151" s="84"/>
      <c r="DG151" s="84"/>
      <c r="DH151" s="84"/>
      <c r="DI151" s="84"/>
      <c r="DJ151" s="84"/>
      <c r="DK151" s="84"/>
      <c r="DL151" s="84"/>
      <c r="DM151" s="84"/>
      <c r="DN151" s="84"/>
      <c r="DO151" s="84"/>
      <c r="DP151" s="84"/>
      <c r="DQ151" s="84"/>
      <c r="DR151" s="84"/>
    </row>
    <row r="152" spans="1:122">
      <c r="A152" s="214"/>
      <c r="B152" s="84" t="s">
        <v>166</v>
      </c>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c r="AZ152" s="84"/>
      <c r="BA152" s="84"/>
      <c r="BB152" s="84"/>
      <c r="BC152" s="84"/>
      <c r="BD152" s="84"/>
      <c r="BE152" s="84"/>
      <c r="BF152" s="84"/>
      <c r="BG152" s="84"/>
      <c r="BH152" s="84"/>
      <c r="BI152" s="84"/>
      <c r="BJ152" s="84"/>
      <c r="BK152" s="84"/>
      <c r="BL152" s="84"/>
      <c r="BM152" s="84"/>
      <c r="BN152" s="84"/>
      <c r="BO152" s="84"/>
      <c r="BP152" s="84"/>
      <c r="BQ152" s="84"/>
      <c r="BR152" s="84"/>
      <c r="BS152" s="84"/>
      <c r="BT152" s="84"/>
      <c r="BU152" s="84"/>
      <c r="BV152" s="84"/>
      <c r="BW152" s="84"/>
      <c r="BX152" s="84"/>
      <c r="BY152" s="84"/>
      <c r="BZ152" s="84"/>
      <c r="CA152" s="84"/>
      <c r="CB152" s="84"/>
      <c r="CC152" s="84"/>
      <c r="CD152" s="84"/>
      <c r="CE152" s="84"/>
      <c r="CF152" s="84"/>
      <c r="CG152" s="84"/>
      <c r="CH152" s="84"/>
      <c r="CI152" s="84"/>
      <c r="CJ152" s="84"/>
      <c r="CK152" s="84"/>
      <c r="CL152" s="84"/>
      <c r="CM152" s="84"/>
      <c r="CN152" s="84"/>
      <c r="CO152" s="84"/>
      <c r="CP152" s="84"/>
      <c r="CQ152" s="84"/>
      <c r="CR152" s="84"/>
      <c r="CS152" s="84"/>
      <c r="CT152" s="84"/>
      <c r="CU152" s="84"/>
      <c r="CV152" s="84"/>
      <c r="CW152" s="84"/>
      <c r="CX152" s="84"/>
      <c r="CY152" s="84"/>
      <c r="CZ152" s="84"/>
      <c r="DA152" s="84"/>
      <c r="DB152" s="84"/>
      <c r="DC152" s="84"/>
      <c r="DD152" s="84"/>
      <c r="DE152" s="84"/>
      <c r="DF152" s="84"/>
      <c r="DG152" s="84"/>
      <c r="DH152" s="84"/>
      <c r="DI152" s="84"/>
      <c r="DJ152" s="84"/>
      <c r="DK152" s="84"/>
      <c r="DL152" s="84"/>
      <c r="DM152" s="84"/>
      <c r="DN152" s="84"/>
      <c r="DO152" s="84"/>
      <c r="DP152" s="84"/>
      <c r="DQ152" s="84"/>
      <c r="DR152" s="84"/>
    </row>
    <row r="153" spans="1:122">
      <c r="A153" s="214"/>
      <c r="B153" s="84" t="s">
        <v>167</v>
      </c>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c r="AZ153" s="84"/>
      <c r="BA153" s="84"/>
      <c r="BB153" s="84"/>
      <c r="BC153" s="84"/>
      <c r="BD153" s="84"/>
      <c r="BE153" s="84"/>
      <c r="BF153" s="84"/>
      <c r="BG153" s="84"/>
      <c r="BH153" s="84"/>
      <c r="BI153" s="84"/>
      <c r="BJ153" s="84"/>
      <c r="BK153" s="84"/>
      <c r="BL153" s="84"/>
      <c r="BM153" s="84"/>
      <c r="BN153" s="84"/>
      <c r="BO153" s="84"/>
      <c r="BP153" s="84"/>
      <c r="BQ153" s="84"/>
      <c r="BR153" s="84"/>
      <c r="BS153" s="84"/>
      <c r="BT153" s="84"/>
      <c r="BU153" s="84"/>
      <c r="BV153" s="84"/>
      <c r="BW153" s="84"/>
      <c r="BX153" s="84"/>
      <c r="BY153" s="84"/>
      <c r="BZ153" s="84"/>
      <c r="CA153" s="84"/>
      <c r="CB153" s="84"/>
      <c r="CC153" s="84"/>
      <c r="CD153" s="84"/>
      <c r="CE153" s="84"/>
      <c r="CF153" s="84"/>
      <c r="CG153" s="84"/>
      <c r="CH153" s="84"/>
      <c r="CI153" s="84"/>
      <c r="CJ153" s="84"/>
      <c r="CK153" s="84"/>
      <c r="CL153" s="84"/>
      <c r="CM153" s="84"/>
      <c r="CN153" s="84"/>
      <c r="CO153" s="84"/>
      <c r="CP153" s="84"/>
      <c r="CQ153" s="84"/>
      <c r="CR153" s="84"/>
      <c r="CS153" s="84"/>
      <c r="CT153" s="84"/>
      <c r="CU153" s="84"/>
      <c r="CV153" s="84"/>
      <c r="CW153" s="84"/>
      <c r="CX153" s="84"/>
      <c r="CY153" s="84"/>
      <c r="CZ153" s="84"/>
      <c r="DA153" s="84"/>
      <c r="DB153" s="84"/>
      <c r="DC153" s="84"/>
      <c r="DD153" s="84"/>
      <c r="DE153" s="84"/>
      <c r="DF153" s="84"/>
      <c r="DG153" s="84"/>
      <c r="DH153" s="84"/>
      <c r="DI153" s="84"/>
      <c r="DJ153" s="84"/>
      <c r="DK153" s="84"/>
      <c r="DL153" s="84"/>
      <c r="DM153" s="84"/>
      <c r="DN153" s="84"/>
      <c r="DO153" s="84"/>
      <c r="DP153" s="84"/>
      <c r="DQ153" s="84"/>
      <c r="DR153" s="84"/>
    </row>
    <row r="154" spans="1:122">
      <c r="A154" s="214"/>
      <c r="B154" s="84" t="s">
        <v>168</v>
      </c>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4"/>
      <c r="BD154" s="84"/>
      <c r="BE154" s="84"/>
      <c r="BF154" s="84"/>
      <c r="BG154" s="84"/>
      <c r="BH154" s="84"/>
      <c r="BI154" s="84"/>
      <c r="BJ154" s="84"/>
      <c r="BK154" s="84"/>
      <c r="BL154" s="84"/>
      <c r="BM154" s="84"/>
      <c r="BN154" s="84"/>
      <c r="BO154" s="84"/>
      <c r="BP154" s="84"/>
      <c r="BQ154" s="84"/>
      <c r="BR154" s="84"/>
      <c r="BS154" s="84"/>
      <c r="BT154" s="84"/>
      <c r="BU154" s="84"/>
      <c r="BV154" s="84"/>
      <c r="BW154" s="84"/>
      <c r="BX154" s="84"/>
      <c r="BY154" s="84"/>
      <c r="BZ154" s="84"/>
      <c r="CA154" s="84"/>
      <c r="CB154" s="84"/>
      <c r="CC154" s="84"/>
      <c r="CD154" s="84"/>
      <c r="CE154" s="84"/>
      <c r="CF154" s="84"/>
      <c r="CG154" s="84"/>
      <c r="CH154" s="84"/>
      <c r="CI154" s="84"/>
      <c r="CJ154" s="84"/>
      <c r="CK154" s="84"/>
      <c r="CL154" s="84"/>
      <c r="CM154" s="84"/>
      <c r="CN154" s="84"/>
      <c r="CO154" s="84"/>
      <c r="CP154" s="84"/>
      <c r="CQ154" s="84"/>
      <c r="CR154" s="84"/>
      <c r="CS154" s="84"/>
      <c r="CT154" s="84"/>
      <c r="CU154" s="84"/>
      <c r="CV154" s="84"/>
      <c r="CW154" s="84"/>
      <c r="CX154" s="84"/>
      <c r="CY154" s="84"/>
      <c r="CZ154" s="84"/>
      <c r="DA154" s="84"/>
      <c r="DB154" s="84"/>
      <c r="DC154" s="84"/>
      <c r="DD154" s="84"/>
      <c r="DE154" s="84"/>
      <c r="DF154" s="84"/>
      <c r="DG154" s="84"/>
      <c r="DH154" s="84"/>
      <c r="DI154" s="84"/>
      <c r="DJ154" s="84"/>
      <c r="DK154" s="84"/>
      <c r="DL154" s="84"/>
      <c r="DM154" s="84"/>
      <c r="DN154" s="84"/>
      <c r="DO154" s="84"/>
      <c r="DP154" s="84"/>
      <c r="DQ154" s="84"/>
      <c r="DR154" s="84"/>
    </row>
    <row r="155" spans="1:122">
      <c r="A155" s="214"/>
      <c r="B155" s="84" t="s">
        <v>169</v>
      </c>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4"/>
      <c r="BD155" s="84"/>
      <c r="BE155" s="84"/>
      <c r="BF155" s="84"/>
      <c r="BG155" s="84"/>
      <c r="BH155" s="84"/>
      <c r="BI155" s="84"/>
      <c r="BJ155" s="84"/>
      <c r="BK155" s="84"/>
      <c r="BL155" s="84"/>
      <c r="BM155" s="84"/>
      <c r="BN155" s="84"/>
      <c r="BO155" s="84"/>
      <c r="BP155" s="84"/>
      <c r="BQ155" s="84"/>
      <c r="BR155" s="84"/>
      <c r="BS155" s="84"/>
      <c r="BT155" s="84"/>
      <c r="BU155" s="84"/>
      <c r="BV155" s="84"/>
      <c r="BW155" s="84"/>
      <c r="BX155" s="84"/>
      <c r="BY155" s="84"/>
      <c r="BZ155" s="84"/>
      <c r="CA155" s="84"/>
      <c r="CB155" s="84"/>
      <c r="CC155" s="84"/>
      <c r="CD155" s="84"/>
      <c r="CE155" s="84"/>
      <c r="CF155" s="84"/>
      <c r="CG155" s="84"/>
      <c r="CH155" s="84"/>
      <c r="CI155" s="84"/>
      <c r="CJ155" s="84"/>
      <c r="CK155" s="84"/>
      <c r="CL155" s="84"/>
      <c r="CM155" s="84"/>
      <c r="CN155" s="84"/>
      <c r="CO155" s="84"/>
      <c r="CP155" s="84"/>
      <c r="CQ155" s="84"/>
      <c r="CR155" s="84"/>
      <c r="CS155" s="84"/>
      <c r="CT155" s="84"/>
      <c r="CU155" s="84"/>
      <c r="CV155" s="84"/>
      <c r="CW155" s="84"/>
      <c r="CX155" s="84"/>
      <c r="CY155" s="84"/>
      <c r="CZ155" s="84"/>
      <c r="DA155" s="84"/>
      <c r="DB155" s="84"/>
      <c r="DC155" s="84"/>
      <c r="DD155" s="84"/>
      <c r="DE155" s="84"/>
      <c r="DF155" s="84"/>
      <c r="DG155" s="84"/>
      <c r="DH155" s="84"/>
      <c r="DI155" s="84"/>
      <c r="DJ155" s="84"/>
      <c r="DK155" s="84"/>
      <c r="DL155" s="84"/>
      <c r="DM155" s="84"/>
      <c r="DN155" s="84"/>
      <c r="DO155" s="84"/>
      <c r="DP155" s="84"/>
      <c r="DQ155" s="84"/>
      <c r="DR155" s="84"/>
    </row>
    <row r="156" spans="1:122">
      <c r="A156" s="214"/>
      <c r="B156" s="84" t="s">
        <v>170</v>
      </c>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c r="AW156" s="84"/>
      <c r="AX156" s="84"/>
      <c r="AY156" s="84"/>
      <c r="AZ156" s="84"/>
      <c r="BA156" s="84"/>
      <c r="BB156" s="84"/>
      <c r="BC156" s="84"/>
      <c r="BD156" s="84"/>
      <c r="BE156" s="84"/>
      <c r="BF156" s="84"/>
      <c r="BG156" s="84"/>
      <c r="BH156" s="84"/>
      <c r="BI156" s="84"/>
      <c r="BJ156" s="84"/>
      <c r="BK156" s="84"/>
      <c r="BL156" s="84"/>
      <c r="BM156" s="84"/>
      <c r="BN156" s="84"/>
      <c r="BO156" s="84"/>
      <c r="BP156" s="84"/>
      <c r="BQ156" s="84"/>
      <c r="BR156" s="84"/>
      <c r="BS156" s="84"/>
      <c r="BT156" s="84"/>
      <c r="BU156" s="84"/>
      <c r="BV156" s="84"/>
      <c r="BW156" s="84"/>
      <c r="BX156" s="84"/>
      <c r="BY156" s="84"/>
      <c r="BZ156" s="84"/>
      <c r="CA156" s="84"/>
      <c r="CB156" s="84"/>
      <c r="CC156" s="84"/>
      <c r="CD156" s="84"/>
      <c r="CE156" s="84"/>
      <c r="CF156" s="84"/>
      <c r="CG156" s="84"/>
      <c r="CH156" s="84"/>
      <c r="CI156" s="84"/>
      <c r="CJ156" s="84"/>
      <c r="CK156" s="84"/>
      <c r="CL156" s="84"/>
      <c r="CM156" s="84"/>
      <c r="CN156" s="84"/>
      <c r="CO156" s="84"/>
      <c r="CP156" s="84"/>
      <c r="CQ156" s="84"/>
      <c r="CR156" s="84"/>
      <c r="CS156" s="84"/>
      <c r="CT156" s="84"/>
      <c r="CU156" s="84"/>
      <c r="CV156" s="84"/>
      <c r="CW156" s="84"/>
      <c r="CX156" s="84"/>
      <c r="CY156" s="84"/>
      <c r="CZ156" s="84"/>
      <c r="DA156" s="84"/>
      <c r="DB156" s="84"/>
      <c r="DC156" s="84"/>
      <c r="DD156" s="84"/>
      <c r="DE156" s="84"/>
      <c r="DF156" s="84"/>
      <c r="DG156" s="84"/>
      <c r="DH156" s="84"/>
      <c r="DI156" s="84"/>
      <c r="DJ156" s="84"/>
      <c r="DK156" s="84"/>
      <c r="DL156" s="84"/>
      <c r="DM156" s="84"/>
      <c r="DN156" s="84"/>
      <c r="DO156" s="84"/>
      <c r="DP156" s="84"/>
      <c r="DQ156" s="84"/>
      <c r="DR156" s="84"/>
    </row>
    <row r="157" spans="1:122" s="79" customFormat="1">
      <c r="A157" s="214"/>
      <c r="B157" s="85" t="s">
        <v>118</v>
      </c>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c r="AC157" s="85"/>
      <c r="AD157" s="85"/>
      <c r="AE157" s="85"/>
      <c r="AF157" s="85"/>
      <c r="AG157" s="85"/>
      <c r="AH157" s="85"/>
      <c r="AI157" s="85"/>
      <c r="AJ157" s="85"/>
      <c r="AK157" s="85"/>
      <c r="AL157" s="85"/>
      <c r="AM157" s="85"/>
      <c r="AN157" s="85"/>
      <c r="AO157" s="85"/>
      <c r="AP157" s="85"/>
      <c r="AQ157" s="85"/>
      <c r="AR157" s="85"/>
      <c r="AS157" s="85"/>
      <c r="AT157" s="85"/>
      <c r="AU157" s="85"/>
      <c r="AV157" s="85"/>
      <c r="AW157" s="85"/>
      <c r="AX157" s="85"/>
      <c r="AY157" s="85"/>
      <c r="AZ157" s="85"/>
      <c r="BA157" s="85"/>
      <c r="BB157" s="85"/>
      <c r="BC157" s="85"/>
      <c r="BD157" s="85"/>
      <c r="BE157" s="85"/>
      <c r="BF157" s="85"/>
      <c r="BG157" s="85"/>
      <c r="BH157" s="85"/>
      <c r="BI157" s="85"/>
      <c r="BJ157" s="85"/>
      <c r="BK157" s="85"/>
      <c r="BL157" s="85"/>
      <c r="BM157" s="85"/>
      <c r="BN157" s="85"/>
      <c r="BO157" s="85"/>
      <c r="BP157" s="85"/>
      <c r="BQ157" s="85"/>
      <c r="BR157" s="85"/>
      <c r="BS157" s="85"/>
      <c r="BT157" s="85"/>
      <c r="BU157" s="85"/>
      <c r="BV157" s="85"/>
      <c r="BW157" s="85"/>
      <c r="BX157" s="85"/>
      <c r="BY157" s="85"/>
      <c r="BZ157" s="85"/>
      <c r="CA157" s="85"/>
      <c r="CB157" s="85"/>
      <c r="CC157" s="85"/>
      <c r="CD157" s="85"/>
      <c r="CE157" s="85"/>
      <c r="CF157" s="85"/>
      <c r="CG157" s="85"/>
      <c r="CH157" s="85"/>
      <c r="CI157" s="85"/>
      <c r="CJ157" s="85"/>
      <c r="CK157" s="85"/>
      <c r="CL157" s="85"/>
      <c r="CM157" s="85"/>
      <c r="CN157" s="85"/>
      <c r="CO157" s="85"/>
      <c r="CP157" s="85"/>
      <c r="CQ157" s="85"/>
      <c r="CR157" s="85"/>
      <c r="CS157" s="85"/>
      <c r="CT157" s="85"/>
      <c r="CU157" s="85"/>
      <c r="CV157" s="85"/>
      <c r="CW157" s="85"/>
      <c r="CX157" s="85"/>
      <c r="CY157" s="85"/>
      <c r="CZ157" s="85"/>
      <c r="DA157" s="85"/>
      <c r="DB157" s="85"/>
      <c r="DC157" s="85"/>
      <c r="DD157" s="85"/>
      <c r="DE157" s="85"/>
      <c r="DF157" s="85"/>
      <c r="DG157" s="85"/>
      <c r="DH157" s="85"/>
      <c r="DI157" s="85"/>
      <c r="DJ157" s="85"/>
      <c r="DK157" s="85"/>
      <c r="DL157" s="85"/>
      <c r="DM157" s="85"/>
      <c r="DN157" s="85"/>
      <c r="DO157" s="85"/>
      <c r="DP157" s="85"/>
      <c r="DQ157" s="85"/>
      <c r="DR157" s="85"/>
    </row>
    <row r="158" spans="1:122">
      <c r="A158" s="214" t="s">
        <v>171</v>
      </c>
      <c r="B158" s="84" t="s">
        <v>172</v>
      </c>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s="84"/>
      <c r="AY158" s="84"/>
      <c r="AZ158" s="84"/>
      <c r="BA158" s="84"/>
      <c r="BB158" s="84"/>
      <c r="BC158" s="84"/>
      <c r="BD158" s="84"/>
      <c r="BE158" s="84"/>
      <c r="BF158" s="84"/>
      <c r="BG158" s="84"/>
      <c r="BH158" s="84"/>
      <c r="BI158" s="84"/>
      <c r="BJ158" s="84"/>
      <c r="BK158" s="84"/>
      <c r="BL158" s="84"/>
      <c r="BM158" s="84"/>
      <c r="BN158" s="84"/>
      <c r="BO158" s="84"/>
      <c r="BP158" s="84"/>
      <c r="BQ158" s="84"/>
      <c r="BR158" s="84"/>
      <c r="BS158" s="84"/>
      <c r="BT158" s="84"/>
      <c r="BU158" s="84"/>
      <c r="BV158" s="84"/>
      <c r="BW158" s="84"/>
      <c r="BX158" s="84"/>
      <c r="BY158" s="84"/>
      <c r="BZ158" s="84"/>
      <c r="CA158" s="84"/>
      <c r="CB158" s="84"/>
      <c r="CC158" s="84"/>
      <c r="CD158" s="84"/>
      <c r="CE158" s="84"/>
      <c r="CF158" s="84"/>
      <c r="CG158" s="84"/>
      <c r="CH158" s="84"/>
      <c r="CI158" s="84"/>
      <c r="CJ158" s="84"/>
      <c r="CK158" s="84"/>
      <c r="CL158" s="84"/>
      <c r="CM158" s="84"/>
      <c r="CN158" s="84"/>
      <c r="CO158" s="84"/>
      <c r="CP158" s="84"/>
      <c r="CQ158" s="84"/>
      <c r="CR158" s="84"/>
      <c r="CS158" s="84"/>
      <c r="CT158" s="84"/>
      <c r="CU158" s="84"/>
      <c r="CV158" s="84"/>
      <c r="CW158" s="84"/>
      <c r="CX158" s="84"/>
      <c r="CY158" s="84"/>
      <c r="CZ158" s="84"/>
      <c r="DA158" s="84"/>
      <c r="DB158" s="84"/>
      <c r="DC158" s="84"/>
      <c r="DD158" s="84"/>
      <c r="DE158" s="84"/>
      <c r="DF158" s="84"/>
      <c r="DG158" s="84"/>
      <c r="DH158" s="84"/>
      <c r="DI158" s="84"/>
      <c r="DJ158" s="84"/>
      <c r="DK158" s="84"/>
      <c r="DL158" s="84"/>
      <c r="DM158" s="84"/>
      <c r="DN158" s="84"/>
      <c r="DO158" s="84"/>
      <c r="DP158" s="84"/>
      <c r="DQ158" s="84"/>
      <c r="DR158" s="84"/>
    </row>
    <row r="159" spans="1:122">
      <c r="A159" s="214"/>
      <c r="B159" s="84" t="s">
        <v>173</v>
      </c>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4"/>
      <c r="BE159" s="84"/>
      <c r="BF159" s="84"/>
      <c r="BG159" s="84"/>
      <c r="BH159" s="84"/>
      <c r="BI159" s="84"/>
      <c r="BJ159" s="84"/>
      <c r="BK159" s="84"/>
      <c r="BL159" s="84"/>
      <c r="BM159" s="84"/>
      <c r="BN159" s="84"/>
      <c r="BO159" s="84"/>
      <c r="BP159" s="84"/>
      <c r="BQ159" s="84"/>
      <c r="BR159" s="84"/>
      <c r="BS159" s="84"/>
      <c r="BT159" s="84"/>
      <c r="BU159" s="84"/>
      <c r="BV159" s="84"/>
      <c r="BW159" s="84"/>
      <c r="BX159" s="84"/>
      <c r="BY159" s="84"/>
      <c r="BZ159" s="84"/>
      <c r="CA159" s="84"/>
      <c r="CB159" s="84"/>
      <c r="CC159" s="84"/>
      <c r="CD159" s="84"/>
      <c r="CE159" s="84"/>
      <c r="CF159" s="84"/>
      <c r="CG159" s="84"/>
      <c r="CH159" s="84"/>
      <c r="CI159" s="84"/>
      <c r="CJ159" s="84"/>
      <c r="CK159" s="84"/>
      <c r="CL159" s="84"/>
      <c r="CM159" s="84"/>
      <c r="CN159" s="84"/>
      <c r="CO159" s="84"/>
      <c r="CP159" s="84"/>
      <c r="CQ159" s="84"/>
      <c r="CR159" s="84"/>
      <c r="CS159" s="84"/>
      <c r="CT159" s="84"/>
      <c r="CU159" s="84"/>
      <c r="CV159" s="84"/>
      <c r="CW159" s="84"/>
      <c r="CX159" s="84"/>
      <c r="CY159" s="84"/>
      <c r="CZ159" s="84"/>
      <c r="DA159" s="84"/>
      <c r="DB159" s="84"/>
      <c r="DC159" s="84"/>
      <c r="DD159" s="84"/>
      <c r="DE159" s="84"/>
      <c r="DF159" s="84"/>
      <c r="DG159" s="84"/>
      <c r="DH159" s="84"/>
      <c r="DI159" s="84"/>
      <c r="DJ159" s="84"/>
      <c r="DK159" s="84"/>
      <c r="DL159" s="84"/>
      <c r="DM159" s="84"/>
      <c r="DN159" s="84"/>
      <c r="DO159" s="84"/>
      <c r="DP159" s="84"/>
      <c r="DQ159" s="84"/>
      <c r="DR159" s="84"/>
    </row>
    <row r="160" spans="1:122">
      <c r="A160" s="214"/>
      <c r="B160" s="84" t="s">
        <v>174</v>
      </c>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4"/>
      <c r="BD160" s="84"/>
      <c r="BE160" s="84"/>
      <c r="BF160" s="84"/>
      <c r="BG160" s="84"/>
      <c r="BH160" s="84"/>
      <c r="BI160" s="84"/>
      <c r="BJ160" s="84"/>
      <c r="BK160" s="84"/>
      <c r="BL160" s="84"/>
      <c r="BM160" s="84"/>
      <c r="BN160" s="84"/>
      <c r="BO160" s="84"/>
      <c r="BP160" s="84"/>
      <c r="BQ160" s="84"/>
      <c r="BR160" s="84"/>
      <c r="BS160" s="84"/>
      <c r="BT160" s="84"/>
      <c r="BU160" s="84"/>
      <c r="BV160" s="84"/>
      <c r="BW160" s="84"/>
      <c r="BX160" s="84"/>
      <c r="BY160" s="84"/>
      <c r="BZ160" s="84"/>
      <c r="CA160" s="84"/>
      <c r="CB160" s="84"/>
      <c r="CC160" s="84"/>
      <c r="CD160" s="84"/>
      <c r="CE160" s="84"/>
      <c r="CF160" s="84"/>
      <c r="CG160" s="84"/>
      <c r="CH160" s="84"/>
      <c r="CI160" s="84"/>
      <c r="CJ160" s="84"/>
      <c r="CK160" s="84"/>
      <c r="CL160" s="84"/>
      <c r="CM160" s="84"/>
      <c r="CN160" s="84"/>
      <c r="CO160" s="84"/>
      <c r="CP160" s="84"/>
      <c r="CQ160" s="84"/>
      <c r="CR160" s="84"/>
      <c r="CS160" s="84"/>
      <c r="CT160" s="84"/>
      <c r="CU160" s="84"/>
      <c r="CV160" s="84"/>
      <c r="CW160" s="84"/>
      <c r="CX160" s="84"/>
      <c r="CY160" s="84"/>
      <c r="CZ160" s="84"/>
      <c r="DA160" s="84"/>
      <c r="DB160" s="84"/>
      <c r="DC160" s="84"/>
      <c r="DD160" s="84"/>
      <c r="DE160" s="84"/>
      <c r="DF160" s="84"/>
      <c r="DG160" s="84"/>
      <c r="DH160" s="84"/>
      <c r="DI160" s="84"/>
      <c r="DJ160" s="84"/>
      <c r="DK160" s="84"/>
      <c r="DL160" s="84"/>
      <c r="DM160" s="84"/>
      <c r="DN160" s="84"/>
      <c r="DO160" s="84"/>
      <c r="DP160" s="84"/>
      <c r="DQ160" s="84"/>
      <c r="DR160" s="84"/>
    </row>
    <row r="161" spans="1:122">
      <c r="A161" s="214"/>
      <c r="B161" s="84" t="s">
        <v>175</v>
      </c>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c r="AX161" s="84"/>
      <c r="AY161" s="84"/>
      <c r="AZ161" s="84"/>
      <c r="BA161" s="84"/>
      <c r="BB161" s="84"/>
      <c r="BC161" s="84"/>
      <c r="BD161" s="84"/>
      <c r="BE161" s="84"/>
      <c r="BF161" s="84"/>
      <c r="BG161" s="84"/>
      <c r="BH161" s="84"/>
      <c r="BI161" s="84"/>
      <c r="BJ161" s="84"/>
      <c r="BK161" s="84"/>
      <c r="BL161" s="84"/>
      <c r="BM161" s="84"/>
      <c r="BN161" s="84"/>
      <c r="BO161" s="84"/>
      <c r="BP161" s="84"/>
      <c r="BQ161" s="84"/>
      <c r="BR161" s="84"/>
      <c r="BS161" s="84"/>
      <c r="BT161" s="84"/>
      <c r="BU161" s="84"/>
      <c r="BV161" s="84"/>
      <c r="BW161" s="84"/>
      <c r="BX161" s="84"/>
      <c r="BY161" s="84"/>
      <c r="BZ161" s="84"/>
      <c r="CA161" s="84"/>
      <c r="CB161" s="84"/>
      <c r="CC161" s="84"/>
      <c r="CD161" s="84"/>
      <c r="CE161" s="84"/>
      <c r="CF161" s="84"/>
      <c r="CG161" s="84"/>
      <c r="CH161" s="84"/>
      <c r="CI161" s="84"/>
      <c r="CJ161" s="84"/>
      <c r="CK161" s="84"/>
      <c r="CL161" s="84"/>
      <c r="CM161" s="84"/>
      <c r="CN161" s="84"/>
      <c r="CO161" s="84"/>
      <c r="CP161" s="84"/>
      <c r="CQ161" s="84"/>
      <c r="CR161" s="84"/>
      <c r="CS161" s="84"/>
      <c r="CT161" s="84"/>
      <c r="CU161" s="84"/>
      <c r="CV161" s="84"/>
      <c r="CW161" s="84"/>
      <c r="CX161" s="84"/>
      <c r="CY161" s="84"/>
      <c r="CZ161" s="84"/>
      <c r="DA161" s="84"/>
      <c r="DB161" s="84"/>
      <c r="DC161" s="84"/>
      <c r="DD161" s="84"/>
      <c r="DE161" s="84"/>
      <c r="DF161" s="84"/>
      <c r="DG161" s="84"/>
      <c r="DH161" s="84"/>
      <c r="DI161" s="84"/>
      <c r="DJ161" s="84"/>
      <c r="DK161" s="84"/>
      <c r="DL161" s="84"/>
      <c r="DM161" s="84"/>
      <c r="DN161" s="84"/>
      <c r="DO161" s="84"/>
      <c r="DP161" s="84"/>
      <c r="DQ161" s="84"/>
      <c r="DR161" s="84"/>
    </row>
    <row r="162" spans="1:122" s="79" customFormat="1">
      <c r="A162" s="214"/>
      <c r="B162" s="85" t="s">
        <v>118</v>
      </c>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c r="AE162" s="85"/>
      <c r="AF162" s="85"/>
      <c r="AG162" s="85"/>
      <c r="AH162" s="85"/>
      <c r="AI162" s="85"/>
      <c r="AJ162" s="85"/>
      <c r="AK162" s="85"/>
      <c r="AL162" s="85"/>
      <c r="AM162" s="85"/>
      <c r="AN162" s="85"/>
      <c r="AO162" s="85"/>
      <c r="AP162" s="85"/>
      <c r="AQ162" s="85"/>
      <c r="AR162" s="85"/>
      <c r="AS162" s="85"/>
      <c r="AT162" s="85"/>
      <c r="AU162" s="85"/>
      <c r="AV162" s="85"/>
      <c r="AW162" s="85"/>
      <c r="AX162" s="85"/>
      <c r="AY162" s="85"/>
      <c r="AZ162" s="85"/>
      <c r="BA162" s="85"/>
      <c r="BB162" s="85"/>
      <c r="BC162" s="85"/>
      <c r="BD162" s="85"/>
      <c r="BE162" s="85"/>
      <c r="BF162" s="85"/>
      <c r="BG162" s="85"/>
      <c r="BH162" s="85"/>
      <c r="BI162" s="85"/>
      <c r="BJ162" s="85"/>
      <c r="BK162" s="85"/>
      <c r="BL162" s="85"/>
      <c r="BM162" s="85"/>
      <c r="BN162" s="85"/>
      <c r="BO162" s="85"/>
      <c r="BP162" s="85"/>
      <c r="BQ162" s="85"/>
      <c r="BR162" s="85"/>
      <c r="BS162" s="85"/>
      <c r="BT162" s="85"/>
      <c r="BU162" s="85"/>
      <c r="BV162" s="85"/>
      <c r="BW162" s="85"/>
      <c r="BX162" s="85"/>
      <c r="BY162" s="85"/>
      <c r="BZ162" s="85"/>
      <c r="CA162" s="85"/>
      <c r="CB162" s="85"/>
      <c r="CC162" s="85"/>
      <c r="CD162" s="85"/>
      <c r="CE162" s="85"/>
      <c r="CF162" s="85"/>
      <c r="CG162" s="85"/>
      <c r="CH162" s="85"/>
      <c r="CI162" s="85"/>
      <c r="CJ162" s="85"/>
      <c r="CK162" s="85"/>
      <c r="CL162" s="85"/>
      <c r="CM162" s="85"/>
      <c r="CN162" s="85"/>
      <c r="CO162" s="85"/>
      <c r="CP162" s="85"/>
      <c r="CQ162" s="85"/>
      <c r="CR162" s="85"/>
      <c r="CS162" s="85"/>
      <c r="CT162" s="85"/>
      <c r="CU162" s="85"/>
      <c r="CV162" s="85"/>
      <c r="CW162" s="85"/>
      <c r="CX162" s="85"/>
      <c r="CY162" s="85"/>
      <c r="CZ162" s="85"/>
      <c r="DA162" s="85"/>
      <c r="DB162" s="85"/>
      <c r="DC162" s="85"/>
      <c r="DD162" s="85"/>
      <c r="DE162" s="85"/>
      <c r="DF162" s="85"/>
      <c r="DG162" s="85"/>
      <c r="DH162" s="85"/>
      <c r="DI162" s="85"/>
      <c r="DJ162" s="85"/>
      <c r="DK162" s="85"/>
      <c r="DL162" s="85"/>
      <c r="DM162" s="85"/>
      <c r="DN162" s="85"/>
      <c r="DO162" s="85"/>
      <c r="DP162" s="85"/>
      <c r="DQ162" s="85"/>
      <c r="DR162" s="85"/>
    </row>
    <row r="163" spans="1:122" s="79" customFormat="1">
      <c r="A163" s="88" t="s">
        <v>2</v>
      </c>
      <c r="B163" s="89" t="s">
        <v>2</v>
      </c>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c r="AK163" s="85"/>
      <c r="AL163" s="85"/>
      <c r="AM163" s="85"/>
      <c r="AN163" s="85"/>
      <c r="AO163" s="85"/>
      <c r="AP163" s="85"/>
      <c r="AQ163" s="85"/>
      <c r="AR163" s="85"/>
      <c r="AS163" s="85"/>
      <c r="AT163" s="85"/>
      <c r="AU163" s="85"/>
      <c r="AV163" s="85"/>
      <c r="AW163" s="85"/>
      <c r="AX163" s="85"/>
      <c r="AY163" s="85"/>
      <c r="AZ163" s="85"/>
      <c r="BA163" s="85"/>
      <c r="BB163" s="85"/>
      <c r="BC163" s="85"/>
      <c r="BD163" s="85"/>
      <c r="BE163" s="85"/>
      <c r="BF163" s="85"/>
      <c r="BG163" s="85"/>
      <c r="BH163" s="85"/>
      <c r="BI163" s="85"/>
      <c r="BJ163" s="85"/>
      <c r="BK163" s="85"/>
      <c r="BL163" s="85"/>
      <c r="BM163" s="85"/>
      <c r="BN163" s="85"/>
      <c r="BO163" s="85"/>
      <c r="BP163" s="85"/>
      <c r="BQ163" s="85"/>
      <c r="BR163" s="85"/>
      <c r="BS163" s="85"/>
      <c r="BT163" s="85"/>
      <c r="BU163" s="85"/>
      <c r="BV163" s="85"/>
      <c r="BW163" s="85"/>
      <c r="BX163" s="85"/>
      <c r="BY163" s="85"/>
      <c r="BZ163" s="85"/>
      <c r="CA163" s="85"/>
      <c r="CB163" s="85"/>
      <c r="CC163" s="85"/>
      <c r="CD163" s="85"/>
      <c r="CE163" s="85"/>
      <c r="CF163" s="85"/>
      <c r="CG163" s="85"/>
      <c r="CH163" s="85"/>
      <c r="CI163" s="85"/>
      <c r="CJ163" s="85"/>
      <c r="CK163" s="85"/>
      <c r="CL163" s="85"/>
      <c r="CM163" s="85"/>
      <c r="CN163" s="85"/>
      <c r="CO163" s="85"/>
      <c r="CP163" s="85"/>
      <c r="CQ163" s="85"/>
      <c r="CR163" s="85"/>
      <c r="CS163" s="85"/>
      <c r="CT163" s="85"/>
      <c r="CU163" s="85"/>
      <c r="CV163" s="85"/>
      <c r="CW163" s="85"/>
      <c r="CX163" s="85"/>
      <c r="CY163" s="85"/>
      <c r="CZ163" s="85"/>
      <c r="DA163" s="85"/>
      <c r="DB163" s="85"/>
      <c r="DC163" s="85"/>
      <c r="DD163" s="85"/>
      <c r="DE163" s="85"/>
      <c r="DF163" s="85"/>
      <c r="DG163" s="85"/>
      <c r="DH163" s="85"/>
      <c r="DI163" s="85"/>
      <c r="DJ163" s="85"/>
      <c r="DK163" s="85"/>
      <c r="DL163" s="85"/>
      <c r="DM163" s="85"/>
      <c r="DN163" s="85"/>
      <c r="DO163" s="85"/>
      <c r="DP163" s="85"/>
      <c r="DQ163" s="85"/>
      <c r="DR163" s="85"/>
    </row>
  </sheetData>
  <mergeCells count="10">
    <mergeCell ref="A3:A23"/>
    <mergeCell ref="A24:A37"/>
    <mergeCell ref="A38:A60"/>
    <mergeCell ref="A61:A75"/>
    <mergeCell ref="A76:A80"/>
    <mergeCell ref="A85:A105"/>
    <mergeCell ref="A106:A119"/>
    <mergeCell ref="A120:A142"/>
    <mergeCell ref="A143:A157"/>
    <mergeCell ref="A158:A162"/>
  </mergeCells>
  <phoneticPr fontId="4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0"/>
  <sheetViews>
    <sheetView workbookViewId="0">
      <pane xSplit="1" ySplit="1" topLeftCell="L41" activePane="bottomRight" state="frozen"/>
      <selection pane="topRight"/>
      <selection pane="bottomLeft"/>
      <selection pane="bottomRight" activeCell="S48" sqref="S48"/>
    </sheetView>
  </sheetViews>
  <sheetFormatPr defaultColWidth="14" defaultRowHeight="13.5"/>
  <cols>
    <col min="1" max="1" width="29.25" style="1" customWidth="1"/>
    <col min="2" max="2" width="18.625" style="1" customWidth="1"/>
    <col min="3" max="39" width="12.75" style="1" customWidth="1"/>
    <col min="40" max="16384" width="14" style="1"/>
  </cols>
  <sheetData>
    <row r="1" spans="1:37" ht="16.350000000000001" customHeight="1">
      <c r="A1" s="70" t="s">
        <v>324</v>
      </c>
      <c r="B1" s="70" t="s">
        <v>4</v>
      </c>
      <c r="C1" s="70" t="s">
        <v>187</v>
      </c>
      <c r="D1" s="70" t="s">
        <v>186</v>
      </c>
      <c r="E1" s="70" t="s">
        <v>325</v>
      </c>
      <c r="F1" s="70" t="s">
        <v>326</v>
      </c>
      <c r="G1" s="70" t="s">
        <v>192</v>
      </c>
      <c r="H1" s="70" t="s">
        <v>198</v>
      </c>
      <c r="I1" s="70" t="s">
        <v>189</v>
      </c>
      <c r="J1" s="70" t="s">
        <v>5</v>
      </c>
      <c r="K1" s="70" t="s">
        <v>197</v>
      </c>
      <c r="L1" s="70" t="s">
        <v>188</v>
      </c>
      <c r="M1" s="70" t="s">
        <v>6</v>
      </c>
      <c r="N1" s="70" t="s">
        <v>17</v>
      </c>
      <c r="O1" s="70" t="s">
        <v>12</v>
      </c>
      <c r="P1" s="70" t="s">
        <v>327</v>
      </c>
      <c r="Q1" s="70" t="s">
        <v>15</v>
      </c>
      <c r="R1" s="70" t="s">
        <v>328</v>
      </c>
      <c r="S1" s="70" t="s">
        <v>16</v>
      </c>
      <c r="T1" s="70" t="s">
        <v>13</v>
      </c>
      <c r="U1" s="70" t="s">
        <v>326</v>
      </c>
      <c r="V1" s="70" t="s">
        <v>24</v>
      </c>
      <c r="W1" s="70" t="s">
        <v>19</v>
      </c>
      <c r="X1" s="70" t="s">
        <v>20</v>
      </c>
      <c r="Y1" s="70" t="s">
        <v>21</v>
      </c>
      <c r="Z1" s="70" t="s">
        <v>23</v>
      </c>
      <c r="AA1" s="70" t="s">
        <v>329</v>
      </c>
      <c r="AB1" s="70" t="s">
        <v>330</v>
      </c>
      <c r="AC1" s="70" t="s">
        <v>22</v>
      </c>
      <c r="AD1" s="70" t="s">
        <v>624</v>
      </c>
      <c r="AE1" s="70" t="s">
        <v>510</v>
      </c>
      <c r="AF1" s="70" t="s">
        <v>10</v>
      </c>
      <c r="AG1" s="70" t="s">
        <v>8</v>
      </c>
      <c r="AH1" s="70" t="s">
        <v>9</v>
      </c>
      <c r="AI1" s="70"/>
      <c r="AJ1" s="70"/>
      <c r="AK1" s="70"/>
    </row>
    <row r="2" spans="1:37" ht="16.350000000000001" customHeight="1">
      <c r="A2" s="71" t="s">
        <v>331</v>
      </c>
      <c r="B2" s="72">
        <v>-143703325.12</v>
      </c>
      <c r="C2" s="72">
        <v>1654088.83</v>
      </c>
      <c r="D2" s="72">
        <v>0</v>
      </c>
      <c r="E2" s="72">
        <v>183928537.71000001</v>
      </c>
      <c r="F2" s="72">
        <v>98486329.260000005</v>
      </c>
      <c r="G2" s="72">
        <v>72987045.310000002</v>
      </c>
      <c r="H2" s="72">
        <v>355.27</v>
      </c>
      <c r="I2" s="72">
        <v>0</v>
      </c>
      <c r="J2" s="72">
        <v>0</v>
      </c>
      <c r="K2" s="72">
        <v>985012.77</v>
      </c>
      <c r="L2" s="72">
        <v>0</v>
      </c>
      <c r="M2" s="72">
        <v>584778206.21000004</v>
      </c>
      <c r="N2" s="72">
        <v>3803.32</v>
      </c>
      <c r="O2" s="72">
        <v>113373644.06999999</v>
      </c>
      <c r="P2" s="72">
        <v>0</v>
      </c>
      <c r="Q2" s="72">
        <v>63060989.229999997</v>
      </c>
      <c r="R2" s="72">
        <v>0</v>
      </c>
      <c r="S2" s="72">
        <v>4893162.5199999996</v>
      </c>
      <c r="T2" s="72">
        <v>2596938.5699999998</v>
      </c>
      <c r="U2" s="72">
        <v>0</v>
      </c>
      <c r="V2" s="72">
        <v>175814.44</v>
      </c>
      <c r="W2" s="72">
        <v>81881698.709999993</v>
      </c>
      <c r="X2" s="72">
        <v>9306661.25</v>
      </c>
      <c r="Y2" s="72">
        <v>4678301.8600000003</v>
      </c>
      <c r="Z2" s="72">
        <v>0</v>
      </c>
      <c r="AA2" s="72">
        <v>0</v>
      </c>
      <c r="AB2" s="72">
        <v>0</v>
      </c>
      <c r="AC2" s="72">
        <v>2443853</v>
      </c>
      <c r="AD2" s="72">
        <v>0</v>
      </c>
      <c r="AE2" s="72">
        <v>0</v>
      </c>
      <c r="AF2" s="72">
        <v>6913624.9800000004</v>
      </c>
      <c r="AG2" s="72">
        <v>31702928.48</v>
      </c>
      <c r="AH2" s="72">
        <v>34370491.850000001</v>
      </c>
      <c r="AI2" s="72"/>
      <c r="AJ2" s="72"/>
      <c r="AK2" s="72"/>
    </row>
    <row r="3" spans="1:37" ht="16.350000000000001" customHeight="1">
      <c r="A3" s="71" t="s">
        <v>332</v>
      </c>
      <c r="B3" s="72">
        <v>-146966600.13</v>
      </c>
      <c r="C3" s="72">
        <v>1654088.83</v>
      </c>
      <c r="D3" s="72">
        <v>0</v>
      </c>
      <c r="E3" s="72">
        <v>-2707003.37</v>
      </c>
      <c r="F3" s="72">
        <v>268.79000000000002</v>
      </c>
      <c r="G3" s="72">
        <v>162312.07999999999</v>
      </c>
      <c r="H3" s="72">
        <v>929.02</v>
      </c>
      <c r="I3" s="72">
        <v>0</v>
      </c>
      <c r="J3" s="72">
        <v>0</v>
      </c>
      <c r="K3" s="72">
        <v>340.35</v>
      </c>
      <c r="L3" s="72">
        <v>0</v>
      </c>
      <c r="M3" s="72">
        <v>279832501.26999998</v>
      </c>
      <c r="N3" s="72">
        <v>4392.59</v>
      </c>
      <c r="O3" s="72">
        <v>-12274068.539999999</v>
      </c>
      <c r="P3" s="72">
        <v>0</v>
      </c>
      <c r="Q3" s="72">
        <v>9562672.5800000001</v>
      </c>
      <c r="R3" s="72">
        <v>0</v>
      </c>
      <c r="S3" s="72">
        <v>0</v>
      </c>
      <c r="T3" s="72">
        <v>0</v>
      </c>
      <c r="U3" s="72">
        <v>0</v>
      </c>
      <c r="V3" s="72">
        <v>119.66</v>
      </c>
      <c r="W3" s="72">
        <v>149.13</v>
      </c>
      <c r="X3" s="72">
        <v>0</v>
      </c>
      <c r="Y3" s="72">
        <v>0</v>
      </c>
      <c r="Z3" s="72">
        <v>0</v>
      </c>
      <c r="AA3" s="72">
        <v>0</v>
      </c>
      <c r="AB3" s="72">
        <v>0</v>
      </c>
      <c r="AC3" s="72">
        <v>0</v>
      </c>
      <c r="AD3" s="72">
        <v>0</v>
      </c>
      <c r="AE3" s="72">
        <v>0</v>
      </c>
      <c r="AF3" s="72">
        <v>161985.47</v>
      </c>
      <c r="AG3" s="72">
        <v>326.61</v>
      </c>
      <c r="AH3" s="72">
        <v>0</v>
      </c>
      <c r="AI3" s="72"/>
      <c r="AJ3" s="72"/>
      <c r="AK3" s="72"/>
    </row>
    <row r="4" spans="1:37" ht="16.350000000000001" customHeight="1">
      <c r="A4" s="71" t="s">
        <v>333</v>
      </c>
      <c r="B4" s="72">
        <v>10466018.6</v>
      </c>
      <c r="C4" s="72">
        <v>1654088.83</v>
      </c>
      <c r="D4" s="72">
        <v>0</v>
      </c>
      <c r="E4" s="72">
        <v>76838437.569999993</v>
      </c>
      <c r="F4" s="72">
        <v>268.79000000000002</v>
      </c>
      <c r="G4" s="72">
        <v>179576.17</v>
      </c>
      <c r="H4" s="72">
        <v>929.02</v>
      </c>
      <c r="I4" s="72">
        <v>0</v>
      </c>
      <c r="J4" s="72">
        <v>0</v>
      </c>
      <c r="K4" s="72">
        <v>340.35</v>
      </c>
      <c r="L4" s="72">
        <v>0</v>
      </c>
      <c r="M4" s="72">
        <v>296742922.51999998</v>
      </c>
      <c r="N4" s="72">
        <v>4392.59</v>
      </c>
      <c r="O4" s="72">
        <v>67271372.400000006</v>
      </c>
      <c r="P4" s="72">
        <v>0</v>
      </c>
      <c r="Q4" s="72">
        <v>9562672.5800000001</v>
      </c>
      <c r="R4" s="72">
        <v>0</v>
      </c>
      <c r="S4" s="72">
        <v>0</v>
      </c>
      <c r="T4" s="72">
        <v>0</v>
      </c>
      <c r="U4" s="72">
        <v>0</v>
      </c>
      <c r="V4" s="72">
        <v>119.66</v>
      </c>
      <c r="W4" s="72">
        <v>149.13</v>
      </c>
      <c r="X4" s="72">
        <v>0</v>
      </c>
      <c r="Y4" s="72">
        <v>0</v>
      </c>
      <c r="Z4" s="72">
        <v>0</v>
      </c>
      <c r="AA4" s="72">
        <v>0</v>
      </c>
      <c r="AB4" s="72">
        <v>0</v>
      </c>
      <c r="AC4" s="72">
        <v>0</v>
      </c>
      <c r="AD4" s="72">
        <v>0</v>
      </c>
      <c r="AE4" s="72">
        <v>0</v>
      </c>
      <c r="AF4" s="72">
        <v>179249.56</v>
      </c>
      <c r="AG4" s="72">
        <v>326.61</v>
      </c>
      <c r="AH4" s="72">
        <v>0</v>
      </c>
      <c r="AI4" s="72"/>
      <c r="AJ4" s="72"/>
      <c r="AK4" s="72"/>
    </row>
    <row r="5" spans="1:37" ht="16.350000000000001" customHeight="1">
      <c r="A5" s="71" t="s">
        <v>334</v>
      </c>
      <c r="B5" s="72">
        <v>157432618.72999999</v>
      </c>
      <c r="C5" s="72">
        <v>0</v>
      </c>
      <c r="D5" s="72">
        <v>0</v>
      </c>
      <c r="E5" s="72">
        <v>79545440.939999998</v>
      </c>
      <c r="F5" s="72">
        <v>0</v>
      </c>
      <c r="G5" s="72">
        <v>17264.09</v>
      </c>
      <c r="H5" s="72">
        <v>0</v>
      </c>
      <c r="I5" s="72">
        <v>0</v>
      </c>
      <c r="J5" s="72">
        <v>0</v>
      </c>
      <c r="K5" s="72">
        <v>0</v>
      </c>
      <c r="L5" s="72">
        <v>0</v>
      </c>
      <c r="M5" s="72">
        <v>16910421.25</v>
      </c>
      <c r="N5" s="72">
        <v>0</v>
      </c>
      <c r="O5" s="72">
        <v>79545440.939999998</v>
      </c>
      <c r="P5" s="72">
        <v>0</v>
      </c>
      <c r="Q5" s="72">
        <v>0</v>
      </c>
      <c r="R5" s="72">
        <v>0</v>
      </c>
      <c r="S5" s="72">
        <v>0</v>
      </c>
      <c r="T5" s="72">
        <v>0</v>
      </c>
      <c r="U5" s="72">
        <v>0</v>
      </c>
      <c r="V5" s="72">
        <v>0</v>
      </c>
      <c r="W5" s="72">
        <v>0</v>
      </c>
      <c r="X5" s="72">
        <v>0</v>
      </c>
      <c r="Y5" s="72">
        <v>0</v>
      </c>
      <c r="Z5" s="72">
        <v>0</v>
      </c>
      <c r="AA5" s="72">
        <v>0</v>
      </c>
      <c r="AB5" s="72">
        <v>0</v>
      </c>
      <c r="AC5" s="72">
        <v>0</v>
      </c>
      <c r="AD5" s="72">
        <v>0</v>
      </c>
      <c r="AE5" s="72">
        <v>0</v>
      </c>
      <c r="AF5" s="72">
        <v>17264.09</v>
      </c>
      <c r="AG5" s="72">
        <v>0</v>
      </c>
      <c r="AH5" s="72">
        <v>0</v>
      </c>
      <c r="AI5" s="72"/>
      <c r="AJ5" s="72"/>
      <c r="AK5" s="72"/>
    </row>
    <row r="6" spans="1:37" ht="16.350000000000001" customHeight="1">
      <c r="A6" s="71" t="s">
        <v>335</v>
      </c>
      <c r="B6" s="72">
        <v>-283531.49</v>
      </c>
      <c r="C6" s="72">
        <v>0</v>
      </c>
      <c r="D6" s="72">
        <v>0</v>
      </c>
      <c r="E6" s="72">
        <v>2900180.21</v>
      </c>
      <c r="F6" s="72">
        <v>97576481.099999994</v>
      </c>
      <c r="G6" s="72">
        <v>50426792.979999997</v>
      </c>
      <c r="H6" s="72">
        <v>-591.5</v>
      </c>
      <c r="I6" s="72">
        <v>0</v>
      </c>
      <c r="J6" s="72">
        <v>0</v>
      </c>
      <c r="K6" s="72">
        <v>984672.42</v>
      </c>
      <c r="L6" s="72">
        <v>0</v>
      </c>
      <c r="M6" s="72">
        <v>293315042.92000002</v>
      </c>
      <c r="N6" s="72">
        <v>-830</v>
      </c>
      <c r="O6" s="72">
        <v>781366.64</v>
      </c>
      <c r="P6" s="72">
        <v>0</v>
      </c>
      <c r="Q6" s="72">
        <v>-477295</v>
      </c>
      <c r="R6" s="72">
        <v>0</v>
      </c>
      <c r="S6" s="72">
        <v>0</v>
      </c>
      <c r="T6" s="72">
        <v>2596938.5699999998</v>
      </c>
      <c r="U6" s="72">
        <v>0</v>
      </c>
      <c r="V6" s="72">
        <v>66981.13</v>
      </c>
      <c r="W6" s="72">
        <v>81713493.579999998</v>
      </c>
      <c r="X6" s="72">
        <v>9235629.0600000005</v>
      </c>
      <c r="Y6" s="72">
        <v>4673584.88</v>
      </c>
      <c r="Z6" s="72">
        <v>0</v>
      </c>
      <c r="AA6" s="72">
        <v>0</v>
      </c>
      <c r="AB6" s="72">
        <v>0</v>
      </c>
      <c r="AC6" s="72">
        <v>1886792.45</v>
      </c>
      <c r="AD6" s="72">
        <v>0</v>
      </c>
      <c r="AE6" s="72">
        <v>0</v>
      </c>
      <c r="AF6" s="72">
        <v>5843509.9100000001</v>
      </c>
      <c r="AG6" s="72">
        <v>10212791.220000001</v>
      </c>
      <c r="AH6" s="72">
        <v>34370491.850000001</v>
      </c>
      <c r="AI6" s="72"/>
      <c r="AJ6" s="72"/>
      <c r="AK6" s="72"/>
    </row>
    <row r="7" spans="1:37" ht="16.350000000000001" customHeight="1">
      <c r="A7" s="71" t="s">
        <v>336</v>
      </c>
      <c r="B7" s="72">
        <v>6.79</v>
      </c>
      <c r="C7" s="72">
        <v>0</v>
      </c>
      <c r="D7" s="72">
        <v>0</v>
      </c>
      <c r="E7" s="72">
        <v>-477295</v>
      </c>
      <c r="F7" s="72">
        <v>0</v>
      </c>
      <c r="G7" s="72">
        <v>164558.01</v>
      </c>
      <c r="H7" s="72">
        <v>0</v>
      </c>
      <c r="I7" s="72">
        <v>0</v>
      </c>
      <c r="J7" s="72">
        <v>0</v>
      </c>
      <c r="K7" s="72">
        <v>984872.42</v>
      </c>
      <c r="L7" s="72">
        <v>0</v>
      </c>
      <c r="M7" s="72">
        <v>291949868.16000003</v>
      </c>
      <c r="N7" s="72">
        <v>0</v>
      </c>
      <c r="O7" s="72">
        <v>0</v>
      </c>
      <c r="P7" s="72">
        <v>0</v>
      </c>
      <c r="Q7" s="72">
        <v>-477295</v>
      </c>
      <c r="R7" s="72">
        <v>0</v>
      </c>
      <c r="S7" s="72">
        <v>0</v>
      </c>
      <c r="T7" s="72">
        <v>0</v>
      </c>
      <c r="U7" s="72">
        <v>0</v>
      </c>
      <c r="V7" s="72">
        <v>0</v>
      </c>
      <c r="W7" s="72">
        <v>0</v>
      </c>
      <c r="X7" s="72">
        <v>0</v>
      </c>
      <c r="Y7" s="72">
        <v>0</v>
      </c>
      <c r="Z7" s="72">
        <v>0</v>
      </c>
      <c r="AA7" s="72">
        <v>0</v>
      </c>
      <c r="AB7" s="72">
        <v>0</v>
      </c>
      <c r="AC7" s="72">
        <v>0</v>
      </c>
      <c r="AD7" s="72">
        <v>0</v>
      </c>
      <c r="AE7" s="72">
        <v>0</v>
      </c>
      <c r="AF7" s="72">
        <v>164558.01</v>
      </c>
      <c r="AG7" s="72">
        <v>0</v>
      </c>
      <c r="AH7" s="72">
        <v>0</v>
      </c>
      <c r="AI7" s="72"/>
      <c r="AJ7" s="72"/>
      <c r="AK7" s="72"/>
    </row>
    <row r="8" spans="1:37" ht="16.350000000000001" customHeight="1">
      <c r="A8" s="71" t="s">
        <v>337</v>
      </c>
      <c r="B8" s="72">
        <v>0</v>
      </c>
      <c r="C8" s="72">
        <v>0</v>
      </c>
      <c r="D8" s="72">
        <v>0</v>
      </c>
      <c r="E8" s="72">
        <v>0</v>
      </c>
      <c r="F8" s="72">
        <v>97576701.099999994</v>
      </c>
      <c r="G8" s="72">
        <v>0</v>
      </c>
      <c r="H8" s="72">
        <v>0</v>
      </c>
      <c r="I8" s="72">
        <v>0</v>
      </c>
      <c r="J8" s="72">
        <v>0</v>
      </c>
      <c r="K8" s="72">
        <v>0</v>
      </c>
      <c r="L8" s="72">
        <v>0</v>
      </c>
      <c r="M8" s="72">
        <v>0</v>
      </c>
      <c r="N8" s="72">
        <v>0</v>
      </c>
      <c r="O8" s="72">
        <v>0</v>
      </c>
      <c r="P8" s="72">
        <v>0</v>
      </c>
      <c r="Q8" s="72">
        <v>0</v>
      </c>
      <c r="R8" s="72">
        <v>0</v>
      </c>
      <c r="S8" s="72">
        <v>0</v>
      </c>
      <c r="T8" s="72">
        <v>0</v>
      </c>
      <c r="U8" s="72">
        <v>0</v>
      </c>
      <c r="V8" s="72">
        <v>66981.13</v>
      </c>
      <c r="W8" s="72">
        <v>81713493.579999998</v>
      </c>
      <c r="X8" s="72">
        <v>9235849.0600000005</v>
      </c>
      <c r="Y8" s="72">
        <v>4673584.88</v>
      </c>
      <c r="Z8" s="72">
        <v>0</v>
      </c>
      <c r="AA8" s="72">
        <v>0</v>
      </c>
      <c r="AB8" s="72">
        <v>0</v>
      </c>
      <c r="AC8" s="72">
        <v>1886792.45</v>
      </c>
      <c r="AD8" s="72">
        <v>0</v>
      </c>
      <c r="AE8" s="72">
        <v>0</v>
      </c>
      <c r="AF8" s="72">
        <v>0</v>
      </c>
      <c r="AG8" s="72">
        <v>0</v>
      </c>
      <c r="AH8" s="72">
        <v>0</v>
      </c>
      <c r="AI8" s="72"/>
      <c r="AJ8" s="72"/>
      <c r="AK8" s="72"/>
    </row>
    <row r="9" spans="1:37" ht="16.350000000000001" customHeight="1">
      <c r="A9" s="71" t="s">
        <v>338</v>
      </c>
      <c r="B9" s="72">
        <v>0</v>
      </c>
      <c r="C9" s="72">
        <v>0</v>
      </c>
      <c r="D9" s="72">
        <v>0</v>
      </c>
      <c r="E9" s="72">
        <v>0</v>
      </c>
      <c r="F9" s="72">
        <v>0</v>
      </c>
      <c r="G9" s="72">
        <v>50262234.969999999</v>
      </c>
      <c r="H9" s="72">
        <v>0</v>
      </c>
      <c r="I9" s="72">
        <v>0</v>
      </c>
      <c r="J9" s="72">
        <v>0</v>
      </c>
      <c r="K9" s="72">
        <v>0</v>
      </c>
      <c r="L9" s="72">
        <v>0</v>
      </c>
      <c r="M9" s="72">
        <v>0</v>
      </c>
      <c r="N9" s="72">
        <v>0</v>
      </c>
      <c r="O9" s="72">
        <v>0</v>
      </c>
      <c r="P9" s="72">
        <v>0</v>
      </c>
      <c r="Q9" s="72">
        <v>0</v>
      </c>
      <c r="R9" s="72">
        <v>0</v>
      </c>
      <c r="S9" s="72">
        <v>0</v>
      </c>
      <c r="T9" s="72">
        <v>0</v>
      </c>
      <c r="U9" s="72">
        <v>0</v>
      </c>
      <c r="V9" s="72">
        <v>0</v>
      </c>
      <c r="W9" s="72">
        <v>0</v>
      </c>
      <c r="X9" s="72">
        <v>0</v>
      </c>
      <c r="Y9" s="72">
        <v>0</v>
      </c>
      <c r="Z9" s="72">
        <v>0</v>
      </c>
      <c r="AA9" s="72">
        <v>0</v>
      </c>
      <c r="AB9" s="72">
        <v>0</v>
      </c>
      <c r="AC9" s="72">
        <v>0</v>
      </c>
      <c r="AD9" s="72">
        <v>0</v>
      </c>
      <c r="AE9" s="72">
        <v>0</v>
      </c>
      <c r="AF9" s="72">
        <v>5678951.9000000004</v>
      </c>
      <c r="AG9" s="72">
        <v>10212791.220000001</v>
      </c>
      <c r="AH9" s="72">
        <v>34370491.850000001</v>
      </c>
      <c r="AI9" s="72"/>
      <c r="AJ9" s="72"/>
      <c r="AK9" s="72"/>
    </row>
    <row r="10" spans="1:37" ht="16.350000000000001" customHeight="1">
      <c r="A10" s="71" t="s">
        <v>339</v>
      </c>
      <c r="B10" s="72">
        <v>3540037.73</v>
      </c>
      <c r="C10" s="72">
        <v>0</v>
      </c>
      <c r="D10" s="72">
        <v>0</v>
      </c>
      <c r="E10" s="72">
        <v>148398908.53999999</v>
      </c>
      <c r="F10" s="72">
        <v>0</v>
      </c>
      <c r="G10" s="72">
        <v>9636482.6600000001</v>
      </c>
      <c r="H10" s="72">
        <v>0</v>
      </c>
      <c r="I10" s="72">
        <v>0</v>
      </c>
      <c r="J10" s="72">
        <v>0</v>
      </c>
      <c r="K10" s="72">
        <v>0</v>
      </c>
      <c r="L10" s="72">
        <v>0</v>
      </c>
      <c r="M10" s="72">
        <v>141600</v>
      </c>
      <c r="N10" s="72">
        <v>0</v>
      </c>
      <c r="O10" s="72">
        <v>130717550.09</v>
      </c>
      <c r="P10" s="72">
        <v>0</v>
      </c>
      <c r="Q10" s="72">
        <v>27987080.32</v>
      </c>
      <c r="R10" s="72">
        <v>0</v>
      </c>
      <c r="S10" s="72">
        <v>-10305721.869999999</v>
      </c>
      <c r="T10" s="72">
        <v>0</v>
      </c>
      <c r="U10" s="72">
        <v>0</v>
      </c>
      <c r="V10" s="72">
        <v>0</v>
      </c>
      <c r="W10" s="72">
        <v>0</v>
      </c>
      <c r="X10" s="72">
        <v>0</v>
      </c>
      <c r="Y10" s="72">
        <v>0</v>
      </c>
      <c r="Z10" s="72">
        <v>0</v>
      </c>
      <c r="AA10" s="72">
        <v>0</v>
      </c>
      <c r="AB10" s="72">
        <v>0</v>
      </c>
      <c r="AC10" s="72">
        <v>0</v>
      </c>
      <c r="AD10" s="72">
        <v>0</v>
      </c>
      <c r="AE10" s="72">
        <v>0</v>
      </c>
      <c r="AF10" s="72">
        <v>957744.69</v>
      </c>
      <c r="AG10" s="72">
        <v>8678737.9700000007</v>
      </c>
      <c r="AH10" s="72">
        <v>0</v>
      </c>
      <c r="AI10" s="72"/>
      <c r="AJ10" s="72"/>
      <c r="AK10" s="72"/>
    </row>
    <row r="11" spans="1:37" ht="16.350000000000001" customHeight="1">
      <c r="A11" s="71" t="s">
        <v>340</v>
      </c>
      <c r="B11" s="72">
        <v>0</v>
      </c>
      <c r="C11" s="72">
        <v>0</v>
      </c>
      <c r="D11" s="72">
        <v>0</v>
      </c>
      <c r="E11" s="72">
        <v>0</v>
      </c>
      <c r="F11" s="72">
        <v>0</v>
      </c>
      <c r="G11" s="72">
        <v>0</v>
      </c>
      <c r="H11" s="72">
        <v>0</v>
      </c>
      <c r="I11" s="72">
        <v>0</v>
      </c>
      <c r="J11" s="72">
        <v>0</v>
      </c>
      <c r="K11" s="72">
        <v>0</v>
      </c>
      <c r="L11" s="72">
        <v>0</v>
      </c>
      <c r="M11" s="72">
        <v>0</v>
      </c>
      <c r="N11" s="72">
        <v>0</v>
      </c>
      <c r="O11" s="72">
        <v>0</v>
      </c>
      <c r="P11" s="72">
        <v>0</v>
      </c>
      <c r="Q11" s="72">
        <v>0</v>
      </c>
      <c r="R11" s="72">
        <v>0</v>
      </c>
      <c r="S11" s="72">
        <v>0</v>
      </c>
      <c r="T11" s="72">
        <v>0</v>
      </c>
      <c r="U11" s="72">
        <v>0</v>
      </c>
      <c r="V11" s="72">
        <v>0</v>
      </c>
      <c r="W11" s="72">
        <v>0</v>
      </c>
      <c r="X11" s="72">
        <v>0</v>
      </c>
      <c r="Y11" s="72">
        <v>0</v>
      </c>
      <c r="Z11" s="72">
        <v>0</v>
      </c>
      <c r="AA11" s="72">
        <v>0</v>
      </c>
      <c r="AB11" s="72">
        <v>0</v>
      </c>
      <c r="AC11" s="72">
        <v>0</v>
      </c>
      <c r="AD11" s="72">
        <v>0</v>
      </c>
      <c r="AE11" s="72">
        <v>0</v>
      </c>
      <c r="AF11" s="72">
        <v>0</v>
      </c>
      <c r="AG11" s="72">
        <v>0</v>
      </c>
      <c r="AH11" s="72">
        <v>0</v>
      </c>
      <c r="AI11" s="72"/>
      <c r="AJ11" s="72"/>
      <c r="AK11" s="72"/>
    </row>
    <row r="12" spans="1:37" ht="16.350000000000001" customHeight="1">
      <c r="A12" s="71" t="s">
        <v>341</v>
      </c>
      <c r="B12" s="72">
        <v>0</v>
      </c>
      <c r="C12" s="72">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T12" s="72">
        <v>0</v>
      </c>
      <c r="U12" s="72">
        <v>0</v>
      </c>
      <c r="V12" s="72">
        <v>0</v>
      </c>
      <c r="W12" s="72">
        <v>0</v>
      </c>
      <c r="X12" s="72">
        <v>0</v>
      </c>
      <c r="Y12" s="72">
        <v>0</v>
      </c>
      <c r="Z12" s="72">
        <v>0</v>
      </c>
      <c r="AA12" s="72">
        <v>0</v>
      </c>
      <c r="AB12" s="72">
        <v>0</v>
      </c>
      <c r="AC12" s="72">
        <v>0</v>
      </c>
      <c r="AD12" s="72">
        <v>0</v>
      </c>
      <c r="AE12" s="72">
        <v>0</v>
      </c>
      <c r="AF12" s="72">
        <v>0</v>
      </c>
      <c r="AG12" s="72">
        <v>0</v>
      </c>
      <c r="AH12" s="72">
        <v>0</v>
      </c>
      <c r="AI12" s="72"/>
      <c r="AJ12" s="72"/>
      <c r="AK12" s="72"/>
    </row>
    <row r="13" spans="1:37" ht="16.350000000000001" customHeight="1">
      <c r="A13" s="71" t="s">
        <v>342</v>
      </c>
      <c r="B13" s="72">
        <v>0</v>
      </c>
      <c r="C13" s="72">
        <v>0</v>
      </c>
      <c r="D13" s="72">
        <v>0</v>
      </c>
      <c r="E13" s="72">
        <v>0</v>
      </c>
      <c r="F13" s="72">
        <v>0</v>
      </c>
      <c r="G13" s="72">
        <v>0</v>
      </c>
      <c r="H13" s="72">
        <v>0</v>
      </c>
      <c r="I13" s="72">
        <v>0</v>
      </c>
      <c r="J13" s="72">
        <v>0</v>
      </c>
      <c r="K13" s="72">
        <v>0</v>
      </c>
      <c r="L13" s="72">
        <v>0</v>
      </c>
      <c r="M13" s="72">
        <v>0</v>
      </c>
      <c r="N13" s="72">
        <v>0</v>
      </c>
      <c r="O13" s="72">
        <v>0</v>
      </c>
      <c r="P13" s="72">
        <v>0</v>
      </c>
      <c r="Q13" s="72">
        <v>0</v>
      </c>
      <c r="R13" s="72">
        <v>0</v>
      </c>
      <c r="S13" s="72">
        <v>0</v>
      </c>
      <c r="T13" s="72">
        <v>0</v>
      </c>
      <c r="U13" s="72">
        <v>0</v>
      </c>
      <c r="V13" s="72">
        <v>0</v>
      </c>
      <c r="W13" s="72">
        <v>0</v>
      </c>
      <c r="X13" s="72">
        <v>0</v>
      </c>
      <c r="Y13" s="72">
        <v>0</v>
      </c>
      <c r="Z13" s="72">
        <v>0</v>
      </c>
      <c r="AA13" s="72">
        <v>0</v>
      </c>
      <c r="AB13" s="72">
        <v>0</v>
      </c>
      <c r="AC13" s="72">
        <v>0</v>
      </c>
      <c r="AD13" s="72">
        <v>0</v>
      </c>
      <c r="AE13" s="72">
        <v>0</v>
      </c>
      <c r="AF13" s="72">
        <v>0</v>
      </c>
      <c r="AG13" s="72">
        <v>0</v>
      </c>
      <c r="AH13" s="72">
        <v>0</v>
      </c>
      <c r="AI13" s="72"/>
      <c r="AJ13" s="72"/>
      <c r="AK13" s="72"/>
    </row>
    <row r="14" spans="1:37" ht="16.350000000000001" customHeight="1">
      <c r="A14" s="71" t="s">
        <v>343</v>
      </c>
      <c r="B14" s="72">
        <v>0</v>
      </c>
      <c r="C14" s="72">
        <v>0</v>
      </c>
      <c r="D14" s="72">
        <v>0</v>
      </c>
      <c r="E14" s="72">
        <v>0</v>
      </c>
      <c r="F14" s="72">
        <v>0</v>
      </c>
      <c r="G14" s="72">
        <v>0</v>
      </c>
      <c r="H14" s="72">
        <v>0</v>
      </c>
      <c r="I14" s="72">
        <v>0</v>
      </c>
      <c r="J14" s="72">
        <v>0</v>
      </c>
      <c r="K14" s="72">
        <v>0</v>
      </c>
      <c r="L14" s="72">
        <v>0</v>
      </c>
      <c r="M14" s="72">
        <v>1629</v>
      </c>
      <c r="N14" s="72">
        <v>0</v>
      </c>
      <c r="O14" s="72">
        <v>0</v>
      </c>
      <c r="P14" s="72">
        <v>0</v>
      </c>
      <c r="Q14" s="72">
        <v>0</v>
      </c>
      <c r="R14" s="72">
        <v>0</v>
      </c>
      <c r="S14" s="72">
        <v>0</v>
      </c>
      <c r="T14" s="72">
        <v>0</v>
      </c>
      <c r="U14" s="72">
        <v>0</v>
      </c>
      <c r="V14" s="72">
        <v>0</v>
      </c>
      <c r="W14" s="72">
        <v>0</v>
      </c>
      <c r="X14" s="72">
        <v>0</v>
      </c>
      <c r="Y14" s="72">
        <v>0</v>
      </c>
      <c r="Z14" s="72">
        <v>0</v>
      </c>
      <c r="AA14" s="72">
        <v>0</v>
      </c>
      <c r="AB14" s="72">
        <v>0</v>
      </c>
      <c r="AC14" s="72">
        <v>0</v>
      </c>
      <c r="AD14" s="72">
        <v>0</v>
      </c>
      <c r="AE14" s="72">
        <v>0</v>
      </c>
      <c r="AF14" s="72">
        <v>0</v>
      </c>
      <c r="AG14" s="72">
        <v>0</v>
      </c>
      <c r="AH14" s="72">
        <v>0</v>
      </c>
      <c r="AI14" s="72"/>
      <c r="AJ14" s="72"/>
      <c r="AK14" s="72"/>
    </row>
    <row r="15" spans="1:37" ht="16.350000000000001" customHeight="1">
      <c r="A15" s="71" t="s">
        <v>344</v>
      </c>
      <c r="B15" s="72">
        <v>0</v>
      </c>
      <c r="C15" s="72">
        <v>0</v>
      </c>
      <c r="D15" s="72">
        <v>0</v>
      </c>
      <c r="E15" s="72">
        <v>35336211.600000001</v>
      </c>
      <c r="F15" s="72">
        <v>0</v>
      </c>
      <c r="G15" s="72">
        <v>12761457.59</v>
      </c>
      <c r="H15" s="72">
        <v>0</v>
      </c>
      <c r="I15" s="72">
        <v>0</v>
      </c>
      <c r="J15" s="72">
        <v>0</v>
      </c>
      <c r="K15" s="72">
        <v>0</v>
      </c>
      <c r="L15" s="72">
        <v>0</v>
      </c>
      <c r="M15" s="72">
        <v>2008800</v>
      </c>
      <c r="N15" s="72">
        <v>0</v>
      </c>
      <c r="O15" s="72">
        <v>-5851204.1200000001</v>
      </c>
      <c r="P15" s="72">
        <v>0</v>
      </c>
      <c r="Q15" s="72">
        <v>25988531.329999998</v>
      </c>
      <c r="R15" s="72">
        <v>0</v>
      </c>
      <c r="S15" s="72">
        <v>15198884.390000001</v>
      </c>
      <c r="T15" s="72">
        <v>0</v>
      </c>
      <c r="U15" s="72">
        <v>0</v>
      </c>
      <c r="V15" s="72">
        <v>0</v>
      </c>
      <c r="W15" s="72">
        <v>0</v>
      </c>
      <c r="X15" s="72">
        <v>0</v>
      </c>
      <c r="Y15" s="72">
        <v>0</v>
      </c>
      <c r="Z15" s="72">
        <v>0</v>
      </c>
      <c r="AA15" s="72">
        <v>0</v>
      </c>
      <c r="AB15" s="72">
        <v>0</v>
      </c>
      <c r="AC15" s="72">
        <v>0</v>
      </c>
      <c r="AD15" s="72">
        <v>0</v>
      </c>
      <c r="AE15" s="72">
        <v>0</v>
      </c>
      <c r="AF15" s="72">
        <v>-49615.09</v>
      </c>
      <c r="AG15" s="72">
        <v>12811072.68</v>
      </c>
      <c r="AH15" s="72">
        <v>0</v>
      </c>
      <c r="AI15" s="72"/>
      <c r="AJ15" s="72"/>
      <c r="AK15" s="72"/>
    </row>
    <row r="16" spans="1:37" ht="16.350000000000001" customHeight="1">
      <c r="A16" s="71" t="s">
        <v>345</v>
      </c>
      <c r="B16" s="72">
        <v>-5975.87</v>
      </c>
      <c r="C16" s="72">
        <v>0</v>
      </c>
      <c r="D16" s="72">
        <v>0</v>
      </c>
      <c r="E16" s="72">
        <v>0</v>
      </c>
      <c r="F16" s="72">
        <v>0</v>
      </c>
      <c r="G16" s="72">
        <v>0</v>
      </c>
      <c r="H16" s="72">
        <v>0</v>
      </c>
      <c r="I16" s="72">
        <v>0</v>
      </c>
      <c r="J16" s="72">
        <v>0</v>
      </c>
      <c r="K16" s="72">
        <v>0</v>
      </c>
      <c r="L16" s="72">
        <v>0</v>
      </c>
      <c r="M16" s="72">
        <v>59515.13</v>
      </c>
      <c r="N16" s="72">
        <v>0</v>
      </c>
      <c r="O16" s="72">
        <v>0</v>
      </c>
      <c r="P16" s="72">
        <v>0</v>
      </c>
      <c r="Q16" s="72">
        <v>0</v>
      </c>
      <c r="R16" s="72">
        <v>0</v>
      </c>
      <c r="S16" s="72">
        <v>0</v>
      </c>
      <c r="T16" s="72">
        <v>0</v>
      </c>
      <c r="U16" s="72">
        <v>0</v>
      </c>
      <c r="V16" s="72">
        <v>0</v>
      </c>
      <c r="W16" s="72">
        <v>0</v>
      </c>
      <c r="X16" s="72">
        <v>0</v>
      </c>
      <c r="Y16" s="72">
        <v>0</v>
      </c>
      <c r="Z16" s="72">
        <v>0</v>
      </c>
      <c r="AA16" s="72">
        <v>0</v>
      </c>
      <c r="AB16" s="72">
        <v>0</v>
      </c>
      <c r="AC16" s="72">
        <v>0</v>
      </c>
      <c r="AD16" s="72">
        <v>0</v>
      </c>
      <c r="AE16" s="72">
        <v>0</v>
      </c>
      <c r="AF16" s="72">
        <v>0</v>
      </c>
      <c r="AG16" s="72">
        <v>0</v>
      </c>
      <c r="AH16" s="72">
        <v>0</v>
      </c>
      <c r="AI16" s="72"/>
      <c r="AJ16" s="72"/>
      <c r="AK16" s="72"/>
    </row>
    <row r="17" spans="1:37" ht="16.350000000000001" customHeight="1">
      <c r="A17" s="71" t="s">
        <v>346</v>
      </c>
      <c r="B17" s="72">
        <v>0</v>
      </c>
      <c r="C17" s="72">
        <v>0</v>
      </c>
      <c r="D17" s="72">
        <v>0</v>
      </c>
      <c r="E17" s="72">
        <v>0</v>
      </c>
      <c r="F17" s="72">
        <v>909579.37</v>
      </c>
      <c r="G17" s="72">
        <v>0</v>
      </c>
      <c r="H17" s="72">
        <v>0</v>
      </c>
      <c r="I17" s="72">
        <v>0</v>
      </c>
      <c r="J17" s="72">
        <v>0</v>
      </c>
      <c r="K17" s="72">
        <v>0</v>
      </c>
      <c r="L17" s="72">
        <v>0</v>
      </c>
      <c r="M17" s="72">
        <v>9263796.5199999996</v>
      </c>
      <c r="N17" s="72">
        <v>0</v>
      </c>
      <c r="O17" s="72">
        <v>0</v>
      </c>
      <c r="P17" s="72">
        <v>0</v>
      </c>
      <c r="Q17" s="72">
        <v>0</v>
      </c>
      <c r="R17" s="72">
        <v>0</v>
      </c>
      <c r="S17" s="72">
        <v>0</v>
      </c>
      <c r="T17" s="72">
        <v>0</v>
      </c>
      <c r="U17" s="72">
        <v>0</v>
      </c>
      <c r="V17" s="72">
        <v>108713.65</v>
      </c>
      <c r="W17" s="72">
        <v>168056</v>
      </c>
      <c r="X17" s="72">
        <v>71032.19</v>
      </c>
      <c r="Y17" s="72">
        <v>4716.9799999999996</v>
      </c>
      <c r="Z17" s="72">
        <v>0</v>
      </c>
      <c r="AA17" s="72">
        <v>0</v>
      </c>
      <c r="AB17" s="72">
        <v>0</v>
      </c>
      <c r="AC17" s="72">
        <v>557060.55000000005</v>
      </c>
      <c r="AD17" s="72">
        <v>0</v>
      </c>
      <c r="AE17" s="72">
        <v>0</v>
      </c>
      <c r="AF17" s="72">
        <v>0</v>
      </c>
      <c r="AG17" s="72">
        <v>0</v>
      </c>
      <c r="AH17" s="72">
        <v>0</v>
      </c>
      <c r="AI17" s="72"/>
      <c r="AJ17" s="72"/>
      <c r="AK17" s="72"/>
    </row>
    <row r="18" spans="1:37" ht="16.350000000000001" customHeight="1">
      <c r="A18" s="71" t="s">
        <v>347</v>
      </c>
      <c r="B18" s="72">
        <v>12744.64</v>
      </c>
      <c r="C18" s="72">
        <v>0</v>
      </c>
      <c r="D18" s="72">
        <v>0</v>
      </c>
      <c r="E18" s="72">
        <v>240.73</v>
      </c>
      <c r="F18" s="72">
        <v>0</v>
      </c>
      <c r="G18" s="72">
        <v>0</v>
      </c>
      <c r="H18" s="72">
        <v>17.75</v>
      </c>
      <c r="I18" s="72">
        <v>0</v>
      </c>
      <c r="J18" s="72">
        <v>0</v>
      </c>
      <c r="K18" s="72">
        <v>0</v>
      </c>
      <c r="L18" s="72">
        <v>0</v>
      </c>
      <c r="M18" s="72">
        <v>155321.37</v>
      </c>
      <c r="N18" s="72">
        <v>240.73</v>
      </c>
      <c r="O18" s="72">
        <v>0</v>
      </c>
      <c r="P18" s="72">
        <v>0</v>
      </c>
      <c r="Q18" s="72">
        <v>0</v>
      </c>
      <c r="R18" s="72">
        <v>0</v>
      </c>
      <c r="S18" s="72">
        <v>0</v>
      </c>
      <c r="T18" s="72">
        <v>0</v>
      </c>
      <c r="U18" s="72">
        <v>0</v>
      </c>
      <c r="V18" s="72">
        <v>0</v>
      </c>
      <c r="W18" s="72">
        <v>0</v>
      </c>
      <c r="X18" s="72">
        <v>0</v>
      </c>
      <c r="Y18" s="72">
        <v>0</v>
      </c>
      <c r="Z18" s="72">
        <v>0</v>
      </c>
      <c r="AA18" s="72">
        <v>0</v>
      </c>
      <c r="AB18" s="72">
        <v>0</v>
      </c>
      <c r="AC18" s="72">
        <v>0</v>
      </c>
      <c r="AD18" s="72">
        <v>0</v>
      </c>
      <c r="AE18" s="72">
        <v>0</v>
      </c>
      <c r="AF18" s="72">
        <v>0</v>
      </c>
      <c r="AG18" s="72">
        <v>0</v>
      </c>
      <c r="AH18" s="72">
        <v>0</v>
      </c>
      <c r="AI18" s="72"/>
      <c r="AJ18" s="72"/>
      <c r="AK18" s="72"/>
    </row>
    <row r="19" spans="1:37" ht="16.350000000000001" customHeight="1">
      <c r="A19" s="71" t="s">
        <v>348</v>
      </c>
      <c r="B19" s="72">
        <v>132826310.14</v>
      </c>
      <c r="C19" s="72">
        <v>23406.880000000001</v>
      </c>
      <c r="D19" s="72">
        <v>0</v>
      </c>
      <c r="E19" s="72">
        <v>27150066.010000002</v>
      </c>
      <c r="F19" s="72">
        <v>54593097.109999999</v>
      </c>
      <c r="G19" s="72">
        <v>10471499.9</v>
      </c>
      <c r="H19" s="72">
        <v>2171936.2400000002</v>
      </c>
      <c r="I19" s="72">
        <v>0</v>
      </c>
      <c r="J19" s="72">
        <v>0</v>
      </c>
      <c r="K19" s="72">
        <v>2930595.04</v>
      </c>
      <c r="L19" s="72">
        <v>0</v>
      </c>
      <c r="M19" s="72">
        <v>210914888.77000001</v>
      </c>
      <c r="N19" s="72">
        <v>8788837.4399999995</v>
      </c>
      <c r="O19" s="72">
        <v>7213939.6900000004</v>
      </c>
      <c r="P19" s="72">
        <v>0</v>
      </c>
      <c r="Q19" s="72">
        <v>6993856.3899999997</v>
      </c>
      <c r="R19" s="72">
        <v>0</v>
      </c>
      <c r="S19" s="72">
        <v>2388429.5699999998</v>
      </c>
      <c r="T19" s="72">
        <v>1765002.92</v>
      </c>
      <c r="U19" s="72">
        <v>0</v>
      </c>
      <c r="V19" s="72">
        <v>3904622.92</v>
      </c>
      <c r="W19" s="72">
        <v>29777769.600000001</v>
      </c>
      <c r="X19" s="72">
        <v>11896799.75</v>
      </c>
      <c r="Y19" s="72">
        <v>3551048.44</v>
      </c>
      <c r="Z19" s="72">
        <v>0</v>
      </c>
      <c r="AA19" s="72">
        <v>0</v>
      </c>
      <c r="AB19" s="72">
        <v>0</v>
      </c>
      <c r="AC19" s="72">
        <v>5462856.4000000004</v>
      </c>
      <c r="AD19" s="72">
        <v>0</v>
      </c>
      <c r="AE19" s="72">
        <v>0</v>
      </c>
      <c r="AF19" s="72">
        <v>3324429.3</v>
      </c>
      <c r="AG19" s="72">
        <v>3951524.38</v>
      </c>
      <c r="AH19" s="72">
        <v>3195546.22</v>
      </c>
      <c r="AI19" s="72"/>
      <c r="AJ19" s="72"/>
      <c r="AK19" s="72"/>
    </row>
    <row r="20" spans="1:37" ht="16.350000000000001" customHeight="1">
      <c r="A20" s="71" t="s">
        <v>349</v>
      </c>
      <c r="B20" s="72">
        <v>-799067.23</v>
      </c>
      <c r="C20" s="72">
        <v>0</v>
      </c>
      <c r="D20" s="72">
        <v>0</v>
      </c>
      <c r="E20" s="72">
        <v>1272445.3700000001</v>
      </c>
      <c r="F20" s="72">
        <v>681142.07</v>
      </c>
      <c r="G20" s="72">
        <v>411392.7</v>
      </c>
      <c r="H20" s="72">
        <v>0</v>
      </c>
      <c r="I20" s="72">
        <v>0</v>
      </c>
      <c r="J20" s="72">
        <v>0</v>
      </c>
      <c r="K20" s="72">
        <v>5998.52</v>
      </c>
      <c r="L20" s="72">
        <v>0</v>
      </c>
      <c r="M20" s="72">
        <v>4197609.0999999996</v>
      </c>
      <c r="N20" s="72">
        <v>-44132.04</v>
      </c>
      <c r="O20" s="72">
        <v>1218070.2</v>
      </c>
      <c r="P20" s="72">
        <v>0</v>
      </c>
      <c r="Q20" s="72">
        <v>179566.4</v>
      </c>
      <c r="R20" s="72">
        <v>0</v>
      </c>
      <c r="S20" s="72">
        <v>-99516.56</v>
      </c>
      <c r="T20" s="72">
        <v>18457.37</v>
      </c>
      <c r="U20" s="72">
        <v>0</v>
      </c>
      <c r="V20" s="72">
        <v>-11374.74</v>
      </c>
      <c r="W20" s="72">
        <v>582633.14</v>
      </c>
      <c r="X20" s="72">
        <v>64778.12</v>
      </c>
      <c r="Y20" s="72">
        <v>32025.71</v>
      </c>
      <c r="Z20" s="72">
        <v>0</v>
      </c>
      <c r="AA20" s="72">
        <v>0</v>
      </c>
      <c r="AB20" s="72">
        <v>0</v>
      </c>
      <c r="AC20" s="72">
        <v>13079.84</v>
      </c>
      <c r="AD20" s="72">
        <v>0</v>
      </c>
      <c r="AE20" s="72">
        <v>0</v>
      </c>
      <c r="AF20" s="72">
        <v>41387.040000000001</v>
      </c>
      <c r="AG20" s="72">
        <v>73037.09</v>
      </c>
      <c r="AH20" s="72">
        <v>296968.57</v>
      </c>
      <c r="AI20" s="72"/>
      <c r="AJ20" s="72"/>
      <c r="AK20" s="72"/>
    </row>
    <row r="21" spans="1:37" ht="16.350000000000001" customHeight="1">
      <c r="A21" s="71" t="s">
        <v>350</v>
      </c>
      <c r="B21" s="72">
        <v>133625377.37</v>
      </c>
      <c r="C21" s="72">
        <v>23406.880000000001</v>
      </c>
      <c r="D21" s="72">
        <v>0</v>
      </c>
      <c r="E21" s="72">
        <v>25877620.640000001</v>
      </c>
      <c r="F21" s="72">
        <v>53911955.039999999</v>
      </c>
      <c r="G21" s="72">
        <v>10060107.199999999</v>
      </c>
      <c r="H21" s="72">
        <v>2171936.2400000002</v>
      </c>
      <c r="I21" s="72">
        <v>0</v>
      </c>
      <c r="J21" s="72">
        <v>0</v>
      </c>
      <c r="K21" s="72">
        <v>2924596.52</v>
      </c>
      <c r="L21" s="72">
        <v>0</v>
      </c>
      <c r="M21" s="72">
        <v>204451910.97</v>
      </c>
      <c r="N21" s="72">
        <v>8832969.4800000004</v>
      </c>
      <c r="O21" s="72">
        <v>5995869.4900000002</v>
      </c>
      <c r="P21" s="72">
        <v>0</v>
      </c>
      <c r="Q21" s="72">
        <v>6814289.9900000002</v>
      </c>
      <c r="R21" s="72">
        <v>0</v>
      </c>
      <c r="S21" s="72">
        <v>2487946.13</v>
      </c>
      <c r="T21" s="72">
        <v>1746545.55</v>
      </c>
      <c r="U21" s="72">
        <v>0</v>
      </c>
      <c r="V21" s="72">
        <v>3915997.66</v>
      </c>
      <c r="W21" s="72">
        <v>29195136.460000001</v>
      </c>
      <c r="X21" s="72">
        <v>11832021.630000001</v>
      </c>
      <c r="Y21" s="72">
        <v>3519022.73</v>
      </c>
      <c r="Z21" s="72">
        <v>0</v>
      </c>
      <c r="AA21" s="72">
        <v>0</v>
      </c>
      <c r="AB21" s="72">
        <v>0</v>
      </c>
      <c r="AC21" s="72">
        <v>5449776.5599999996</v>
      </c>
      <c r="AD21" s="72">
        <v>0</v>
      </c>
      <c r="AE21" s="72">
        <v>0</v>
      </c>
      <c r="AF21" s="72">
        <v>3283042.26</v>
      </c>
      <c r="AG21" s="72">
        <v>3878487.29</v>
      </c>
      <c r="AH21" s="72">
        <v>2898577.65</v>
      </c>
      <c r="AI21" s="72"/>
      <c r="AJ21" s="72"/>
      <c r="AK21" s="72"/>
    </row>
    <row r="22" spans="1:37" ht="16.350000000000001" customHeight="1">
      <c r="A22" s="71" t="s">
        <v>351</v>
      </c>
      <c r="B22" s="72">
        <v>0</v>
      </c>
      <c r="C22" s="72">
        <v>0</v>
      </c>
      <c r="D22" s="72">
        <v>0</v>
      </c>
      <c r="E22" s="72">
        <v>0</v>
      </c>
      <c r="F22" s="72">
        <v>0</v>
      </c>
      <c r="G22" s="72">
        <v>0</v>
      </c>
      <c r="H22" s="72">
        <v>0</v>
      </c>
      <c r="I22" s="72">
        <v>0</v>
      </c>
      <c r="J22" s="72">
        <v>0</v>
      </c>
      <c r="K22" s="72">
        <v>0</v>
      </c>
      <c r="L22" s="72">
        <v>0</v>
      </c>
      <c r="M22" s="72">
        <v>0</v>
      </c>
      <c r="N22" s="72">
        <v>0</v>
      </c>
      <c r="O22" s="72">
        <v>0</v>
      </c>
      <c r="P22" s="72">
        <v>0</v>
      </c>
      <c r="Q22" s="72">
        <v>0</v>
      </c>
      <c r="R22" s="72">
        <v>0</v>
      </c>
      <c r="S22" s="72">
        <v>0</v>
      </c>
      <c r="T22" s="72">
        <v>0</v>
      </c>
      <c r="U22" s="72">
        <v>0</v>
      </c>
      <c r="V22" s="72">
        <v>0</v>
      </c>
      <c r="W22" s="72">
        <v>0</v>
      </c>
      <c r="X22" s="72">
        <v>0</v>
      </c>
      <c r="Y22" s="72">
        <v>0</v>
      </c>
      <c r="Z22" s="72">
        <v>0</v>
      </c>
      <c r="AA22" s="72">
        <v>0</v>
      </c>
      <c r="AB22" s="72">
        <v>0</v>
      </c>
      <c r="AC22" s="72">
        <v>0</v>
      </c>
      <c r="AD22" s="72">
        <v>0</v>
      </c>
      <c r="AE22" s="72">
        <v>0</v>
      </c>
      <c r="AF22" s="72">
        <v>0</v>
      </c>
      <c r="AG22" s="72">
        <v>0</v>
      </c>
      <c r="AH22" s="72">
        <v>0</v>
      </c>
      <c r="AI22" s="72"/>
      <c r="AJ22" s="72"/>
      <c r="AK22" s="72"/>
    </row>
    <row r="23" spans="1:37" ht="16.350000000000001" customHeight="1">
      <c r="A23" s="71" t="s">
        <v>352</v>
      </c>
      <c r="B23" s="72">
        <v>0</v>
      </c>
      <c r="C23" s="72">
        <v>0</v>
      </c>
      <c r="D23" s="72">
        <v>0</v>
      </c>
      <c r="E23" s="72">
        <v>0</v>
      </c>
      <c r="F23" s="72">
        <v>0</v>
      </c>
      <c r="G23" s="72">
        <v>0</v>
      </c>
      <c r="H23" s="72">
        <v>0</v>
      </c>
      <c r="I23" s="72">
        <v>0</v>
      </c>
      <c r="J23" s="72">
        <v>0</v>
      </c>
      <c r="K23" s="72">
        <v>0</v>
      </c>
      <c r="L23" s="72">
        <v>0</v>
      </c>
      <c r="M23" s="72">
        <v>0</v>
      </c>
      <c r="N23" s="72">
        <v>0</v>
      </c>
      <c r="O23" s="72">
        <v>0</v>
      </c>
      <c r="P23" s="72">
        <v>0</v>
      </c>
      <c r="Q23" s="72">
        <v>0</v>
      </c>
      <c r="R23" s="72">
        <v>0</v>
      </c>
      <c r="S23" s="72">
        <v>0</v>
      </c>
      <c r="T23" s="72">
        <v>0</v>
      </c>
      <c r="U23" s="72">
        <v>0</v>
      </c>
      <c r="V23" s="72">
        <v>0</v>
      </c>
      <c r="W23" s="72">
        <v>0</v>
      </c>
      <c r="X23" s="72">
        <v>0</v>
      </c>
      <c r="Y23" s="72">
        <v>0</v>
      </c>
      <c r="Z23" s="72">
        <v>0</v>
      </c>
      <c r="AA23" s="72">
        <v>0</v>
      </c>
      <c r="AB23" s="72">
        <v>0</v>
      </c>
      <c r="AC23" s="72">
        <v>0</v>
      </c>
      <c r="AD23" s="72">
        <v>0</v>
      </c>
      <c r="AE23" s="72">
        <v>0</v>
      </c>
      <c r="AF23" s="72">
        <v>0</v>
      </c>
      <c r="AG23" s="72">
        <v>0</v>
      </c>
      <c r="AH23" s="72">
        <v>0</v>
      </c>
      <c r="AI23" s="72"/>
      <c r="AJ23" s="72"/>
      <c r="AK23" s="72"/>
    </row>
    <row r="24" spans="1:37" ht="16.350000000000001" customHeight="1">
      <c r="A24" s="71" t="s">
        <v>353</v>
      </c>
      <c r="B24" s="72">
        <v>0</v>
      </c>
      <c r="C24" s="72">
        <v>0</v>
      </c>
      <c r="D24" s="72">
        <v>0</v>
      </c>
      <c r="E24" s="72">
        <v>0</v>
      </c>
      <c r="F24" s="72">
        <v>0</v>
      </c>
      <c r="G24" s="72">
        <v>0</v>
      </c>
      <c r="H24" s="72">
        <v>0</v>
      </c>
      <c r="I24" s="72">
        <v>0</v>
      </c>
      <c r="J24" s="72">
        <v>0</v>
      </c>
      <c r="K24" s="72">
        <v>0</v>
      </c>
      <c r="L24" s="72">
        <v>0</v>
      </c>
      <c r="M24" s="72">
        <v>2265368.7000000002</v>
      </c>
      <c r="N24" s="72">
        <v>0</v>
      </c>
      <c r="O24" s="72">
        <v>0</v>
      </c>
      <c r="P24" s="72">
        <v>0</v>
      </c>
      <c r="Q24" s="72">
        <v>0</v>
      </c>
      <c r="R24" s="72">
        <v>0</v>
      </c>
      <c r="S24" s="72">
        <v>0</v>
      </c>
      <c r="T24" s="72">
        <v>0</v>
      </c>
      <c r="U24" s="72">
        <v>0</v>
      </c>
      <c r="V24" s="72">
        <v>0</v>
      </c>
      <c r="W24" s="72">
        <v>0</v>
      </c>
      <c r="X24" s="72">
        <v>0</v>
      </c>
      <c r="Y24" s="72">
        <v>0</v>
      </c>
      <c r="Z24" s="72">
        <v>0</v>
      </c>
      <c r="AA24" s="72">
        <v>0</v>
      </c>
      <c r="AB24" s="72">
        <v>0</v>
      </c>
      <c r="AC24" s="72">
        <v>0</v>
      </c>
      <c r="AD24" s="72">
        <v>0</v>
      </c>
      <c r="AE24" s="72">
        <v>0</v>
      </c>
      <c r="AF24" s="72">
        <v>0</v>
      </c>
      <c r="AG24" s="72">
        <v>0</v>
      </c>
      <c r="AH24" s="72">
        <v>0</v>
      </c>
      <c r="AI24" s="72"/>
      <c r="AJ24" s="72"/>
      <c r="AK24" s="72"/>
    </row>
    <row r="25" spans="1:37" ht="16.350000000000001" customHeight="1">
      <c r="A25" s="71" t="s">
        <v>354</v>
      </c>
      <c r="B25" s="72">
        <v>-276529635.25999999</v>
      </c>
      <c r="C25" s="72">
        <v>1630681.95</v>
      </c>
      <c r="D25" s="72">
        <v>0</v>
      </c>
      <c r="E25" s="72">
        <v>156778471.69999999</v>
      </c>
      <c r="F25" s="72">
        <v>43893232.149999999</v>
      </c>
      <c r="G25" s="72">
        <v>62515545.409999996</v>
      </c>
      <c r="H25" s="72">
        <v>-2171580.9700000002</v>
      </c>
      <c r="I25" s="72">
        <v>0</v>
      </c>
      <c r="J25" s="72">
        <v>0</v>
      </c>
      <c r="K25" s="72">
        <v>-1945582.27</v>
      </c>
      <c r="L25" s="72">
        <v>0</v>
      </c>
      <c r="M25" s="72">
        <v>373863317.44</v>
      </c>
      <c r="N25" s="72">
        <v>-8785034.1199999992</v>
      </c>
      <c r="O25" s="72">
        <v>106159704.38</v>
      </c>
      <c r="P25" s="72">
        <v>0</v>
      </c>
      <c r="Q25" s="72">
        <v>56067132.840000004</v>
      </c>
      <c r="R25" s="72">
        <v>0</v>
      </c>
      <c r="S25" s="72">
        <v>2504732.9500000002</v>
      </c>
      <c r="T25" s="72">
        <v>831935.65</v>
      </c>
      <c r="U25" s="72">
        <v>0</v>
      </c>
      <c r="V25" s="72">
        <v>-3728808.48</v>
      </c>
      <c r="W25" s="72">
        <v>52103929.109999999</v>
      </c>
      <c r="X25" s="72">
        <v>-2590138.5</v>
      </c>
      <c r="Y25" s="72">
        <v>1127253.42</v>
      </c>
      <c r="Z25" s="72">
        <v>0</v>
      </c>
      <c r="AA25" s="72">
        <v>0</v>
      </c>
      <c r="AB25" s="72">
        <v>0</v>
      </c>
      <c r="AC25" s="72">
        <v>-3019003.4</v>
      </c>
      <c r="AD25" s="72">
        <v>0</v>
      </c>
      <c r="AE25" s="72">
        <v>0</v>
      </c>
      <c r="AF25" s="72">
        <v>3589195.68</v>
      </c>
      <c r="AG25" s="72">
        <v>27751404.100000001</v>
      </c>
      <c r="AH25" s="72">
        <v>31174945.629999999</v>
      </c>
      <c r="AI25" s="72"/>
      <c r="AJ25" s="72"/>
      <c r="AK25" s="72"/>
    </row>
    <row r="26" spans="1:37" ht="16.350000000000001" customHeight="1">
      <c r="A26" s="71" t="s">
        <v>355</v>
      </c>
      <c r="B26" s="72">
        <v>408877.73</v>
      </c>
      <c r="C26" s="72">
        <v>0</v>
      </c>
      <c r="D26" s="72">
        <v>0</v>
      </c>
      <c r="E26" s="72">
        <v>74449.89</v>
      </c>
      <c r="F26" s="72">
        <v>0</v>
      </c>
      <c r="G26" s="72">
        <v>0</v>
      </c>
      <c r="H26" s="72">
        <v>800</v>
      </c>
      <c r="I26" s="72">
        <v>0</v>
      </c>
      <c r="J26" s="72">
        <v>0</v>
      </c>
      <c r="K26" s="72">
        <v>0</v>
      </c>
      <c r="L26" s="72">
        <v>0</v>
      </c>
      <c r="M26" s="72">
        <v>23044.6</v>
      </c>
      <c r="N26" s="72">
        <v>0</v>
      </c>
      <c r="O26" s="72">
        <v>0</v>
      </c>
      <c r="P26" s="72">
        <v>0</v>
      </c>
      <c r="Q26" s="72">
        <v>0</v>
      </c>
      <c r="R26" s="72">
        <v>0</v>
      </c>
      <c r="S26" s="72">
        <v>74449.89</v>
      </c>
      <c r="T26" s="72">
        <v>0</v>
      </c>
      <c r="U26" s="72">
        <v>0</v>
      </c>
      <c r="V26" s="72">
        <v>0</v>
      </c>
      <c r="W26" s="72">
        <v>0</v>
      </c>
      <c r="X26" s="72">
        <v>0</v>
      </c>
      <c r="Y26" s="72">
        <v>0</v>
      </c>
      <c r="Z26" s="72">
        <v>0</v>
      </c>
      <c r="AA26" s="72">
        <v>0</v>
      </c>
      <c r="AB26" s="72">
        <v>0</v>
      </c>
      <c r="AC26" s="72">
        <v>0</v>
      </c>
      <c r="AD26" s="72">
        <v>0</v>
      </c>
      <c r="AE26" s="72">
        <v>0</v>
      </c>
      <c r="AF26" s="72">
        <v>0</v>
      </c>
      <c r="AG26" s="72">
        <v>0</v>
      </c>
      <c r="AH26" s="72">
        <v>0</v>
      </c>
      <c r="AI26" s="72"/>
      <c r="AJ26" s="72"/>
      <c r="AK26" s="72"/>
    </row>
    <row r="27" spans="1:37" ht="16.350000000000001" customHeight="1">
      <c r="A27" s="71" t="s">
        <v>356</v>
      </c>
      <c r="B27" s="72">
        <v>20000</v>
      </c>
      <c r="C27" s="72">
        <v>0</v>
      </c>
      <c r="D27" s="72">
        <v>0</v>
      </c>
      <c r="E27" s="72">
        <v>0</v>
      </c>
      <c r="F27" s="72">
        <v>0</v>
      </c>
      <c r="G27" s="72">
        <v>0</v>
      </c>
      <c r="H27" s="72">
        <v>0</v>
      </c>
      <c r="I27" s="72">
        <v>0</v>
      </c>
      <c r="J27" s="72">
        <v>0</v>
      </c>
      <c r="K27" s="72">
        <v>0</v>
      </c>
      <c r="L27" s="72">
        <v>0</v>
      </c>
      <c r="M27" s="72">
        <v>74321.990000000005</v>
      </c>
      <c r="N27" s="72">
        <v>0</v>
      </c>
      <c r="O27" s="72">
        <v>0</v>
      </c>
      <c r="P27" s="72">
        <v>0</v>
      </c>
      <c r="Q27" s="72">
        <v>0</v>
      </c>
      <c r="R27" s="72">
        <v>0</v>
      </c>
      <c r="S27" s="72">
        <v>0</v>
      </c>
      <c r="T27" s="72">
        <v>0</v>
      </c>
      <c r="U27" s="72">
        <v>0</v>
      </c>
      <c r="V27" s="72">
        <v>0</v>
      </c>
      <c r="W27" s="72">
        <v>0</v>
      </c>
      <c r="X27" s="72">
        <v>0</v>
      </c>
      <c r="Y27" s="72">
        <v>0</v>
      </c>
      <c r="Z27" s="72">
        <v>0</v>
      </c>
      <c r="AA27" s="72">
        <v>0</v>
      </c>
      <c r="AB27" s="72">
        <v>0</v>
      </c>
      <c r="AC27" s="72">
        <v>0</v>
      </c>
      <c r="AD27" s="72">
        <v>0</v>
      </c>
      <c r="AE27" s="72">
        <v>0</v>
      </c>
      <c r="AF27" s="72">
        <v>0</v>
      </c>
      <c r="AG27" s="72">
        <v>0</v>
      </c>
      <c r="AH27" s="72">
        <v>0</v>
      </c>
      <c r="AI27" s="72"/>
      <c r="AJ27" s="72"/>
      <c r="AK27" s="72"/>
    </row>
    <row r="28" spans="1:37" ht="16.350000000000001" customHeight="1">
      <c r="A28" s="71" t="s">
        <v>357</v>
      </c>
      <c r="B28" s="72">
        <v>-276140757.52999997</v>
      </c>
      <c r="C28" s="72">
        <v>1630681.95</v>
      </c>
      <c r="D28" s="72">
        <v>0</v>
      </c>
      <c r="E28" s="72">
        <v>156852921.59</v>
      </c>
      <c r="F28" s="72">
        <v>43893232.149999999</v>
      </c>
      <c r="G28" s="72">
        <v>62515545.409999996</v>
      </c>
      <c r="H28" s="72">
        <v>-2170780.9700000002</v>
      </c>
      <c r="I28" s="72">
        <v>0</v>
      </c>
      <c r="J28" s="72">
        <v>0</v>
      </c>
      <c r="K28" s="72">
        <v>-1945582.27</v>
      </c>
      <c r="L28" s="72">
        <v>0</v>
      </c>
      <c r="M28" s="72">
        <v>373812040.05000001</v>
      </c>
      <c r="N28" s="72">
        <v>-8785034.1199999992</v>
      </c>
      <c r="O28" s="72">
        <v>106159704.38</v>
      </c>
      <c r="P28" s="72">
        <v>0</v>
      </c>
      <c r="Q28" s="72">
        <v>56067132.840000004</v>
      </c>
      <c r="R28" s="72">
        <v>0</v>
      </c>
      <c r="S28" s="72">
        <v>2579182.84</v>
      </c>
      <c r="T28" s="72">
        <v>831935.65</v>
      </c>
      <c r="U28" s="72">
        <v>0</v>
      </c>
      <c r="V28" s="72">
        <v>-3728808.48</v>
      </c>
      <c r="W28" s="72">
        <v>52103929.109999999</v>
      </c>
      <c r="X28" s="72">
        <v>-2590138.5</v>
      </c>
      <c r="Y28" s="72">
        <v>1127253.42</v>
      </c>
      <c r="Z28" s="72">
        <v>0</v>
      </c>
      <c r="AA28" s="72">
        <v>0</v>
      </c>
      <c r="AB28" s="72">
        <v>0</v>
      </c>
      <c r="AC28" s="72">
        <v>-3019003.4</v>
      </c>
      <c r="AD28" s="72">
        <v>0</v>
      </c>
      <c r="AE28" s="72">
        <v>0</v>
      </c>
      <c r="AF28" s="72">
        <v>3589195.68</v>
      </c>
      <c r="AG28" s="72">
        <v>27751404.100000001</v>
      </c>
      <c r="AH28" s="72">
        <v>31174945.629999999</v>
      </c>
      <c r="AI28" s="72"/>
      <c r="AJ28" s="72"/>
      <c r="AK28" s="72"/>
    </row>
    <row r="29" spans="1:37" ht="16.350000000000001" customHeight="1">
      <c r="A29" s="71" t="s">
        <v>358</v>
      </c>
      <c r="B29" s="72">
        <v>75474872.719999999</v>
      </c>
      <c r="C29" s="72">
        <v>0</v>
      </c>
      <c r="D29" s="72">
        <v>0</v>
      </c>
      <c r="E29" s="72">
        <v>0</v>
      </c>
      <c r="F29" s="72">
        <v>0</v>
      </c>
      <c r="G29" s="72">
        <v>0</v>
      </c>
      <c r="H29" s="72">
        <v>0</v>
      </c>
      <c r="I29" s="72">
        <v>0</v>
      </c>
      <c r="J29" s="72">
        <v>0</v>
      </c>
      <c r="K29" s="72">
        <v>0</v>
      </c>
      <c r="L29" s="72">
        <v>0</v>
      </c>
      <c r="M29" s="72">
        <v>0</v>
      </c>
      <c r="N29" s="72">
        <v>0</v>
      </c>
      <c r="O29" s="72">
        <v>0</v>
      </c>
      <c r="P29" s="72">
        <v>0</v>
      </c>
      <c r="Q29" s="72">
        <v>0</v>
      </c>
      <c r="R29" s="72">
        <v>0</v>
      </c>
      <c r="S29" s="72">
        <v>0</v>
      </c>
      <c r="T29" s="72">
        <v>0</v>
      </c>
      <c r="U29" s="72">
        <v>0</v>
      </c>
      <c r="V29" s="72">
        <v>0</v>
      </c>
      <c r="W29" s="72">
        <v>0</v>
      </c>
      <c r="X29" s="72">
        <v>0</v>
      </c>
      <c r="Y29" s="72">
        <v>0</v>
      </c>
      <c r="Z29" s="72">
        <v>0</v>
      </c>
      <c r="AA29" s="72">
        <v>0</v>
      </c>
      <c r="AB29" s="72">
        <v>0</v>
      </c>
      <c r="AC29" s="72">
        <v>0</v>
      </c>
      <c r="AD29" s="72">
        <v>0</v>
      </c>
      <c r="AE29" s="72">
        <v>0</v>
      </c>
      <c r="AF29" s="72">
        <v>0</v>
      </c>
      <c r="AG29" s="72">
        <v>0</v>
      </c>
      <c r="AH29" s="72">
        <v>0</v>
      </c>
      <c r="AI29" s="72"/>
      <c r="AJ29" s="72"/>
      <c r="AK29" s="72"/>
    </row>
    <row r="30" spans="1:37" ht="16.350000000000001" customHeight="1">
      <c r="A30" s="71" t="s">
        <v>359</v>
      </c>
      <c r="B30" s="72">
        <v>-351615630.25</v>
      </c>
      <c r="C30" s="72">
        <v>1630681.95</v>
      </c>
      <c r="D30" s="72">
        <v>0</v>
      </c>
      <c r="E30" s="72">
        <v>156852921.59</v>
      </c>
      <c r="F30" s="72">
        <v>43893232.149999999</v>
      </c>
      <c r="G30" s="72">
        <v>62515545.409999996</v>
      </c>
      <c r="H30" s="72">
        <v>-2170780.9700000002</v>
      </c>
      <c r="I30" s="72">
        <v>0</v>
      </c>
      <c r="J30" s="72">
        <v>0</v>
      </c>
      <c r="K30" s="72">
        <v>-1945582.27</v>
      </c>
      <c r="L30" s="72">
        <v>0</v>
      </c>
      <c r="M30" s="72">
        <v>373812040.05000001</v>
      </c>
      <c r="N30" s="72">
        <v>-8785034.1199999992</v>
      </c>
      <c r="O30" s="72">
        <v>106159704.38</v>
      </c>
      <c r="P30" s="72">
        <v>0</v>
      </c>
      <c r="Q30" s="72">
        <v>56067132.840000004</v>
      </c>
      <c r="R30" s="72">
        <v>0</v>
      </c>
      <c r="S30" s="72">
        <v>2579182.84</v>
      </c>
      <c r="T30" s="72">
        <v>831935.65</v>
      </c>
      <c r="U30" s="72">
        <v>0</v>
      </c>
      <c r="V30" s="72">
        <v>-3728808.48</v>
      </c>
      <c r="W30" s="72">
        <v>52103929.109999999</v>
      </c>
      <c r="X30" s="72">
        <v>-2590138.5</v>
      </c>
      <c r="Y30" s="72">
        <v>1127253.42</v>
      </c>
      <c r="Z30" s="72">
        <v>0</v>
      </c>
      <c r="AA30" s="72">
        <v>0</v>
      </c>
      <c r="AB30" s="72">
        <v>0</v>
      </c>
      <c r="AC30" s="72">
        <v>-3019003.4</v>
      </c>
      <c r="AD30" s="72">
        <v>0</v>
      </c>
      <c r="AE30" s="72">
        <v>0</v>
      </c>
      <c r="AF30" s="72">
        <v>3589195.68</v>
      </c>
      <c r="AG30" s="72">
        <v>27751404.100000001</v>
      </c>
      <c r="AH30" s="72">
        <v>31174945.629999999</v>
      </c>
      <c r="AI30" s="72"/>
      <c r="AJ30" s="72"/>
      <c r="AK30" s="72"/>
    </row>
    <row r="31" spans="1:37" ht="16.350000000000001" customHeight="1">
      <c r="A31" s="71" t="s">
        <v>360</v>
      </c>
      <c r="B31" s="72">
        <v>0</v>
      </c>
      <c r="C31" s="72">
        <v>0</v>
      </c>
      <c r="D31" s="72">
        <v>0</v>
      </c>
      <c r="E31" s="72">
        <v>0</v>
      </c>
      <c r="F31" s="72">
        <v>0</v>
      </c>
      <c r="G31" s="72">
        <v>0</v>
      </c>
      <c r="H31" s="72">
        <v>0</v>
      </c>
      <c r="I31" s="72">
        <v>0</v>
      </c>
      <c r="J31" s="72">
        <v>0</v>
      </c>
      <c r="K31" s="72">
        <v>0</v>
      </c>
      <c r="L31" s="72">
        <v>0</v>
      </c>
      <c r="M31" s="72">
        <v>0</v>
      </c>
      <c r="N31" s="72">
        <v>0</v>
      </c>
      <c r="O31" s="72">
        <v>0</v>
      </c>
      <c r="P31" s="72">
        <v>0</v>
      </c>
      <c r="Q31" s="72">
        <v>0</v>
      </c>
      <c r="R31" s="72">
        <v>0</v>
      </c>
      <c r="S31" s="72">
        <v>0</v>
      </c>
      <c r="T31" s="72">
        <v>0</v>
      </c>
      <c r="U31" s="72">
        <v>0</v>
      </c>
      <c r="V31" s="72">
        <v>0</v>
      </c>
      <c r="W31" s="72">
        <v>0</v>
      </c>
      <c r="X31" s="72">
        <v>0</v>
      </c>
      <c r="Y31" s="72">
        <v>0</v>
      </c>
      <c r="Z31" s="72">
        <v>0</v>
      </c>
      <c r="AA31" s="72">
        <v>0</v>
      </c>
      <c r="AB31" s="72">
        <v>0</v>
      </c>
      <c r="AC31" s="72">
        <v>0</v>
      </c>
      <c r="AD31" s="72">
        <v>0</v>
      </c>
      <c r="AE31" s="72">
        <v>0</v>
      </c>
      <c r="AF31" s="72">
        <v>0</v>
      </c>
      <c r="AG31" s="72">
        <v>0</v>
      </c>
      <c r="AH31" s="72">
        <v>0</v>
      </c>
      <c r="AI31" s="72"/>
      <c r="AJ31" s="72"/>
      <c r="AK31" s="72"/>
    </row>
    <row r="32" spans="1:37" ht="16.350000000000001" customHeight="1">
      <c r="A32" s="71" t="s">
        <v>361</v>
      </c>
      <c r="B32" s="72">
        <v>-351615630.25</v>
      </c>
      <c r="C32" s="72">
        <v>1630681.95</v>
      </c>
      <c r="D32" s="72">
        <v>0</v>
      </c>
      <c r="E32" s="72">
        <v>156852921.59</v>
      </c>
      <c r="F32" s="72">
        <v>43893232.149999999</v>
      </c>
      <c r="G32" s="72">
        <v>62515545.409999996</v>
      </c>
      <c r="H32" s="72">
        <v>-2170780.9700000002</v>
      </c>
      <c r="I32" s="72">
        <v>0</v>
      </c>
      <c r="J32" s="72">
        <v>0</v>
      </c>
      <c r="K32" s="72">
        <v>-1945582.27</v>
      </c>
      <c r="L32" s="72">
        <v>0</v>
      </c>
      <c r="M32" s="72">
        <v>373812040.05000001</v>
      </c>
      <c r="N32" s="72">
        <v>-8785034.1199999992</v>
      </c>
      <c r="O32" s="72">
        <v>106159704.38</v>
      </c>
      <c r="P32" s="72">
        <v>0</v>
      </c>
      <c r="Q32" s="72">
        <v>56067132.840000004</v>
      </c>
      <c r="R32" s="72">
        <v>0</v>
      </c>
      <c r="S32" s="72">
        <v>2579182.84</v>
      </c>
      <c r="T32" s="72">
        <v>831935.65</v>
      </c>
      <c r="U32" s="72">
        <v>0</v>
      </c>
      <c r="V32" s="72">
        <v>-3728808.48</v>
      </c>
      <c r="W32" s="72">
        <v>52103929.109999999</v>
      </c>
      <c r="X32" s="72">
        <v>-2590138.5</v>
      </c>
      <c r="Y32" s="72">
        <v>1127253.42</v>
      </c>
      <c r="Z32" s="72">
        <v>0</v>
      </c>
      <c r="AA32" s="72">
        <v>0</v>
      </c>
      <c r="AB32" s="72">
        <v>0</v>
      </c>
      <c r="AC32" s="72">
        <v>-3019003.4</v>
      </c>
      <c r="AD32" s="72">
        <v>0</v>
      </c>
      <c r="AE32" s="72">
        <v>0</v>
      </c>
      <c r="AF32" s="72">
        <v>3589195.68</v>
      </c>
      <c r="AG32" s="72">
        <v>27751404.100000001</v>
      </c>
      <c r="AH32" s="72">
        <v>31174945.629999999</v>
      </c>
      <c r="AI32" s="72"/>
      <c r="AJ32" s="72"/>
      <c r="AK32" s="72"/>
    </row>
    <row r="33" spans="1:37" ht="16.350000000000001" customHeight="1">
      <c r="A33" s="71" t="s">
        <v>362</v>
      </c>
      <c r="B33" s="72">
        <v>0</v>
      </c>
      <c r="C33" s="72">
        <v>0</v>
      </c>
      <c r="D33" s="72">
        <v>0</v>
      </c>
      <c r="E33" s="72">
        <v>0</v>
      </c>
      <c r="F33" s="72">
        <v>0</v>
      </c>
      <c r="G33" s="72">
        <v>0</v>
      </c>
      <c r="H33" s="72">
        <v>0</v>
      </c>
      <c r="I33" s="72">
        <v>0</v>
      </c>
      <c r="J33" s="72">
        <v>0</v>
      </c>
      <c r="K33" s="72">
        <v>0</v>
      </c>
      <c r="L33" s="72">
        <v>0</v>
      </c>
      <c r="M33" s="72">
        <v>0</v>
      </c>
      <c r="N33" s="72">
        <v>0</v>
      </c>
      <c r="O33" s="72">
        <v>0</v>
      </c>
      <c r="P33" s="72">
        <v>0</v>
      </c>
      <c r="Q33" s="72">
        <v>0</v>
      </c>
      <c r="R33" s="72">
        <v>0</v>
      </c>
      <c r="S33" s="72">
        <v>0</v>
      </c>
      <c r="T33" s="72">
        <v>0</v>
      </c>
      <c r="U33" s="72">
        <v>0</v>
      </c>
      <c r="V33" s="72">
        <v>0</v>
      </c>
      <c r="W33" s="72">
        <v>0</v>
      </c>
      <c r="X33" s="72">
        <v>0</v>
      </c>
      <c r="Y33" s="72">
        <v>0</v>
      </c>
      <c r="Z33" s="72">
        <v>0</v>
      </c>
      <c r="AA33" s="72">
        <v>0</v>
      </c>
      <c r="AB33" s="72">
        <v>0</v>
      </c>
      <c r="AC33" s="72">
        <v>0</v>
      </c>
      <c r="AD33" s="72">
        <v>0</v>
      </c>
      <c r="AE33" s="72">
        <v>0</v>
      </c>
      <c r="AF33" s="72">
        <v>0</v>
      </c>
      <c r="AG33" s="72">
        <v>0</v>
      </c>
      <c r="AH33" s="72">
        <v>0</v>
      </c>
      <c r="AI33" s="72"/>
      <c r="AJ33" s="72"/>
      <c r="AK33" s="72"/>
    </row>
    <row r="34" spans="1:37" ht="16.350000000000001" customHeight="1">
      <c r="A34" s="71" t="s">
        <v>363</v>
      </c>
      <c r="B34" s="72">
        <v>-351615630.25</v>
      </c>
      <c r="C34" s="72">
        <v>1630681.95</v>
      </c>
      <c r="D34" s="72">
        <v>0</v>
      </c>
      <c r="E34" s="72">
        <v>156852921.59</v>
      </c>
      <c r="F34" s="72">
        <v>43893232.149999999</v>
      </c>
      <c r="G34" s="72">
        <v>62515545.409999996</v>
      </c>
      <c r="H34" s="72">
        <v>-2170780.9700000002</v>
      </c>
      <c r="I34" s="72">
        <v>0</v>
      </c>
      <c r="J34" s="72">
        <v>0</v>
      </c>
      <c r="K34" s="72">
        <v>-1945582.27</v>
      </c>
      <c r="L34" s="72">
        <v>0</v>
      </c>
      <c r="M34" s="72">
        <v>373812040.05000001</v>
      </c>
      <c r="N34" s="72">
        <v>-8785034.1199999992</v>
      </c>
      <c r="O34" s="72">
        <v>106159704.38</v>
      </c>
      <c r="P34" s="72">
        <v>0</v>
      </c>
      <c r="Q34" s="72">
        <v>56067132.840000004</v>
      </c>
      <c r="R34" s="72">
        <v>0</v>
      </c>
      <c r="S34" s="72">
        <v>2579182.84</v>
      </c>
      <c r="T34" s="72">
        <v>831935.65</v>
      </c>
      <c r="U34" s="72">
        <v>0</v>
      </c>
      <c r="V34" s="72">
        <v>-3728808.48</v>
      </c>
      <c r="W34" s="72">
        <v>52103929.109999999</v>
      </c>
      <c r="X34" s="72">
        <v>-2590138.5</v>
      </c>
      <c r="Y34" s="72">
        <v>1127253.42</v>
      </c>
      <c r="Z34" s="72">
        <v>0</v>
      </c>
      <c r="AA34" s="72">
        <v>0</v>
      </c>
      <c r="AB34" s="72">
        <v>0</v>
      </c>
      <c r="AC34" s="72">
        <v>-3019003.4</v>
      </c>
      <c r="AD34" s="72">
        <v>0</v>
      </c>
      <c r="AE34" s="72">
        <v>0</v>
      </c>
      <c r="AF34" s="72">
        <v>3589195.68</v>
      </c>
      <c r="AG34" s="72">
        <v>27751404.100000001</v>
      </c>
      <c r="AH34" s="72">
        <v>31174945.629999999</v>
      </c>
      <c r="AI34" s="72"/>
      <c r="AJ34" s="72"/>
      <c r="AK34" s="72"/>
    </row>
    <row r="35" spans="1:37" ht="16.350000000000001" customHeight="1">
      <c r="A35" s="71" t="s">
        <v>364</v>
      </c>
      <c r="B35" s="72">
        <v>6600740.1600000001</v>
      </c>
      <c r="C35" s="72">
        <v>0</v>
      </c>
      <c r="D35" s="72">
        <v>0</v>
      </c>
      <c r="E35" s="72">
        <v>-6635348.9699999997</v>
      </c>
      <c r="F35" s="72">
        <v>1493835.06</v>
      </c>
      <c r="G35" s="72">
        <v>-6610937.6100000003</v>
      </c>
      <c r="H35" s="72">
        <v>0</v>
      </c>
      <c r="I35" s="72">
        <v>0</v>
      </c>
      <c r="J35" s="72">
        <v>0</v>
      </c>
      <c r="K35" s="72">
        <v>0</v>
      </c>
      <c r="L35" s="72">
        <v>0</v>
      </c>
      <c r="M35" s="72">
        <v>8868896.6199999992</v>
      </c>
      <c r="N35" s="72">
        <v>0</v>
      </c>
      <c r="O35" s="72">
        <v>-7179567.7699999996</v>
      </c>
      <c r="P35" s="72">
        <v>0</v>
      </c>
      <c r="Q35" s="72">
        <v>-3149546.06</v>
      </c>
      <c r="R35" s="72">
        <v>0</v>
      </c>
      <c r="S35" s="72">
        <v>567219.18000000005</v>
      </c>
      <c r="T35" s="72">
        <v>3126545.68</v>
      </c>
      <c r="U35" s="72">
        <v>0</v>
      </c>
      <c r="V35" s="72">
        <v>0</v>
      </c>
      <c r="W35" s="72">
        <v>2044064.77</v>
      </c>
      <c r="X35" s="72">
        <v>43166.52</v>
      </c>
      <c r="Y35" s="72">
        <v>-593396.23</v>
      </c>
      <c r="Z35" s="72">
        <v>0</v>
      </c>
      <c r="AA35" s="72">
        <v>0</v>
      </c>
      <c r="AB35" s="72">
        <v>0</v>
      </c>
      <c r="AC35" s="72">
        <v>0</v>
      </c>
      <c r="AD35" s="72">
        <v>0</v>
      </c>
      <c r="AE35" s="72">
        <v>0</v>
      </c>
      <c r="AF35" s="72">
        <v>-1082837.8500000001</v>
      </c>
      <c r="AG35" s="72">
        <v>-650893.37</v>
      </c>
      <c r="AH35" s="72">
        <v>-4877206.3899999997</v>
      </c>
      <c r="AI35" s="72"/>
      <c r="AJ35" s="72"/>
      <c r="AK35" s="72"/>
    </row>
    <row r="36" spans="1:37" ht="16.350000000000001" customHeight="1">
      <c r="A36" s="71" t="s">
        <v>365</v>
      </c>
      <c r="B36" s="72">
        <v>2971189.44</v>
      </c>
      <c r="C36" s="72">
        <v>0</v>
      </c>
      <c r="D36" s="72">
        <v>0</v>
      </c>
      <c r="E36" s="72">
        <v>-2971189.44</v>
      </c>
      <c r="F36" s="72">
        <v>2087231.29</v>
      </c>
      <c r="G36" s="72">
        <v>0</v>
      </c>
      <c r="H36" s="72">
        <v>0</v>
      </c>
      <c r="I36" s="72">
        <v>0</v>
      </c>
      <c r="J36" s="72">
        <v>0</v>
      </c>
      <c r="K36" s="72">
        <v>0</v>
      </c>
      <c r="L36" s="72">
        <v>0</v>
      </c>
      <c r="M36" s="72">
        <v>3290749.37</v>
      </c>
      <c r="N36" s="72">
        <v>0</v>
      </c>
      <c r="O36" s="72">
        <v>0</v>
      </c>
      <c r="P36" s="72">
        <v>0</v>
      </c>
      <c r="Q36" s="72">
        <v>-2971189.44</v>
      </c>
      <c r="R36" s="72">
        <v>0</v>
      </c>
      <c r="S36" s="72">
        <v>0</v>
      </c>
      <c r="T36" s="72">
        <v>0</v>
      </c>
      <c r="U36" s="72">
        <v>0</v>
      </c>
      <c r="V36" s="72">
        <v>0</v>
      </c>
      <c r="W36" s="72">
        <v>2044064.77</v>
      </c>
      <c r="X36" s="72">
        <v>43166.52</v>
      </c>
      <c r="Y36" s="72">
        <v>0</v>
      </c>
      <c r="Z36" s="72">
        <v>0</v>
      </c>
      <c r="AA36" s="72">
        <v>0</v>
      </c>
      <c r="AB36" s="72">
        <v>0</v>
      </c>
      <c r="AC36" s="72">
        <v>0</v>
      </c>
      <c r="AD36" s="72">
        <v>0</v>
      </c>
      <c r="AE36" s="72">
        <v>0</v>
      </c>
      <c r="AF36" s="72">
        <v>0</v>
      </c>
      <c r="AG36" s="72">
        <v>0</v>
      </c>
      <c r="AH36" s="72">
        <v>0</v>
      </c>
      <c r="AI36" s="72"/>
      <c r="AJ36" s="72"/>
      <c r="AK36" s="72"/>
    </row>
    <row r="37" spans="1:37" ht="16.350000000000001" customHeight="1">
      <c r="A37" s="71" t="s">
        <v>366</v>
      </c>
      <c r="B37" s="72">
        <v>2971189.44</v>
      </c>
      <c r="C37" s="72">
        <v>0</v>
      </c>
      <c r="D37" s="72">
        <v>0</v>
      </c>
      <c r="E37" s="72">
        <v>-2971189.44</v>
      </c>
      <c r="F37" s="72">
        <v>2087231.29</v>
      </c>
      <c r="G37" s="72">
        <v>0</v>
      </c>
      <c r="H37" s="72">
        <v>0</v>
      </c>
      <c r="I37" s="72">
        <v>0</v>
      </c>
      <c r="J37" s="72">
        <v>0</v>
      </c>
      <c r="K37" s="72">
        <v>0</v>
      </c>
      <c r="L37" s="72">
        <v>0</v>
      </c>
      <c r="M37" s="72">
        <v>0</v>
      </c>
      <c r="N37" s="72">
        <v>0</v>
      </c>
      <c r="O37" s="72">
        <v>0</v>
      </c>
      <c r="P37" s="72">
        <v>0</v>
      </c>
      <c r="Q37" s="72">
        <v>-2971189.44</v>
      </c>
      <c r="R37" s="72">
        <v>0</v>
      </c>
      <c r="S37" s="72">
        <v>0</v>
      </c>
      <c r="T37" s="72">
        <v>0</v>
      </c>
      <c r="U37" s="72">
        <v>0</v>
      </c>
      <c r="V37" s="72">
        <v>0</v>
      </c>
      <c r="W37" s="72">
        <v>2044064.77</v>
      </c>
      <c r="X37" s="72">
        <v>43166.52</v>
      </c>
      <c r="Y37" s="72">
        <v>0</v>
      </c>
      <c r="Z37" s="72">
        <v>0</v>
      </c>
      <c r="AA37" s="72">
        <v>0</v>
      </c>
      <c r="AB37" s="72">
        <v>0</v>
      </c>
      <c r="AC37" s="72">
        <v>0</v>
      </c>
      <c r="AD37" s="72">
        <v>0</v>
      </c>
      <c r="AE37" s="72">
        <v>0</v>
      </c>
      <c r="AF37" s="72">
        <v>0</v>
      </c>
      <c r="AG37" s="72">
        <v>0</v>
      </c>
      <c r="AH37" s="72">
        <v>0</v>
      </c>
      <c r="AI37" s="72"/>
      <c r="AJ37" s="72"/>
      <c r="AK37" s="72"/>
    </row>
    <row r="38" spans="1:37" ht="16.350000000000001" customHeight="1">
      <c r="A38" s="71" t="s">
        <v>367</v>
      </c>
      <c r="B38" s="72">
        <v>0</v>
      </c>
      <c r="C38" s="72">
        <v>0</v>
      </c>
      <c r="D38" s="72">
        <v>0</v>
      </c>
      <c r="E38" s="72">
        <v>0</v>
      </c>
      <c r="F38" s="72">
        <v>0</v>
      </c>
      <c r="G38" s="72">
        <v>0</v>
      </c>
      <c r="H38" s="72">
        <v>0</v>
      </c>
      <c r="I38" s="72">
        <v>0</v>
      </c>
      <c r="J38" s="72">
        <v>0</v>
      </c>
      <c r="K38" s="72">
        <v>0</v>
      </c>
      <c r="L38" s="72">
        <v>0</v>
      </c>
      <c r="M38" s="72">
        <v>-3290749.37</v>
      </c>
      <c r="N38" s="72">
        <v>0</v>
      </c>
      <c r="O38" s="72">
        <v>0</v>
      </c>
      <c r="P38" s="72">
        <v>0</v>
      </c>
      <c r="Q38" s="72">
        <v>0</v>
      </c>
      <c r="R38" s="72">
        <v>0</v>
      </c>
      <c r="S38" s="72">
        <v>0</v>
      </c>
      <c r="T38" s="72">
        <v>0</v>
      </c>
      <c r="U38" s="72">
        <v>0</v>
      </c>
      <c r="V38" s="72">
        <v>0</v>
      </c>
      <c r="W38" s="72">
        <v>0</v>
      </c>
      <c r="X38" s="72">
        <v>0</v>
      </c>
      <c r="Y38" s="72">
        <v>0</v>
      </c>
      <c r="Z38" s="72">
        <v>0</v>
      </c>
      <c r="AA38" s="72">
        <v>0</v>
      </c>
      <c r="AB38" s="72">
        <v>0</v>
      </c>
      <c r="AC38" s="72">
        <v>0</v>
      </c>
      <c r="AD38" s="72">
        <v>0</v>
      </c>
      <c r="AE38" s="72">
        <v>0</v>
      </c>
      <c r="AF38" s="72">
        <v>0</v>
      </c>
      <c r="AG38" s="72">
        <v>0</v>
      </c>
      <c r="AH38" s="72">
        <v>0</v>
      </c>
      <c r="AI38" s="72"/>
      <c r="AJ38" s="72"/>
      <c r="AK38" s="72"/>
    </row>
    <row r="39" spans="1:37" ht="16.350000000000001" customHeight="1">
      <c r="A39" s="71" t="s">
        <v>368</v>
      </c>
      <c r="B39" s="72">
        <v>0</v>
      </c>
      <c r="C39" s="72">
        <v>0</v>
      </c>
      <c r="D39" s="72">
        <v>0</v>
      </c>
      <c r="E39" s="72">
        <v>1140703.1599999999</v>
      </c>
      <c r="F39" s="72">
        <v>-593396.23</v>
      </c>
      <c r="G39" s="72">
        <v>-6129115.6100000003</v>
      </c>
      <c r="H39" s="72">
        <v>0</v>
      </c>
      <c r="I39" s="72">
        <v>0</v>
      </c>
      <c r="J39" s="72">
        <v>0</v>
      </c>
      <c r="K39" s="72">
        <v>0</v>
      </c>
      <c r="L39" s="72">
        <v>0</v>
      </c>
      <c r="M39" s="72">
        <v>1572283.79</v>
      </c>
      <c r="N39" s="72">
        <v>0</v>
      </c>
      <c r="O39" s="72">
        <v>0</v>
      </c>
      <c r="P39" s="72">
        <v>0</v>
      </c>
      <c r="Q39" s="72">
        <v>0</v>
      </c>
      <c r="R39" s="72">
        <v>0</v>
      </c>
      <c r="S39" s="72">
        <v>0</v>
      </c>
      <c r="T39" s="72">
        <v>1140703.1599999999</v>
      </c>
      <c r="U39" s="72">
        <v>0</v>
      </c>
      <c r="V39" s="72">
        <v>0</v>
      </c>
      <c r="W39" s="72">
        <v>0</v>
      </c>
      <c r="X39" s="72">
        <v>0</v>
      </c>
      <c r="Y39" s="72">
        <v>-593396.23</v>
      </c>
      <c r="Z39" s="72">
        <v>0</v>
      </c>
      <c r="AA39" s="72">
        <v>0</v>
      </c>
      <c r="AB39" s="72">
        <v>0</v>
      </c>
      <c r="AC39" s="72">
        <v>0</v>
      </c>
      <c r="AD39" s="72">
        <v>0</v>
      </c>
      <c r="AE39" s="72">
        <v>0</v>
      </c>
      <c r="AF39" s="72">
        <v>-1082837.8500000001</v>
      </c>
      <c r="AG39" s="72">
        <v>-169071.37</v>
      </c>
      <c r="AH39" s="72">
        <v>-4877206.3899999997</v>
      </c>
      <c r="AI39" s="72"/>
      <c r="AJ39" s="72"/>
      <c r="AK39" s="72"/>
    </row>
    <row r="40" spans="1:37" ht="16.350000000000001" customHeight="1">
      <c r="A40" s="71" t="s">
        <v>369</v>
      </c>
      <c r="B40" s="72">
        <v>0</v>
      </c>
      <c r="C40" s="72">
        <v>0</v>
      </c>
      <c r="D40" s="72">
        <v>0</v>
      </c>
      <c r="E40" s="72">
        <v>0</v>
      </c>
      <c r="F40" s="72">
        <v>0</v>
      </c>
      <c r="G40" s="72">
        <v>0</v>
      </c>
      <c r="H40" s="72">
        <v>0</v>
      </c>
      <c r="I40" s="72">
        <v>0</v>
      </c>
      <c r="J40" s="72">
        <v>0</v>
      </c>
      <c r="K40" s="72">
        <v>0</v>
      </c>
      <c r="L40" s="72">
        <v>0</v>
      </c>
      <c r="M40" s="72">
        <v>0</v>
      </c>
      <c r="N40" s="72">
        <v>0</v>
      </c>
      <c r="O40" s="72">
        <v>0</v>
      </c>
      <c r="P40" s="72">
        <v>0</v>
      </c>
      <c r="Q40" s="72">
        <v>0</v>
      </c>
      <c r="R40" s="72">
        <v>0</v>
      </c>
      <c r="S40" s="72">
        <v>0</v>
      </c>
      <c r="T40" s="72">
        <v>0</v>
      </c>
      <c r="U40" s="72">
        <v>0</v>
      </c>
      <c r="V40" s="72">
        <v>0</v>
      </c>
      <c r="W40" s="72">
        <v>0</v>
      </c>
      <c r="X40" s="72">
        <v>0</v>
      </c>
      <c r="Y40" s="72">
        <v>0</v>
      </c>
      <c r="Z40" s="72">
        <v>0</v>
      </c>
      <c r="AA40" s="72">
        <v>0</v>
      </c>
      <c r="AB40" s="72">
        <v>0</v>
      </c>
      <c r="AC40" s="72">
        <v>0</v>
      </c>
      <c r="AD40" s="72">
        <v>0</v>
      </c>
      <c r="AE40" s="72">
        <v>0</v>
      </c>
      <c r="AF40" s="72">
        <v>0</v>
      </c>
      <c r="AG40" s="72">
        <v>0</v>
      </c>
      <c r="AH40" s="72">
        <v>0</v>
      </c>
      <c r="AI40" s="72"/>
      <c r="AJ40" s="72"/>
      <c r="AK40" s="72"/>
    </row>
    <row r="41" spans="1:37" ht="16.350000000000001" customHeight="1">
      <c r="A41" s="71" t="s">
        <v>370</v>
      </c>
      <c r="B41" s="72">
        <v>0</v>
      </c>
      <c r="C41" s="72">
        <v>0</v>
      </c>
      <c r="D41" s="72">
        <v>0</v>
      </c>
      <c r="E41" s="72">
        <v>0</v>
      </c>
      <c r="F41" s="72">
        <v>-593396.23</v>
      </c>
      <c r="G41" s="72">
        <v>0</v>
      </c>
      <c r="H41" s="72">
        <v>0</v>
      </c>
      <c r="I41" s="72">
        <v>0</v>
      </c>
      <c r="J41" s="72">
        <v>0</v>
      </c>
      <c r="K41" s="72">
        <v>0</v>
      </c>
      <c r="L41" s="72">
        <v>0</v>
      </c>
      <c r="M41" s="72">
        <v>0</v>
      </c>
      <c r="N41" s="72">
        <v>0</v>
      </c>
      <c r="O41" s="72">
        <v>0</v>
      </c>
      <c r="P41" s="72">
        <v>0</v>
      </c>
      <c r="Q41" s="72">
        <v>0</v>
      </c>
      <c r="R41" s="72">
        <v>0</v>
      </c>
      <c r="S41" s="72">
        <v>0</v>
      </c>
      <c r="T41" s="72">
        <v>0</v>
      </c>
      <c r="U41" s="72">
        <v>0</v>
      </c>
      <c r="V41" s="72">
        <v>0</v>
      </c>
      <c r="W41" s="72">
        <v>0</v>
      </c>
      <c r="X41" s="72">
        <v>0</v>
      </c>
      <c r="Y41" s="72">
        <v>-593396.23</v>
      </c>
      <c r="Z41" s="72">
        <v>0</v>
      </c>
      <c r="AA41" s="72">
        <v>0</v>
      </c>
      <c r="AB41" s="72">
        <v>0</v>
      </c>
      <c r="AC41" s="72">
        <v>0</v>
      </c>
      <c r="AD41" s="72">
        <v>0</v>
      </c>
      <c r="AE41" s="72">
        <v>0</v>
      </c>
      <c r="AF41" s="72">
        <v>0</v>
      </c>
      <c r="AG41" s="72">
        <v>0</v>
      </c>
      <c r="AH41" s="72">
        <v>0</v>
      </c>
      <c r="AI41" s="72"/>
      <c r="AJ41" s="72"/>
      <c r="AK41" s="72"/>
    </row>
    <row r="42" spans="1:37" ht="16.350000000000001" customHeight="1">
      <c r="A42" s="71" t="s">
        <v>371</v>
      </c>
      <c r="B42" s="72">
        <v>0</v>
      </c>
      <c r="C42" s="72">
        <v>0</v>
      </c>
      <c r="D42" s="72">
        <v>0</v>
      </c>
      <c r="E42" s="72">
        <v>1140703.1599999999</v>
      </c>
      <c r="F42" s="72">
        <v>0</v>
      </c>
      <c r="G42" s="72">
        <v>-6129115.6100000003</v>
      </c>
      <c r="H42" s="72">
        <v>0</v>
      </c>
      <c r="I42" s="72">
        <v>0</v>
      </c>
      <c r="J42" s="72">
        <v>0</v>
      </c>
      <c r="K42" s="72">
        <v>0</v>
      </c>
      <c r="L42" s="72">
        <v>0</v>
      </c>
      <c r="M42" s="72">
        <v>1572283.79</v>
      </c>
      <c r="N42" s="72">
        <v>0</v>
      </c>
      <c r="O42" s="72">
        <v>0</v>
      </c>
      <c r="P42" s="72">
        <v>0</v>
      </c>
      <c r="Q42" s="72">
        <v>0</v>
      </c>
      <c r="R42" s="72">
        <v>0</v>
      </c>
      <c r="S42" s="72">
        <v>0</v>
      </c>
      <c r="T42" s="72">
        <v>1140703.1599999999</v>
      </c>
      <c r="U42" s="72">
        <v>0</v>
      </c>
      <c r="V42" s="72">
        <v>0</v>
      </c>
      <c r="W42" s="72">
        <v>0</v>
      </c>
      <c r="X42" s="72">
        <v>0</v>
      </c>
      <c r="Y42" s="72">
        <v>0</v>
      </c>
      <c r="Z42" s="72">
        <v>0</v>
      </c>
      <c r="AA42" s="72">
        <v>0</v>
      </c>
      <c r="AB42" s="72">
        <v>0</v>
      </c>
      <c r="AC42" s="72">
        <v>0</v>
      </c>
      <c r="AD42" s="72">
        <v>0</v>
      </c>
      <c r="AE42" s="72">
        <v>0</v>
      </c>
      <c r="AF42" s="72">
        <v>-1082837.8500000001</v>
      </c>
      <c r="AG42" s="72">
        <v>-169071.37</v>
      </c>
      <c r="AH42" s="72">
        <v>-4877206.3899999997</v>
      </c>
      <c r="AI42" s="72"/>
      <c r="AJ42" s="72"/>
      <c r="AK42" s="72"/>
    </row>
    <row r="43" spans="1:37" ht="16.350000000000001" customHeight="1">
      <c r="A43" s="71" t="s">
        <v>372</v>
      </c>
      <c r="B43" s="72">
        <v>4750770.72</v>
      </c>
      <c r="C43" s="72">
        <v>0</v>
      </c>
      <c r="D43" s="72">
        <v>0</v>
      </c>
      <c r="E43" s="72">
        <v>-4763622.58</v>
      </c>
      <c r="F43" s="72">
        <v>0</v>
      </c>
      <c r="G43" s="72">
        <v>0</v>
      </c>
      <c r="H43" s="72">
        <v>0</v>
      </c>
      <c r="I43" s="72">
        <v>0</v>
      </c>
      <c r="J43" s="72">
        <v>0</v>
      </c>
      <c r="K43" s="72">
        <v>0</v>
      </c>
      <c r="L43" s="72">
        <v>0</v>
      </c>
      <c r="M43" s="72">
        <v>0</v>
      </c>
      <c r="N43" s="72">
        <v>0</v>
      </c>
      <c r="O43" s="72">
        <v>-5764425.25</v>
      </c>
      <c r="P43" s="72">
        <v>0</v>
      </c>
      <c r="Q43" s="72">
        <v>346733.49</v>
      </c>
      <c r="R43" s="72">
        <v>0</v>
      </c>
      <c r="S43" s="72">
        <v>567219.18000000005</v>
      </c>
      <c r="T43" s="72">
        <v>86850</v>
      </c>
      <c r="U43" s="72">
        <v>0</v>
      </c>
      <c r="V43" s="72">
        <v>0</v>
      </c>
      <c r="W43" s="72">
        <v>0</v>
      </c>
      <c r="X43" s="72">
        <v>0</v>
      </c>
      <c r="Y43" s="72">
        <v>0</v>
      </c>
      <c r="Z43" s="72">
        <v>0</v>
      </c>
      <c r="AA43" s="72">
        <v>0</v>
      </c>
      <c r="AB43" s="72">
        <v>0</v>
      </c>
      <c r="AC43" s="72">
        <v>0</v>
      </c>
      <c r="AD43" s="72">
        <v>0</v>
      </c>
      <c r="AE43" s="72">
        <v>0</v>
      </c>
      <c r="AF43" s="72">
        <v>0</v>
      </c>
      <c r="AG43" s="72">
        <v>0</v>
      </c>
      <c r="AH43" s="72">
        <v>0</v>
      </c>
      <c r="AI43" s="72"/>
      <c r="AJ43" s="72"/>
      <c r="AK43" s="72"/>
    </row>
    <row r="44" spans="1:37" ht="16.350000000000001" customHeight="1">
      <c r="A44" s="71" t="s">
        <v>373</v>
      </c>
      <c r="B44" s="72">
        <v>4750770.72</v>
      </c>
      <c r="C44" s="72">
        <v>0</v>
      </c>
      <c r="D44" s="72">
        <v>0</v>
      </c>
      <c r="E44" s="72">
        <v>-4763622.58</v>
      </c>
      <c r="F44" s="72">
        <v>0</v>
      </c>
      <c r="G44" s="72">
        <v>0</v>
      </c>
      <c r="H44" s="72">
        <v>0</v>
      </c>
      <c r="I44" s="72">
        <v>0</v>
      </c>
      <c r="J44" s="72">
        <v>0</v>
      </c>
      <c r="K44" s="72">
        <v>0</v>
      </c>
      <c r="L44" s="72">
        <v>0</v>
      </c>
      <c r="M44" s="72">
        <v>0</v>
      </c>
      <c r="N44" s="72">
        <v>0</v>
      </c>
      <c r="O44" s="72">
        <v>-5764425.25</v>
      </c>
      <c r="P44" s="72">
        <v>0</v>
      </c>
      <c r="Q44" s="72">
        <v>346733.49</v>
      </c>
      <c r="R44" s="72">
        <v>0</v>
      </c>
      <c r="S44" s="72">
        <v>567219.18000000005</v>
      </c>
      <c r="T44" s="72">
        <v>86850</v>
      </c>
      <c r="U44" s="72">
        <v>0</v>
      </c>
      <c r="V44" s="72">
        <v>0</v>
      </c>
      <c r="W44" s="72">
        <v>0</v>
      </c>
      <c r="X44" s="72">
        <v>0</v>
      </c>
      <c r="Y44" s="72">
        <v>0</v>
      </c>
      <c r="Z44" s="72">
        <v>0</v>
      </c>
      <c r="AA44" s="72">
        <v>0</v>
      </c>
      <c r="AB44" s="72">
        <v>0</v>
      </c>
      <c r="AC44" s="72">
        <v>0</v>
      </c>
      <c r="AD44" s="72">
        <v>0</v>
      </c>
      <c r="AE44" s="72">
        <v>0</v>
      </c>
      <c r="AF44" s="72">
        <v>0</v>
      </c>
      <c r="AG44" s="72">
        <v>0</v>
      </c>
      <c r="AH44" s="72">
        <v>0</v>
      </c>
      <c r="AI44" s="72"/>
      <c r="AJ44" s="72"/>
      <c r="AK44" s="72"/>
    </row>
    <row r="45" spans="1:37" ht="16.350000000000001" customHeight="1">
      <c r="A45" s="71" t="s">
        <v>374</v>
      </c>
      <c r="B45" s="72">
        <v>0</v>
      </c>
      <c r="C45" s="72">
        <v>0</v>
      </c>
      <c r="D45" s="72">
        <v>0</v>
      </c>
      <c r="E45" s="72">
        <v>0</v>
      </c>
      <c r="F45" s="72">
        <v>0</v>
      </c>
      <c r="G45" s="72">
        <v>0</v>
      </c>
      <c r="H45" s="72">
        <v>0</v>
      </c>
      <c r="I45" s="72">
        <v>0</v>
      </c>
      <c r="J45" s="72">
        <v>0</v>
      </c>
      <c r="K45" s="72">
        <v>0</v>
      </c>
      <c r="L45" s="72">
        <v>0</v>
      </c>
      <c r="M45" s="72">
        <v>0</v>
      </c>
      <c r="N45" s="72">
        <v>0</v>
      </c>
      <c r="O45" s="72">
        <v>0</v>
      </c>
      <c r="P45" s="72">
        <v>0</v>
      </c>
      <c r="Q45" s="72">
        <v>0</v>
      </c>
      <c r="R45" s="72">
        <v>0</v>
      </c>
      <c r="S45" s="72">
        <v>0</v>
      </c>
      <c r="T45" s="72">
        <v>0</v>
      </c>
      <c r="U45" s="72">
        <v>0</v>
      </c>
      <c r="V45" s="72">
        <v>0</v>
      </c>
      <c r="W45" s="72">
        <v>0</v>
      </c>
      <c r="X45" s="72">
        <v>0</v>
      </c>
      <c r="Y45" s="72">
        <v>0</v>
      </c>
      <c r="Z45" s="72">
        <v>0</v>
      </c>
      <c r="AA45" s="72">
        <v>0</v>
      </c>
      <c r="AB45" s="72">
        <v>0</v>
      </c>
      <c r="AC45" s="72">
        <v>0</v>
      </c>
      <c r="AD45" s="72">
        <v>0</v>
      </c>
      <c r="AE45" s="72">
        <v>0</v>
      </c>
      <c r="AF45" s="72">
        <v>0</v>
      </c>
      <c r="AG45" s="72">
        <v>0</v>
      </c>
      <c r="AH45" s="72">
        <v>0</v>
      </c>
      <c r="AI45" s="72"/>
      <c r="AJ45" s="72"/>
      <c r="AK45" s="72"/>
    </row>
    <row r="46" spans="1:37" ht="16.350000000000001" customHeight="1">
      <c r="A46" s="71" t="s">
        <v>375</v>
      </c>
      <c r="B46" s="72">
        <v>0</v>
      </c>
      <c r="C46" s="72">
        <v>0</v>
      </c>
      <c r="D46" s="72">
        <v>0</v>
      </c>
      <c r="E46" s="72">
        <v>0</v>
      </c>
      <c r="F46" s="72">
        <v>0</v>
      </c>
      <c r="G46" s="72">
        <v>0</v>
      </c>
      <c r="H46" s="72">
        <v>0</v>
      </c>
      <c r="I46" s="72">
        <v>0</v>
      </c>
      <c r="J46" s="72">
        <v>0</v>
      </c>
      <c r="K46" s="72">
        <v>0</v>
      </c>
      <c r="L46" s="72">
        <v>0</v>
      </c>
      <c r="M46" s="72">
        <v>0</v>
      </c>
      <c r="N46" s="72">
        <v>0</v>
      </c>
      <c r="O46" s="72">
        <v>0</v>
      </c>
      <c r="P46" s="72">
        <v>0</v>
      </c>
      <c r="Q46" s="72">
        <v>0</v>
      </c>
      <c r="R46" s="72">
        <v>0</v>
      </c>
      <c r="S46" s="72">
        <v>0</v>
      </c>
      <c r="T46" s="72">
        <v>0</v>
      </c>
      <c r="U46" s="72">
        <v>0</v>
      </c>
      <c r="V46" s="72">
        <v>0</v>
      </c>
      <c r="W46" s="72">
        <v>0</v>
      </c>
      <c r="X46" s="72">
        <v>0</v>
      </c>
      <c r="Y46" s="72">
        <v>0</v>
      </c>
      <c r="Z46" s="72">
        <v>0</v>
      </c>
      <c r="AA46" s="72">
        <v>0</v>
      </c>
      <c r="AB46" s="72">
        <v>0</v>
      </c>
      <c r="AC46" s="72">
        <v>0</v>
      </c>
      <c r="AD46" s="72">
        <v>0</v>
      </c>
      <c r="AE46" s="72">
        <v>0</v>
      </c>
      <c r="AF46" s="72">
        <v>0</v>
      </c>
      <c r="AG46" s="72">
        <v>0</v>
      </c>
      <c r="AH46" s="72">
        <v>0</v>
      </c>
      <c r="AI46" s="72"/>
      <c r="AJ46" s="72"/>
      <c r="AK46" s="72"/>
    </row>
    <row r="47" spans="1:37" ht="16.350000000000001" customHeight="1">
      <c r="A47" s="71" t="s">
        <v>376</v>
      </c>
      <c r="B47" s="72">
        <v>0</v>
      </c>
      <c r="C47" s="72">
        <v>0</v>
      </c>
      <c r="D47" s="72">
        <v>0</v>
      </c>
      <c r="E47" s="72">
        <v>0</v>
      </c>
      <c r="F47" s="72">
        <v>0</v>
      </c>
      <c r="G47" s="72">
        <v>0</v>
      </c>
      <c r="H47" s="72">
        <v>0</v>
      </c>
      <c r="I47" s="72">
        <v>0</v>
      </c>
      <c r="J47" s="72">
        <v>0</v>
      </c>
      <c r="K47" s="72">
        <v>0</v>
      </c>
      <c r="L47" s="72">
        <v>0</v>
      </c>
      <c r="M47" s="72">
        <v>0</v>
      </c>
      <c r="N47" s="72">
        <v>0</v>
      </c>
      <c r="O47" s="72">
        <v>0</v>
      </c>
      <c r="P47" s="72">
        <v>0</v>
      </c>
      <c r="Q47" s="72">
        <v>0</v>
      </c>
      <c r="R47" s="72">
        <v>0</v>
      </c>
      <c r="S47" s="72">
        <v>0</v>
      </c>
      <c r="T47" s="72">
        <v>0</v>
      </c>
      <c r="U47" s="72">
        <v>0</v>
      </c>
      <c r="V47" s="72">
        <v>0</v>
      </c>
      <c r="W47" s="72">
        <v>0</v>
      </c>
      <c r="X47" s="72">
        <v>0</v>
      </c>
      <c r="Y47" s="72">
        <v>0</v>
      </c>
      <c r="Z47" s="72">
        <v>0</v>
      </c>
      <c r="AA47" s="72">
        <v>0</v>
      </c>
      <c r="AB47" s="72">
        <v>0</v>
      </c>
      <c r="AC47" s="72">
        <v>0</v>
      </c>
      <c r="AD47" s="72">
        <v>0</v>
      </c>
      <c r="AE47" s="72">
        <v>0</v>
      </c>
      <c r="AF47" s="72">
        <v>0</v>
      </c>
      <c r="AG47" s="72">
        <v>0</v>
      </c>
      <c r="AH47" s="72">
        <v>0</v>
      </c>
      <c r="AI47" s="72"/>
      <c r="AJ47" s="72"/>
      <c r="AK47" s="72"/>
    </row>
    <row r="48" spans="1:37" ht="16.350000000000001" customHeight="1">
      <c r="A48" s="71" t="s">
        <v>377</v>
      </c>
      <c r="B48" s="72">
        <v>-1121220</v>
      </c>
      <c r="C48" s="72">
        <v>0</v>
      </c>
      <c r="D48" s="72">
        <v>0</v>
      </c>
      <c r="E48" s="72">
        <v>-41240.11</v>
      </c>
      <c r="F48" s="72">
        <v>0</v>
      </c>
      <c r="G48" s="72">
        <v>-481822</v>
      </c>
      <c r="H48" s="72">
        <v>0</v>
      </c>
      <c r="I48" s="72">
        <v>0</v>
      </c>
      <c r="J48" s="72">
        <v>0</v>
      </c>
      <c r="K48" s="72">
        <v>0</v>
      </c>
      <c r="L48" s="72">
        <v>0</v>
      </c>
      <c r="M48" s="72">
        <v>1006912.11</v>
      </c>
      <c r="N48" s="72">
        <v>0</v>
      </c>
      <c r="O48" s="72">
        <v>-1415142.52</v>
      </c>
      <c r="P48" s="72">
        <v>0</v>
      </c>
      <c r="Q48" s="72">
        <f>-525090.11-20363280</f>
        <v>-20888370.109999999</v>
      </c>
      <c r="R48" s="72">
        <v>0</v>
      </c>
      <c r="S48" s="72">
        <v>20363280</v>
      </c>
      <c r="T48" s="72">
        <v>1898992.52</v>
      </c>
      <c r="U48" s="72">
        <v>0</v>
      </c>
      <c r="V48" s="72">
        <v>0</v>
      </c>
      <c r="W48" s="72">
        <v>0</v>
      </c>
      <c r="X48" s="72">
        <v>0</v>
      </c>
      <c r="Y48" s="72">
        <v>0</v>
      </c>
      <c r="Z48" s="72">
        <v>0</v>
      </c>
      <c r="AA48" s="72">
        <v>0</v>
      </c>
      <c r="AB48" s="72">
        <v>0</v>
      </c>
      <c r="AC48" s="72">
        <v>0</v>
      </c>
      <c r="AD48" s="72">
        <v>0</v>
      </c>
      <c r="AE48" s="72">
        <v>0</v>
      </c>
      <c r="AF48" s="72">
        <v>0</v>
      </c>
      <c r="AG48" s="72">
        <v>-481822</v>
      </c>
      <c r="AH48" s="72">
        <v>0</v>
      </c>
      <c r="AI48" s="72"/>
      <c r="AJ48" s="72"/>
      <c r="AK48" s="72"/>
    </row>
    <row r="49" spans="1:37" ht="16.350000000000001" customHeight="1">
      <c r="A49" s="71" t="s">
        <v>378</v>
      </c>
      <c r="B49" s="72">
        <v>0</v>
      </c>
      <c r="C49" s="72">
        <v>0</v>
      </c>
      <c r="D49" s="72">
        <v>0</v>
      </c>
      <c r="E49" s="72">
        <v>0</v>
      </c>
      <c r="F49" s="72">
        <v>0</v>
      </c>
      <c r="G49" s="72">
        <v>0</v>
      </c>
      <c r="H49" s="72">
        <v>0</v>
      </c>
      <c r="I49" s="72">
        <v>0</v>
      </c>
      <c r="J49" s="72">
        <v>0</v>
      </c>
      <c r="K49" s="72">
        <v>0</v>
      </c>
      <c r="L49" s="72">
        <v>0</v>
      </c>
      <c r="M49" s="72">
        <v>0</v>
      </c>
      <c r="N49" s="72">
        <v>0</v>
      </c>
      <c r="O49" s="72">
        <v>0</v>
      </c>
      <c r="P49" s="72">
        <v>0</v>
      </c>
      <c r="Q49" s="72">
        <v>0</v>
      </c>
      <c r="R49" s="72">
        <v>0</v>
      </c>
      <c r="S49" s="72">
        <v>0</v>
      </c>
      <c r="T49" s="72">
        <v>0</v>
      </c>
      <c r="U49" s="72">
        <v>0</v>
      </c>
      <c r="V49" s="72">
        <v>0</v>
      </c>
      <c r="W49" s="72">
        <v>0</v>
      </c>
      <c r="X49" s="72">
        <v>0</v>
      </c>
      <c r="Y49" s="72">
        <v>0</v>
      </c>
      <c r="Z49" s="72">
        <v>0</v>
      </c>
      <c r="AA49" s="72">
        <v>0</v>
      </c>
      <c r="AB49" s="72">
        <v>0</v>
      </c>
      <c r="AC49" s="72">
        <v>0</v>
      </c>
      <c r="AD49" s="72">
        <v>0</v>
      </c>
      <c r="AE49" s="72">
        <v>0</v>
      </c>
      <c r="AF49" s="72">
        <v>0</v>
      </c>
      <c r="AG49" s="72">
        <v>0</v>
      </c>
      <c r="AH49" s="72">
        <v>0</v>
      </c>
      <c r="AI49" s="72"/>
      <c r="AJ49" s="72"/>
      <c r="AK49" s="72"/>
    </row>
    <row r="50" spans="1:37" ht="16.350000000000001" customHeight="1">
      <c r="A50" s="71" t="s">
        <v>379</v>
      </c>
      <c r="B50" s="72">
        <v>0</v>
      </c>
      <c r="C50" s="72">
        <v>0</v>
      </c>
      <c r="D50" s="72">
        <v>0</v>
      </c>
      <c r="E50" s="72">
        <v>0</v>
      </c>
      <c r="F50" s="72">
        <v>0</v>
      </c>
      <c r="G50" s="72">
        <v>0</v>
      </c>
      <c r="H50" s="72">
        <v>0</v>
      </c>
      <c r="I50" s="72">
        <v>0</v>
      </c>
      <c r="J50" s="72">
        <v>0</v>
      </c>
      <c r="K50" s="72">
        <v>0</v>
      </c>
      <c r="L50" s="72">
        <v>0</v>
      </c>
      <c r="M50" s="72">
        <v>2998951.35</v>
      </c>
      <c r="N50" s="72">
        <v>0</v>
      </c>
      <c r="O50" s="72">
        <v>0</v>
      </c>
      <c r="P50" s="72">
        <v>0</v>
      </c>
      <c r="Q50" s="72">
        <v>0</v>
      </c>
      <c r="R50" s="72">
        <v>0</v>
      </c>
      <c r="S50" s="72">
        <v>0</v>
      </c>
      <c r="T50" s="72">
        <v>0</v>
      </c>
      <c r="U50" s="72">
        <v>0</v>
      </c>
      <c r="V50" s="72">
        <v>0</v>
      </c>
      <c r="W50" s="72">
        <v>0</v>
      </c>
      <c r="X50" s="72">
        <v>0</v>
      </c>
      <c r="Y50" s="72">
        <v>0</v>
      </c>
      <c r="Z50" s="72">
        <v>0</v>
      </c>
      <c r="AA50" s="72">
        <v>0</v>
      </c>
      <c r="AB50" s="72">
        <v>0</v>
      </c>
      <c r="AC50" s="72">
        <v>0</v>
      </c>
      <c r="AD50" s="72">
        <v>0</v>
      </c>
      <c r="AE50" s="72">
        <v>0</v>
      </c>
      <c r="AF50" s="72">
        <v>0</v>
      </c>
      <c r="AG50" s="72">
        <v>0</v>
      </c>
      <c r="AH50" s="72">
        <v>0</v>
      </c>
      <c r="AI50" s="72"/>
      <c r="AJ50" s="72"/>
      <c r="AK50" s="72"/>
    </row>
    <row r="51" spans="1:37" ht="16.350000000000001" customHeight="1">
      <c r="A51" s="71" t="s">
        <v>380</v>
      </c>
      <c r="B51" s="72">
        <v>0</v>
      </c>
      <c r="C51" s="72">
        <v>0</v>
      </c>
      <c r="D51" s="72">
        <v>0</v>
      </c>
      <c r="E51" s="72">
        <v>0</v>
      </c>
      <c r="F51" s="72">
        <v>0</v>
      </c>
      <c r="G51" s="72">
        <v>0</v>
      </c>
      <c r="H51" s="72">
        <v>0</v>
      </c>
      <c r="I51" s="72">
        <v>0</v>
      </c>
      <c r="J51" s="72">
        <v>0</v>
      </c>
      <c r="K51" s="72">
        <v>0</v>
      </c>
      <c r="L51" s="72">
        <v>0</v>
      </c>
      <c r="M51" s="72">
        <v>0</v>
      </c>
      <c r="N51" s="72">
        <v>0</v>
      </c>
      <c r="O51" s="72">
        <v>0</v>
      </c>
      <c r="P51" s="72">
        <v>0</v>
      </c>
      <c r="Q51" s="72">
        <v>0</v>
      </c>
      <c r="R51" s="72">
        <v>0</v>
      </c>
      <c r="S51" s="72">
        <v>0</v>
      </c>
      <c r="T51" s="72">
        <v>0</v>
      </c>
      <c r="U51" s="72">
        <v>0</v>
      </c>
      <c r="V51" s="72">
        <v>0</v>
      </c>
      <c r="W51" s="72">
        <v>0</v>
      </c>
      <c r="X51" s="72">
        <v>0</v>
      </c>
      <c r="Y51" s="72">
        <v>0</v>
      </c>
      <c r="Z51" s="72">
        <v>0</v>
      </c>
      <c r="AA51" s="72">
        <v>0</v>
      </c>
      <c r="AB51" s="72">
        <v>0</v>
      </c>
      <c r="AC51" s="72">
        <v>0</v>
      </c>
      <c r="AD51" s="72">
        <v>0</v>
      </c>
      <c r="AE51" s="72">
        <v>0</v>
      </c>
      <c r="AF51" s="72">
        <v>0</v>
      </c>
      <c r="AG51" s="72">
        <v>0</v>
      </c>
      <c r="AH51" s="72">
        <v>0</v>
      </c>
      <c r="AI51" s="72"/>
      <c r="AJ51" s="72"/>
      <c r="AK51" s="72"/>
    </row>
    <row r="52" spans="1:37" ht="16.350000000000001" customHeight="1">
      <c r="A52" s="71" t="s">
        <v>381</v>
      </c>
      <c r="B52" s="72">
        <v>64659.951584000002</v>
      </c>
      <c r="C52" s="72">
        <v>0</v>
      </c>
      <c r="D52" s="72">
        <v>0</v>
      </c>
      <c r="E52" s="72">
        <v>-132873.00437400001</v>
      </c>
      <c r="F52" s="72">
        <v>52760.073043999997</v>
      </c>
      <c r="G52" s="72">
        <v>-136013.69654199999</v>
      </c>
      <c r="H52" s="72">
        <v>0</v>
      </c>
      <c r="I52" s="72">
        <v>0</v>
      </c>
      <c r="J52" s="72">
        <v>0</v>
      </c>
      <c r="K52" s="72">
        <v>0</v>
      </c>
      <c r="L52" s="72">
        <v>0</v>
      </c>
      <c r="M52" s="72">
        <v>5958163.8682939997</v>
      </c>
      <c r="N52" s="72">
        <v>0</v>
      </c>
      <c r="O52" s="72">
        <v>-156455.12835000001</v>
      </c>
      <c r="P52" s="72">
        <v>0</v>
      </c>
      <c r="Q52" s="72">
        <v>-44746.709772000002</v>
      </c>
      <c r="R52" s="72">
        <v>0</v>
      </c>
      <c r="S52" s="72">
        <v>12592.265796</v>
      </c>
      <c r="T52" s="72">
        <v>55736.567951999998</v>
      </c>
      <c r="U52" s="72">
        <v>0</v>
      </c>
      <c r="V52" s="72">
        <v>1680</v>
      </c>
      <c r="W52" s="72">
        <v>36755.971550000002</v>
      </c>
      <c r="X52" s="72">
        <v>18677.497800000001</v>
      </c>
      <c r="Y52" s="72">
        <v>-4353.3963059999996</v>
      </c>
      <c r="Z52" s="72">
        <v>0</v>
      </c>
      <c r="AA52" s="72">
        <v>0</v>
      </c>
      <c r="AB52" s="72">
        <v>0</v>
      </c>
      <c r="AC52" s="72">
        <v>0</v>
      </c>
      <c r="AD52" s="72">
        <v>0</v>
      </c>
      <c r="AE52" s="72">
        <v>0</v>
      </c>
      <c r="AF52" s="72">
        <v>-24039.00027</v>
      </c>
      <c r="AG52" s="72">
        <v>52.67</v>
      </c>
      <c r="AH52" s="72">
        <v>-31481.562258000002</v>
      </c>
      <c r="AI52" s="72"/>
      <c r="AJ52" s="72"/>
      <c r="AK52" s="72"/>
    </row>
    <row r="53" spans="1:37" ht="16.350000000000001" customHeight="1">
      <c r="A53" s="71" t="s">
        <v>382</v>
      </c>
      <c r="B53" s="72">
        <v>34205.549184000003</v>
      </c>
      <c r="C53" s="72">
        <v>0</v>
      </c>
      <c r="D53" s="72">
        <v>0</v>
      </c>
      <c r="E53" s="72">
        <v>-26085.019823999999</v>
      </c>
      <c r="F53" s="72">
        <v>-4272.4528559999999</v>
      </c>
      <c r="G53" s="72">
        <v>-44129.632392</v>
      </c>
      <c r="H53" s="72">
        <v>0</v>
      </c>
      <c r="I53" s="72">
        <v>0</v>
      </c>
      <c r="J53" s="72">
        <v>0</v>
      </c>
      <c r="K53" s="72">
        <v>0</v>
      </c>
      <c r="L53" s="72">
        <v>0</v>
      </c>
      <c r="M53" s="72">
        <v>6789.9295439999996</v>
      </c>
      <c r="N53" s="72">
        <v>0</v>
      </c>
      <c r="O53" s="72">
        <v>-41503.861799999999</v>
      </c>
      <c r="P53" s="72">
        <v>0</v>
      </c>
      <c r="Q53" s="72">
        <v>2496.4811279999999</v>
      </c>
      <c r="R53" s="72">
        <v>0</v>
      </c>
      <c r="S53" s="72">
        <v>4083.9780959999998</v>
      </c>
      <c r="T53" s="72">
        <v>8838.3827519999995</v>
      </c>
      <c r="U53" s="72">
        <v>0</v>
      </c>
      <c r="V53" s="72">
        <v>0</v>
      </c>
      <c r="W53" s="72">
        <v>0</v>
      </c>
      <c r="X53" s="72">
        <v>0</v>
      </c>
      <c r="Y53" s="72">
        <v>-4272.4528559999999</v>
      </c>
      <c r="Z53" s="72">
        <v>0</v>
      </c>
      <c r="AA53" s="72">
        <v>0</v>
      </c>
      <c r="AB53" s="72">
        <v>0</v>
      </c>
      <c r="AC53" s="72">
        <v>0</v>
      </c>
      <c r="AD53" s="72">
        <v>0</v>
      </c>
      <c r="AE53" s="72">
        <v>0</v>
      </c>
      <c r="AF53" s="72">
        <v>-7796.4325200000003</v>
      </c>
      <c r="AG53" s="72">
        <v>0</v>
      </c>
      <c r="AH53" s="72">
        <v>-10210.236408000001</v>
      </c>
      <c r="AI53" s="72"/>
      <c r="AJ53" s="72"/>
      <c r="AK53" s="72"/>
    </row>
    <row r="54" spans="1:37" ht="16.350000000000001" customHeight="1">
      <c r="A54" s="71" t="s">
        <v>383</v>
      </c>
      <c r="B54" s="72">
        <v>30454.402399999999</v>
      </c>
      <c r="C54" s="72">
        <v>0</v>
      </c>
      <c r="D54" s="72">
        <v>0</v>
      </c>
      <c r="E54" s="72">
        <v>-106787.98454999999</v>
      </c>
      <c r="F54" s="72">
        <v>57032.525900000001</v>
      </c>
      <c r="G54" s="72">
        <v>-91884.064150000006</v>
      </c>
      <c r="H54" s="72">
        <v>0</v>
      </c>
      <c r="I54" s="72">
        <v>0</v>
      </c>
      <c r="J54" s="72">
        <v>4040</v>
      </c>
      <c r="K54" s="72">
        <v>0</v>
      </c>
      <c r="L54" s="72">
        <v>0</v>
      </c>
      <c r="M54" s="75">
        <v>5951373.9387499997</v>
      </c>
      <c r="N54" s="72">
        <v>0</v>
      </c>
      <c r="O54" s="72">
        <v>-114951.26655</v>
      </c>
      <c r="P54" s="72">
        <v>0</v>
      </c>
      <c r="Q54" s="72">
        <v>-47243.190900000001</v>
      </c>
      <c r="R54" s="72">
        <v>0</v>
      </c>
      <c r="S54" s="72">
        <v>8508.2877000000008</v>
      </c>
      <c r="T54" s="72">
        <v>46898.1852</v>
      </c>
      <c r="U54" s="72">
        <v>0</v>
      </c>
      <c r="V54" s="72">
        <v>1680</v>
      </c>
      <c r="W54" s="72">
        <v>36755.971550000002</v>
      </c>
      <c r="X54" s="72">
        <v>18677.497800000001</v>
      </c>
      <c r="Y54" s="72">
        <v>-80.943449999999999</v>
      </c>
      <c r="Z54" s="72">
        <v>0</v>
      </c>
      <c r="AA54" s="72">
        <v>0</v>
      </c>
      <c r="AB54" s="72">
        <v>0</v>
      </c>
      <c r="AC54" s="72">
        <v>0</v>
      </c>
      <c r="AD54" s="72">
        <v>0</v>
      </c>
      <c r="AE54" s="72">
        <v>0</v>
      </c>
      <c r="AF54" s="72">
        <v>-16242.56775</v>
      </c>
      <c r="AG54" s="72">
        <v>52.67</v>
      </c>
      <c r="AH54" s="72">
        <v>-21271.325850000001</v>
      </c>
      <c r="AI54" s="72"/>
      <c r="AJ54" s="72"/>
      <c r="AK54" s="72"/>
    </row>
    <row r="55" spans="1:37" ht="16.350000000000001" customHeight="1">
      <c r="A55" s="71" t="s">
        <v>384</v>
      </c>
      <c r="B55" s="72">
        <v>0</v>
      </c>
      <c r="C55" s="72">
        <v>0</v>
      </c>
      <c r="D55" s="72">
        <v>0</v>
      </c>
      <c r="E55" s="72">
        <v>0</v>
      </c>
      <c r="F55" s="72">
        <v>0</v>
      </c>
      <c r="G55" s="72">
        <v>0</v>
      </c>
      <c r="H55" s="72">
        <v>0</v>
      </c>
      <c r="I55" s="72">
        <v>0</v>
      </c>
      <c r="J55" s="72">
        <v>0</v>
      </c>
      <c r="K55" s="72">
        <v>0</v>
      </c>
      <c r="L55" s="72">
        <v>0</v>
      </c>
      <c r="M55" s="72">
        <v>0</v>
      </c>
      <c r="N55" s="72">
        <v>0</v>
      </c>
      <c r="O55" s="72">
        <v>0</v>
      </c>
      <c r="P55" s="72">
        <v>0</v>
      </c>
      <c r="Q55" s="72">
        <v>0</v>
      </c>
      <c r="R55" s="72">
        <v>0</v>
      </c>
      <c r="S55" s="72">
        <v>0</v>
      </c>
      <c r="T55" s="72">
        <v>0</v>
      </c>
      <c r="U55" s="72">
        <v>0</v>
      </c>
      <c r="V55" s="72">
        <v>0</v>
      </c>
      <c r="W55" s="72">
        <v>0</v>
      </c>
      <c r="X55" s="72">
        <v>0</v>
      </c>
      <c r="Y55" s="72">
        <v>0</v>
      </c>
      <c r="Z55" s="72">
        <v>0</v>
      </c>
      <c r="AA55" s="72">
        <v>0</v>
      </c>
      <c r="AB55" s="72">
        <v>0</v>
      </c>
      <c r="AC55" s="72">
        <v>0</v>
      </c>
      <c r="AD55" s="72">
        <v>0</v>
      </c>
      <c r="AE55" s="72">
        <v>0</v>
      </c>
      <c r="AF55" s="72">
        <v>0</v>
      </c>
      <c r="AG55" s="72">
        <v>0</v>
      </c>
      <c r="AH55" s="72">
        <v>0</v>
      </c>
      <c r="AI55" s="72"/>
      <c r="AJ55" s="72"/>
      <c r="AK55" s="72"/>
    </row>
    <row r="56" spans="1:37" s="69" customFormat="1" ht="16.350000000000001" customHeight="1">
      <c r="A56" s="73" t="s">
        <v>385</v>
      </c>
      <c r="B56" s="74">
        <v>0</v>
      </c>
      <c r="C56" s="74">
        <v>0</v>
      </c>
      <c r="D56" s="74">
        <v>0</v>
      </c>
      <c r="E56" s="74">
        <v>0</v>
      </c>
      <c r="F56" s="74">
        <v>0</v>
      </c>
      <c r="G56" s="74">
        <v>0</v>
      </c>
      <c r="H56" s="74">
        <v>0</v>
      </c>
      <c r="I56" s="74">
        <v>0</v>
      </c>
      <c r="J56" s="74">
        <v>0</v>
      </c>
      <c r="K56" s="74">
        <v>0</v>
      </c>
      <c r="L56" s="74">
        <v>0</v>
      </c>
      <c r="M56" s="74">
        <v>0</v>
      </c>
      <c r="N56" s="74">
        <v>0</v>
      </c>
      <c r="O56" s="74">
        <v>0</v>
      </c>
      <c r="P56" s="74">
        <v>0</v>
      </c>
      <c r="Q56" s="74">
        <v>0</v>
      </c>
      <c r="R56" s="74">
        <v>0</v>
      </c>
      <c r="S56" s="74">
        <v>0</v>
      </c>
      <c r="T56" s="74">
        <v>0</v>
      </c>
      <c r="U56" s="74">
        <v>0</v>
      </c>
      <c r="V56" s="74">
        <v>0</v>
      </c>
      <c r="W56" s="74">
        <v>0</v>
      </c>
      <c r="X56" s="74">
        <v>0</v>
      </c>
      <c r="Y56" s="74">
        <v>0</v>
      </c>
      <c r="Z56" s="74">
        <v>0</v>
      </c>
      <c r="AA56" s="74">
        <v>0</v>
      </c>
      <c r="AB56" s="74">
        <v>0</v>
      </c>
      <c r="AC56" s="74">
        <v>0</v>
      </c>
      <c r="AD56" s="74">
        <v>0</v>
      </c>
      <c r="AE56" s="74">
        <v>0</v>
      </c>
      <c r="AF56" s="74">
        <v>0</v>
      </c>
      <c r="AG56" s="74">
        <v>0</v>
      </c>
      <c r="AH56" s="74">
        <v>0</v>
      </c>
      <c r="AI56" s="74"/>
      <c r="AJ56" s="74"/>
      <c r="AK56" s="74"/>
    </row>
    <row r="57" spans="1:37" ht="16.350000000000001" customHeight="1">
      <c r="A57" s="71" t="s">
        <v>386</v>
      </c>
      <c r="B57" s="72">
        <v>0</v>
      </c>
      <c r="C57" s="72">
        <v>0</v>
      </c>
      <c r="D57" s="72">
        <v>0</v>
      </c>
      <c r="E57" s="72">
        <v>0</v>
      </c>
      <c r="F57" s="72">
        <v>0</v>
      </c>
      <c r="G57" s="72">
        <v>0</v>
      </c>
      <c r="H57" s="72">
        <v>0</v>
      </c>
      <c r="I57" s="72">
        <v>0</v>
      </c>
      <c r="J57" s="72">
        <v>0</v>
      </c>
      <c r="K57" s="72">
        <v>0</v>
      </c>
      <c r="L57" s="72">
        <v>0</v>
      </c>
      <c r="M57" s="72">
        <v>0</v>
      </c>
      <c r="N57" s="72">
        <v>0</v>
      </c>
      <c r="O57" s="72">
        <v>0</v>
      </c>
      <c r="P57" s="72">
        <v>0</v>
      </c>
      <c r="Q57" s="72">
        <v>0</v>
      </c>
      <c r="R57" s="72">
        <v>0</v>
      </c>
      <c r="S57" s="72">
        <v>0</v>
      </c>
      <c r="T57" s="72">
        <v>0</v>
      </c>
      <c r="U57" s="72">
        <v>0</v>
      </c>
      <c r="V57" s="72">
        <v>0</v>
      </c>
      <c r="W57" s="72">
        <v>0</v>
      </c>
      <c r="X57" s="72">
        <v>0</v>
      </c>
      <c r="Y57" s="72">
        <v>0</v>
      </c>
      <c r="Z57" s="72">
        <v>0</v>
      </c>
      <c r="AA57" s="72">
        <v>0</v>
      </c>
      <c r="AB57" s="72">
        <v>0</v>
      </c>
      <c r="AC57" s="72">
        <v>0</v>
      </c>
      <c r="AD57" s="72">
        <v>0</v>
      </c>
      <c r="AE57" s="72">
        <v>0</v>
      </c>
      <c r="AF57" s="72">
        <v>0</v>
      </c>
      <c r="AG57" s="72">
        <v>0</v>
      </c>
      <c r="AH57" s="72">
        <v>0</v>
      </c>
      <c r="AI57" s="72"/>
      <c r="AJ57" s="72"/>
      <c r="AK57" s="72"/>
    </row>
    <row r="58" spans="1:37" ht="16.350000000000001" customHeight="1">
      <c r="A58" s="71" t="s">
        <v>387</v>
      </c>
      <c r="B58" s="72">
        <v>6536080.208416</v>
      </c>
      <c r="C58" s="72">
        <v>0</v>
      </c>
      <c r="D58" s="72">
        <v>0</v>
      </c>
      <c r="E58" s="72">
        <v>-6502475.9656260004</v>
      </c>
      <c r="F58" s="72">
        <v>1441074.9869560001</v>
      </c>
      <c r="G58" s="72">
        <v>-6474923.9134579999</v>
      </c>
      <c r="H58" s="72">
        <v>0</v>
      </c>
      <c r="I58" s="72">
        <v>0</v>
      </c>
      <c r="J58" s="72">
        <v>0</v>
      </c>
      <c r="K58" s="72">
        <v>0</v>
      </c>
      <c r="L58" s="72">
        <v>0</v>
      </c>
      <c r="M58" s="72">
        <v>2910732.751706</v>
      </c>
      <c r="N58" s="72">
        <v>0</v>
      </c>
      <c r="O58" s="72">
        <v>-7023112.6416499997</v>
      </c>
      <c r="P58" s="72">
        <v>0</v>
      </c>
      <c r="Q58" s="72">
        <v>-3104799.350228</v>
      </c>
      <c r="R58" s="72">
        <v>0</v>
      </c>
      <c r="S58" s="72">
        <v>554626.91420400003</v>
      </c>
      <c r="T58" s="72">
        <v>3070809.1120480001</v>
      </c>
      <c r="U58" s="72">
        <v>0</v>
      </c>
      <c r="V58" s="72">
        <v>-1680</v>
      </c>
      <c r="W58" s="72">
        <v>2007308.7984499999</v>
      </c>
      <c r="X58" s="72">
        <v>24489.022199999999</v>
      </c>
      <c r="Y58" s="72">
        <v>-589042.83369400003</v>
      </c>
      <c r="Z58" s="72">
        <v>0</v>
      </c>
      <c r="AA58" s="72">
        <v>0</v>
      </c>
      <c r="AB58" s="72">
        <v>0</v>
      </c>
      <c r="AC58" s="72">
        <v>0</v>
      </c>
      <c r="AD58" s="72">
        <v>0</v>
      </c>
      <c r="AE58" s="72">
        <v>0</v>
      </c>
      <c r="AF58" s="72">
        <v>-1058798.8497299999</v>
      </c>
      <c r="AG58" s="72">
        <v>-650946.04</v>
      </c>
      <c r="AH58" s="72">
        <v>-4845724.8277420001</v>
      </c>
      <c r="AI58" s="72"/>
      <c r="AJ58" s="72"/>
      <c r="AK58" s="72"/>
    </row>
    <row r="59" spans="1:37" ht="16.350000000000001" customHeight="1">
      <c r="A59" s="71" t="s">
        <v>388</v>
      </c>
      <c r="B59" s="72">
        <v>0</v>
      </c>
      <c r="C59" s="72">
        <v>0</v>
      </c>
      <c r="D59" s="72">
        <v>0</v>
      </c>
      <c r="E59" s="72">
        <v>0</v>
      </c>
      <c r="F59" s="72">
        <v>0</v>
      </c>
      <c r="G59" s="72">
        <v>0</v>
      </c>
      <c r="H59" s="72">
        <v>0</v>
      </c>
      <c r="I59" s="72">
        <v>0</v>
      </c>
      <c r="J59" s="72">
        <v>0</v>
      </c>
      <c r="K59" s="72">
        <v>0</v>
      </c>
      <c r="L59" s="72">
        <v>0</v>
      </c>
      <c r="M59" s="72">
        <v>0</v>
      </c>
      <c r="N59" s="72">
        <v>0</v>
      </c>
      <c r="O59" s="72">
        <v>0</v>
      </c>
      <c r="P59" s="72">
        <v>0</v>
      </c>
      <c r="Q59" s="72">
        <v>0</v>
      </c>
      <c r="R59" s="72">
        <v>0</v>
      </c>
      <c r="S59" s="72">
        <v>0</v>
      </c>
      <c r="T59" s="72">
        <v>0</v>
      </c>
      <c r="U59" s="72">
        <v>0</v>
      </c>
      <c r="V59" s="72">
        <v>0</v>
      </c>
      <c r="W59" s="72">
        <v>0</v>
      </c>
      <c r="X59" s="72">
        <v>0</v>
      </c>
      <c r="Y59" s="72">
        <v>0</v>
      </c>
      <c r="Z59" s="72">
        <v>0</v>
      </c>
      <c r="AA59" s="72">
        <v>0</v>
      </c>
      <c r="AB59" s="72">
        <v>0</v>
      </c>
      <c r="AC59" s="72">
        <v>0</v>
      </c>
      <c r="AD59" s="72">
        <v>0</v>
      </c>
      <c r="AE59" s="72">
        <v>0</v>
      </c>
      <c r="AF59" s="72">
        <v>0</v>
      </c>
      <c r="AG59" s="72">
        <v>0</v>
      </c>
      <c r="AH59" s="72">
        <v>0</v>
      </c>
      <c r="AI59" s="72"/>
      <c r="AJ59" s="72"/>
      <c r="AK59" s="72"/>
    </row>
    <row r="60" spans="1:37" ht="16.350000000000001" customHeight="1">
      <c r="A60" s="71" t="s">
        <v>389</v>
      </c>
      <c r="B60" s="72">
        <v>0</v>
      </c>
      <c r="C60" s="72">
        <v>0</v>
      </c>
      <c r="D60" s="72">
        <v>0</v>
      </c>
      <c r="E60" s="72">
        <v>0</v>
      </c>
      <c r="F60" s="72">
        <v>0</v>
      </c>
      <c r="G60" s="72">
        <v>0</v>
      </c>
      <c r="H60" s="72">
        <v>0</v>
      </c>
      <c r="I60" s="72">
        <v>0</v>
      </c>
      <c r="J60" s="72">
        <v>0</v>
      </c>
      <c r="K60" s="72">
        <v>0</v>
      </c>
      <c r="L60" s="72">
        <v>0</v>
      </c>
      <c r="M60" s="72">
        <v>0</v>
      </c>
      <c r="N60" s="72">
        <v>0</v>
      </c>
      <c r="O60" s="72">
        <v>0</v>
      </c>
      <c r="P60" s="72">
        <v>0</v>
      </c>
      <c r="Q60" s="72">
        <v>0</v>
      </c>
      <c r="R60" s="72">
        <v>0</v>
      </c>
      <c r="S60" s="72">
        <v>0</v>
      </c>
      <c r="T60" s="72">
        <v>0</v>
      </c>
      <c r="U60" s="72">
        <v>0</v>
      </c>
      <c r="V60" s="72">
        <v>0</v>
      </c>
      <c r="W60" s="72">
        <v>0</v>
      </c>
      <c r="X60" s="72">
        <v>0</v>
      </c>
      <c r="Y60" s="72">
        <v>0</v>
      </c>
      <c r="Z60" s="72">
        <v>0</v>
      </c>
      <c r="AA60" s="72">
        <v>0</v>
      </c>
      <c r="AB60" s="72">
        <v>0</v>
      </c>
      <c r="AC60" s="72">
        <v>0</v>
      </c>
      <c r="AD60" s="72">
        <v>0</v>
      </c>
      <c r="AE60" s="72">
        <v>0</v>
      </c>
      <c r="AF60" s="72">
        <v>0</v>
      </c>
      <c r="AG60" s="72">
        <v>0</v>
      </c>
      <c r="AH60" s="72">
        <v>0</v>
      </c>
      <c r="AI60" s="72"/>
      <c r="AJ60" s="72"/>
      <c r="AK60" s="72"/>
    </row>
    <row r="61" spans="1:37" ht="16.350000000000001" customHeight="1">
      <c r="A61" s="71" t="s">
        <v>390</v>
      </c>
      <c r="B61" s="72">
        <v>6536080.208416</v>
      </c>
      <c r="C61" s="72">
        <v>0</v>
      </c>
      <c r="D61" s="72">
        <v>0</v>
      </c>
      <c r="E61" s="72">
        <v>-6502475.9656260004</v>
      </c>
      <c r="F61" s="72">
        <v>1441074.9869560001</v>
      </c>
      <c r="G61" s="72">
        <v>-6474923.9134579999</v>
      </c>
      <c r="H61" s="72">
        <v>0</v>
      </c>
      <c r="I61" s="72">
        <v>0</v>
      </c>
      <c r="J61" s="72">
        <v>0</v>
      </c>
      <c r="K61" s="72">
        <v>0</v>
      </c>
      <c r="L61" s="72">
        <v>0</v>
      </c>
      <c r="M61" s="72">
        <v>2910732.751706</v>
      </c>
      <c r="N61" s="72">
        <v>0</v>
      </c>
      <c r="O61" s="72">
        <v>-7023112.6416499997</v>
      </c>
      <c r="P61" s="72">
        <v>0</v>
      </c>
      <c r="Q61" s="72">
        <v>-3104799.350228</v>
      </c>
      <c r="R61" s="72">
        <v>0</v>
      </c>
      <c r="S61" s="72">
        <v>554626.91420400003</v>
      </c>
      <c r="T61" s="72">
        <v>3070809.1120480001</v>
      </c>
      <c r="U61" s="72">
        <v>0</v>
      </c>
      <c r="V61" s="72">
        <v>-1680</v>
      </c>
      <c r="W61" s="72">
        <v>2007308.7984499999</v>
      </c>
      <c r="X61" s="72">
        <v>24489.022199999999</v>
      </c>
      <c r="Y61" s="72">
        <v>-589042.83369400003</v>
      </c>
      <c r="Z61" s="72">
        <v>0</v>
      </c>
      <c r="AA61" s="72">
        <v>0</v>
      </c>
      <c r="AB61" s="72">
        <v>0</v>
      </c>
      <c r="AC61" s="72">
        <v>0</v>
      </c>
      <c r="AD61" s="72">
        <v>0</v>
      </c>
      <c r="AE61" s="72">
        <v>0</v>
      </c>
      <c r="AF61" s="72">
        <v>-1058798.8497299999</v>
      </c>
      <c r="AG61" s="72">
        <v>-650946.04</v>
      </c>
      <c r="AH61" s="72">
        <v>-4845724.8277420001</v>
      </c>
      <c r="AI61" s="72"/>
      <c r="AJ61" s="72"/>
      <c r="AK61" s="72"/>
    </row>
    <row r="62" spans="1:37" ht="16.350000000000001" customHeight="1">
      <c r="A62" s="71" t="s">
        <v>391</v>
      </c>
      <c r="B62" s="72">
        <v>0</v>
      </c>
      <c r="C62" s="72">
        <v>0</v>
      </c>
      <c r="D62" s="72">
        <v>0</v>
      </c>
      <c r="E62" s="72">
        <v>0</v>
      </c>
      <c r="F62" s="72">
        <v>0</v>
      </c>
      <c r="G62" s="72">
        <v>0</v>
      </c>
      <c r="H62" s="72">
        <v>0</v>
      </c>
      <c r="I62" s="72">
        <v>0</v>
      </c>
      <c r="J62" s="72">
        <v>0</v>
      </c>
      <c r="K62" s="72">
        <v>0</v>
      </c>
      <c r="L62" s="72">
        <v>0</v>
      </c>
      <c r="M62" s="72">
        <v>0</v>
      </c>
      <c r="N62" s="72">
        <v>0</v>
      </c>
      <c r="O62" s="72">
        <v>0</v>
      </c>
      <c r="P62" s="72">
        <v>0</v>
      </c>
      <c r="Q62" s="72">
        <v>0</v>
      </c>
      <c r="R62" s="72">
        <v>0</v>
      </c>
      <c r="S62" s="72">
        <v>0</v>
      </c>
      <c r="T62" s="72">
        <v>0</v>
      </c>
      <c r="U62" s="72">
        <v>0</v>
      </c>
      <c r="V62" s="72">
        <v>0</v>
      </c>
      <c r="W62" s="72">
        <v>0</v>
      </c>
      <c r="X62" s="72">
        <v>0</v>
      </c>
      <c r="Y62" s="72">
        <v>0</v>
      </c>
      <c r="Z62" s="72">
        <v>0</v>
      </c>
      <c r="AA62" s="72">
        <v>0</v>
      </c>
      <c r="AB62" s="72">
        <v>0</v>
      </c>
      <c r="AC62" s="72">
        <v>0</v>
      </c>
      <c r="AD62" s="72">
        <v>0</v>
      </c>
      <c r="AE62" s="72">
        <v>0</v>
      </c>
      <c r="AF62" s="72">
        <v>0</v>
      </c>
      <c r="AG62" s="72">
        <v>0</v>
      </c>
      <c r="AH62" s="72">
        <v>0</v>
      </c>
      <c r="AI62" s="72"/>
      <c r="AJ62" s="72"/>
      <c r="AK62" s="72"/>
    </row>
    <row r="63" spans="1:37" ht="16.350000000000001" customHeight="1">
      <c r="A63" s="71" t="s">
        <v>392</v>
      </c>
      <c r="B63" s="72">
        <v>6536080.208416</v>
      </c>
      <c r="C63" s="72">
        <v>0</v>
      </c>
      <c r="D63" s="72">
        <v>0</v>
      </c>
      <c r="E63" s="72">
        <v>-6502475.9656260004</v>
      </c>
      <c r="F63" s="72">
        <v>1441074.9869560001</v>
      </c>
      <c r="G63" s="72">
        <v>-6474923.9134579999</v>
      </c>
      <c r="H63" s="72">
        <v>0</v>
      </c>
      <c r="I63" s="72">
        <v>0</v>
      </c>
      <c r="J63" s="72">
        <v>0</v>
      </c>
      <c r="K63" s="72">
        <v>0</v>
      </c>
      <c r="L63" s="72">
        <v>0</v>
      </c>
      <c r="M63" s="72">
        <v>2910732.751706</v>
      </c>
      <c r="N63" s="72">
        <v>0</v>
      </c>
      <c r="O63" s="72">
        <v>-7023112.6416499997</v>
      </c>
      <c r="P63" s="72">
        <v>0</v>
      </c>
      <c r="Q63" s="72">
        <v>-3104799.350228</v>
      </c>
      <c r="R63" s="72">
        <v>0</v>
      </c>
      <c r="S63" s="72">
        <v>554626.91420400003</v>
      </c>
      <c r="T63" s="72">
        <v>3070809.1120480001</v>
      </c>
      <c r="U63" s="72">
        <v>0</v>
      </c>
      <c r="V63" s="72">
        <v>-1680</v>
      </c>
      <c r="W63" s="72">
        <v>2007308.7984499999</v>
      </c>
      <c r="X63" s="72">
        <v>24489.022199999999</v>
      </c>
      <c r="Y63" s="72">
        <v>-589042.83369400003</v>
      </c>
      <c r="Z63" s="72">
        <v>0</v>
      </c>
      <c r="AA63" s="72">
        <v>0</v>
      </c>
      <c r="AB63" s="72">
        <v>0</v>
      </c>
      <c r="AC63" s="72">
        <v>0</v>
      </c>
      <c r="AD63" s="72">
        <v>0</v>
      </c>
      <c r="AE63" s="72">
        <v>0</v>
      </c>
      <c r="AF63" s="72">
        <v>-1058798.8497299999</v>
      </c>
      <c r="AG63" s="72">
        <v>-650946.04</v>
      </c>
      <c r="AH63" s="72">
        <v>-4845724.8277420001</v>
      </c>
      <c r="AI63" s="72"/>
      <c r="AJ63" s="72"/>
      <c r="AK63" s="72"/>
    </row>
    <row r="64" spans="1:37" ht="16.350000000000001" customHeight="1">
      <c r="A64" s="71" t="s">
        <v>393</v>
      </c>
      <c r="B64" s="72">
        <v>0</v>
      </c>
      <c r="C64" s="72">
        <v>0</v>
      </c>
      <c r="D64" s="72">
        <v>0</v>
      </c>
      <c r="E64" s="72">
        <v>0</v>
      </c>
      <c r="F64" s="72">
        <v>0</v>
      </c>
      <c r="G64" s="72">
        <v>0</v>
      </c>
      <c r="H64" s="72">
        <v>0</v>
      </c>
      <c r="I64" s="72">
        <v>0</v>
      </c>
      <c r="J64" s="72">
        <v>0</v>
      </c>
      <c r="K64" s="72">
        <v>0</v>
      </c>
      <c r="L64" s="72">
        <v>0</v>
      </c>
      <c r="M64" s="72">
        <v>0</v>
      </c>
      <c r="N64" s="72">
        <v>0</v>
      </c>
      <c r="O64" s="72">
        <v>0</v>
      </c>
      <c r="P64" s="72">
        <v>0</v>
      </c>
      <c r="Q64" s="72">
        <v>0</v>
      </c>
      <c r="R64" s="72">
        <v>0</v>
      </c>
      <c r="S64" s="72">
        <v>0</v>
      </c>
      <c r="T64" s="72">
        <v>0</v>
      </c>
      <c r="U64" s="72">
        <v>0</v>
      </c>
      <c r="V64" s="72">
        <v>0</v>
      </c>
      <c r="W64" s="72">
        <v>0</v>
      </c>
      <c r="X64" s="72">
        <v>0</v>
      </c>
      <c r="Y64" s="72">
        <v>0</v>
      </c>
      <c r="Z64" s="72">
        <v>0</v>
      </c>
      <c r="AA64" s="72">
        <v>0</v>
      </c>
      <c r="AB64" s="72">
        <v>0</v>
      </c>
      <c r="AC64" s="72">
        <v>0</v>
      </c>
      <c r="AD64" s="72">
        <v>0</v>
      </c>
      <c r="AE64" s="72">
        <v>0</v>
      </c>
      <c r="AF64" s="72">
        <v>0</v>
      </c>
      <c r="AG64" s="72">
        <v>0</v>
      </c>
      <c r="AH64" s="72">
        <v>0</v>
      </c>
      <c r="AI64" s="72"/>
      <c r="AJ64" s="72"/>
      <c r="AK64" s="72"/>
    </row>
    <row r="65" spans="1:37" ht="16.350000000000001" customHeight="1">
      <c r="A65" s="71" t="s">
        <v>394</v>
      </c>
      <c r="B65" s="72">
        <v>6536080.208416</v>
      </c>
      <c r="C65" s="72">
        <v>0</v>
      </c>
      <c r="D65" s="72">
        <v>0</v>
      </c>
      <c r="E65" s="72">
        <v>-6502475.9656260004</v>
      </c>
      <c r="F65" s="72">
        <v>1441074.9869560001</v>
      </c>
      <c r="G65" s="72">
        <v>-6474923.9134579999</v>
      </c>
      <c r="H65" s="72">
        <v>0</v>
      </c>
      <c r="I65" s="72">
        <v>0</v>
      </c>
      <c r="J65" s="72">
        <v>0</v>
      </c>
      <c r="K65" s="72">
        <v>0</v>
      </c>
      <c r="L65" s="72">
        <v>0</v>
      </c>
      <c r="M65" s="72">
        <v>2910732.751706</v>
      </c>
      <c r="N65" s="72">
        <v>0</v>
      </c>
      <c r="O65" s="72">
        <v>-7023112.6416499997</v>
      </c>
      <c r="P65" s="72">
        <v>0</v>
      </c>
      <c r="Q65" s="72">
        <v>-3104799.350228</v>
      </c>
      <c r="R65" s="72">
        <v>0</v>
      </c>
      <c r="S65" s="72">
        <v>554626.91420400003</v>
      </c>
      <c r="T65" s="72">
        <v>3070809.1120480001</v>
      </c>
      <c r="U65" s="72">
        <v>0</v>
      </c>
      <c r="V65" s="72">
        <v>-1680</v>
      </c>
      <c r="W65" s="72">
        <v>2007308.7984499999</v>
      </c>
      <c r="X65" s="72">
        <v>24489.022199999999</v>
      </c>
      <c r="Y65" s="72">
        <v>-589042.83369400003</v>
      </c>
      <c r="Z65" s="72">
        <v>0</v>
      </c>
      <c r="AA65" s="72">
        <v>0</v>
      </c>
      <c r="AB65" s="72">
        <v>0</v>
      </c>
      <c r="AC65" s="72">
        <v>0</v>
      </c>
      <c r="AD65" s="72">
        <v>0</v>
      </c>
      <c r="AE65" s="72">
        <v>0</v>
      </c>
      <c r="AF65" s="72">
        <v>-1058798.8497299999</v>
      </c>
      <c r="AG65" s="72">
        <v>-650946.04</v>
      </c>
      <c r="AH65" s="72">
        <v>-4845724.8277420001</v>
      </c>
      <c r="AI65" s="72"/>
      <c r="AJ65" s="72"/>
      <c r="AK65" s="72"/>
    </row>
    <row r="66" spans="1:37" ht="16.350000000000001" customHeight="1">
      <c r="A66" s="71" t="s">
        <v>395</v>
      </c>
      <c r="B66" s="72">
        <v>0</v>
      </c>
      <c r="C66" s="72">
        <v>0</v>
      </c>
      <c r="D66" s="72">
        <v>0</v>
      </c>
      <c r="E66" s="72">
        <v>0</v>
      </c>
      <c r="F66" s="72">
        <v>0</v>
      </c>
      <c r="G66" s="72">
        <v>0</v>
      </c>
      <c r="H66" s="72">
        <v>0</v>
      </c>
      <c r="I66" s="72">
        <v>0</v>
      </c>
      <c r="J66" s="72">
        <v>0</v>
      </c>
      <c r="K66" s="72">
        <v>0</v>
      </c>
      <c r="L66" s="72">
        <v>0</v>
      </c>
      <c r="M66" s="72">
        <v>0</v>
      </c>
      <c r="N66" s="72">
        <v>0</v>
      </c>
      <c r="O66" s="72">
        <v>0</v>
      </c>
      <c r="P66" s="72">
        <v>0</v>
      </c>
      <c r="Q66" s="72">
        <v>0</v>
      </c>
      <c r="R66" s="72">
        <v>0</v>
      </c>
      <c r="S66" s="72">
        <v>0</v>
      </c>
      <c r="T66" s="72">
        <v>0</v>
      </c>
      <c r="U66" s="72">
        <v>0</v>
      </c>
      <c r="V66" s="72">
        <v>0</v>
      </c>
      <c r="W66" s="72">
        <v>0</v>
      </c>
      <c r="X66" s="72">
        <v>0</v>
      </c>
      <c r="Y66" s="72">
        <v>0</v>
      </c>
      <c r="Z66" s="72">
        <v>0</v>
      </c>
      <c r="AA66" s="72">
        <v>0</v>
      </c>
      <c r="AB66" s="72">
        <v>0</v>
      </c>
      <c r="AC66" s="72">
        <v>0</v>
      </c>
      <c r="AD66" s="72">
        <v>0</v>
      </c>
      <c r="AE66" s="72">
        <v>0</v>
      </c>
      <c r="AF66" s="72">
        <v>0</v>
      </c>
      <c r="AG66" s="72">
        <v>0</v>
      </c>
      <c r="AH66" s="72">
        <v>0</v>
      </c>
      <c r="AI66" s="72"/>
      <c r="AJ66" s="72"/>
      <c r="AK66" s="72"/>
    </row>
    <row r="67" spans="1:37" ht="16.350000000000001" customHeight="1">
      <c r="A67" s="71" t="s">
        <v>396</v>
      </c>
      <c r="B67" s="72">
        <v>6536080.208416</v>
      </c>
      <c r="C67" s="72">
        <v>0</v>
      </c>
      <c r="D67" s="72">
        <v>0</v>
      </c>
      <c r="E67" s="72">
        <v>-6502475.9656260004</v>
      </c>
      <c r="F67" s="72">
        <v>1441074.9869560001</v>
      </c>
      <c r="G67" s="72">
        <v>-6474923.9134579999</v>
      </c>
      <c r="H67" s="72">
        <v>0</v>
      </c>
      <c r="I67" s="72">
        <v>0</v>
      </c>
      <c r="J67" s="72">
        <v>0</v>
      </c>
      <c r="K67" s="72">
        <v>0</v>
      </c>
      <c r="L67" s="72">
        <v>0</v>
      </c>
      <c r="M67" s="72">
        <v>2910732.751706</v>
      </c>
      <c r="N67" s="72">
        <v>0</v>
      </c>
      <c r="O67" s="72">
        <v>-7023112.6416499997</v>
      </c>
      <c r="P67" s="72">
        <v>0</v>
      </c>
      <c r="Q67" s="72">
        <v>-3104799.350228</v>
      </c>
      <c r="R67" s="72">
        <v>0</v>
      </c>
      <c r="S67" s="72">
        <v>554626.91420400003</v>
      </c>
      <c r="T67" s="72">
        <v>3070809.1120480001</v>
      </c>
      <c r="U67" s="72">
        <v>0</v>
      </c>
      <c r="V67" s="72">
        <v>-1680</v>
      </c>
      <c r="W67" s="72">
        <v>2007308.7984499999</v>
      </c>
      <c r="X67" s="72">
        <v>24489.022199999999</v>
      </c>
      <c r="Y67" s="72">
        <v>-589042.83369400003</v>
      </c>
      <c r="Z67" s="72">
        <v>0</v>
      </c>
      <c r="AA67" s="72">
        <v>0</v>
      </c>
      <c r="AB67" s="72">
        <v>0</v>
      </c>
      <c r="AC67" s="72">
        <v>0</v>
      </c>
      <c r="AD67" s="72">
        <v>0</v>
      </c>
      <c r="AE67" s="72">
        <v>0</v>
      </c>
      <c r="AF67" s="72">
        <v>-1058798.8497299999</v>
      </c>
      <c r="AG67" s="72">
        <v>-650946.04</v>
      </c>
      <c r="AH67" s="72">
        <v>-4845724.8277420001</v>
      </c>
      <c r="AI67" s="72"/>
      <c r="AJ67" s="72"/>
      <c r="AK67" s="72"/>
    </row>
    <row r="68" spans="1:37" ht="16.350000000000001" customHeight="1">
      <c r="A68" s="71" t="s">
        <v>397</v>
      </c>
      <c r="B68" s="72">
        <v>-137102584.96000001</v>
      </c>
      <c r="C68" s="72">
        <v>1654088.83</v>
      </c>
      <c r="D68" s="72">
        <v>0</v>
      </c>
      <c r="E68" s="72">
        <v>177293188.74000001</v>
      </c>
      <c r="F68" s="72">
        <v>99980164.319999993</v>
      </c>
      <c r="G68" s="72">
        <v>66376107.700000003</v>
      </c>
      <c r="H68" s="72">
        <v>355.27</v>
      </c>
      <c r="I68" s="72">
        <v>0</v>
      </c>
      <c r="J68" s="72">
        <v>0</v>
      </c>
      <c r="K68" s="72">
        <v>985012.77</v>
      </c>
      <c r="L68" s="72">
        <v>0</v>
      </c>
      <c r="M68" s="72">
        <v>593647102.83000004</v>
      </c>
      <c r="N68" s="72">
        <v>3803.32</v>
      </c>
      <c r="O68" s="72">
        <v>106194076.3</v>
      </c>
      <c r="P68" s="72">
        <v>0</v>
      </c>
      <c r="Q68" s="72">
        <v>59911443.170000002</v>
      </c>
      <c r="R68" s="72">
        <v>0</v>
      </c>
      <c r="S68" s="72">
        <v>5460381.7000000002</v>
      </c>
      <c r="T68" s="72">
        <v>5723484.25</v>
      </c>
      <c r="U68" s="72">
        <v>0</v>
      </c>
      <c r="V68" s="72">
        <v>175814.44</v>
      </c>
      <c r="W68" s="72">
        <v>83925763.480000004</v>
      </c>
      <c r="X68" s="72">
        <v>9349827.7699999996</v>
      </c>
      <c r="Y68" s="72">
        <v>4084905.63</v>
      </c>
      <c r="Z68" s="72">
        <v>0</v>
      </c>
      <c r="AA68" s="72">
        <v>0</v>
      </c>
      <c r="AB68" s="72">
        <v>0</v>
      </c>
      <c r="AC68" s="72">
        <v>2443853</v>
      </c>
      <c r="AD68" s="72">
        <v>0</v>
      </c>
      <c r="AE68" s="72">
        <v>0</v>
      </c>
      <c r="AF68" s="72">
        <v>5830787.1299999999</v>
      </c>
      <c r="AG68" s="72">
        <v>31052035.109999999</v>
      </c>
      <c r="AH68" s="72">
        <v>29493285.460000001</v>
      </c>
      <c r="AI68" s="72"/>
      <c r="AJ68" s="72"/>
      <c r="AK68" s="72"/>
    </row>
    <row r="69" spans="1:37" ht="16.350000000000001" customHeight="1">
      <c r="A69" s="71" t="s">
        <v>398</v>
      </c>
      <c r="B69" s="72">
        <v>-143995410.69</v>
      </c>
      <c r="C69" s="72">
        <v>1654088.83</v>
      </c>
      <c r="D69" s="72">
        <v>0</v>
      </c>
      <c r="E69" s="72">
        <v>-5678192.8099999996</v>
      </c>
      <c r="F69" s="72">
        <v>2087500.08</v>
      </c>
      <c r="G69" s="72">
        <v>162312.07999999999</v>
      </c>
      <c r="H69" s="72">
        <v>929.02</v>
      </c>
      <c r="I69" s="72">
        <v>0</v>
      </c>
      <c r="J69" s="72">
        <v>0</v>
      </c>
      <c r="K69" s="72">
        <v>340.35</v>
      </c>
      <c r="L69" s="72">
        <v>0</v>
      </c>
      <c r="M69" s="72">
        <v>283123250.63999999</v>
      </c>
      <c r="N69" s="72">
        <v>4392.59</v>
      </c>
      <c r="O69" s="72">
        <v>-12274068.539999999</v>
      </c>
      <c r="P69" s="72">
        <v>0</v>
      </c>
      <c r="Q69" s="72">
        <v>6591483.1399999997</v>
      </c>
      <c r="R69" s="72">
        <v>0</v>
      </c>
      <c r="S69" s="72">
        <v>0</v>
      </c>
      <c r="T69" s="72">
        <v>0</v>
      </c>
      <c r="U69" s="72">
        <v>0</v>
      </c>
      <c r="V69" s="72">
        <v>119.66</v>
      </c>
      <c r="W69" s="72">
        <v>2044213.9</v>
      </c>
      <c r="X69" s="72">
        <v>43166.52</v>
      </c>
      <c r="Y69" s="72">
        <v>0</v>
      </c>
      <c r="Z69" s="72">
        <v>0</v>
      </c>
      <c r="AA69" s="72">
        <v>0</v>
      </c>
      <c r="AB69" s="72">
        <v>0</v>
      </c>
      <c r="AC69" s="72">
        <v>0</v>
      </c>
      <c r="AD69" s="72">
        <v>0</v>
      </c>
      <c r="AE69" s="72">
        <v>0</v>
      </c>
      <c r="AF69" s="72">
        <v>161985.47</v>
      </c>
      <c r="AG69" s="72">
        <v>326.61</v>
      </c>
      <c r="AH69" s="72">
        <v>0</v>
      </c>
      <c r="AI69" s="72"/>
      <c r="AJ69" s="72"/>
      <c r="AK69" s="72"/>
    </row>
    <row r="70" spans="1:37" ht="16.350000000000001" customHeight="1">
      <c r="A70" s="71" t="s">
        <v>399</v>
      </c>
      <c r="B70" s="72">
        <v>13437208.039999999</v>
      </c>
      <c r="C70" s="72">
        <v>1654088.83</v>
      </c>
      <c r="D70" s="72">
        <v>0</v>
      </c>
      <c r="E70" s="72">
        <v>73867248.129999995</v>
      </c>
      <c r="F70" s="72">
        <v>2087500.08</v>
      </c>
      <c r="G70" s="72">
        <v>179576.17</v>
      </c>
      <c r="H70" s="72">
        <v>929.02</v>
      </c>
      <c r="I70" s="72">
        <v>0</v>
      </c>
      <c r="J70" s="72">
        <v>0</v>
      </c>
      <c r="K70" s="72">
        <v>340.35</v>
      </c>
      <c r="L70" s="72">
        <v>0</v>
      </c>
      <c r="M70" s="72">
        <v>296742922.51999998</v>
      </c>
      <c r="N70" s="72">
        <v>4392.59</v>
      </c>
      <c r="O70" s="72">
        <v>67271372.400000006</v>
      </c>
      <c r="P70" s="72">
        <v>0</v>
      </c>
      <c r="Q70" s="72">
        <v>6591483.1399999997</v>
      </c>
      <c r="R70" s="72">
        <v>0</v>
      </c>
      <c r="S70" s="72">
        <v>0</v>
      </c>
      <c r="T70" s="72">
        <v>0</v>
      </c>
      <c r="U70" s="72">
        <v>0</v>
      </c>
      <c r="V70" s="72">
        <v>119.66</v>
      </c>
      <c r="W70" s="72">
        <v>2044213.9</v>
      </c>
      <c r="X70" s="72">
        <v>43166.52</v>
      </c>
      <c r="Y70" s="72">
        <v>0</v>
      </c>
      <c r="Z70" s="72">
        <v>0</v>
      </c>
      <c r="AA70" s="72">
        <v>0</v>
      </c>
      <c r="AB70" s="72">
        <v>0</v>
      </c>
      <c r="AC70" s="72">
        <v>0</v>
      </c>
      <c r="AD70" s="72">
        <v>0</v>
      </c>
      <c r="AE70" s="72">
        <v>0</v>
      </c>
      <c r="AF70" s="72">
        <v>179249.56</v>
      </c>
      <c r="AG70" s="72">
        <v>326.61</v>
      </c>
      <c r="AH70" s="72">
        <v>0</v>
      </c>
      <c r="AI70" s="72"/>
      <c r="AJ70" s="72"/>
      <c r="AK70" s="72"/>
    </row>
    <row r="71" spans="1:37" ht="16.350000000000001" customHeight="1">
      <c r="A71" s="71" t="s">
        <v>400</v>
      </c>
      <c r="B71" s="72">
        <v>157432618.72999999</v>
      </c>
      <c r="C71" s="72">
        <v>0</v>
      </c>
      <c r="D71" s="72">
        <v>0</v>
      </c>
      <c r="E71" s="72">
        <v>79545440.939999998</v>
      </c>
      <c r="F71" s="72">
        <v>0</v>
      </c>
      <c r="G71" s="72">
        <v>17264.09</v>
      </c>
      <c r="H71" s="72">
        <v>0</v>
      </c>
      <c r="I71" s="72">
        <v>0</v>
      </c>
      <c r="J71" s="72">
        <v>0</v>
      </c>
      <c r="K71" s="72">
        <v>0</v>
      </c>
      <c r="L71" s="72">
        <v>0</v>
      </c>
      <c r="M71" s="72">
        <v>13619671.880000001</v>
      </c>
      <c r="N71" s="72">
        <v>0</v>
      </c>
      <c r="O71" s="72">
        <v>79545440.939999998</v>
      </c>
      <c r="P71" s="72">
        <v>0</v>
      </c>
      <c r="Q71" s="72">
        <v>0</v>
      </c>
      <c r="R71" s="72">
        <v>0</v>
      </c>
      <c r="S71" s="72">
        <v>0</v>
      </c>
      <c r="T71" s="72">
        <v>0</v>
      </c>
      <c r="U71" s="72">
        <v>0</v>
      </c>
      <c r="V71" s="72">
        <v>0</v>
      </c>
      <c r="W71" s="72">
        <v>0</v>
      </c>
      <c r="X71" s="72">
        <v>0</v>
      </c>
      <c r="Y71" s="72">
        <v>0</v>
      </c>
      <c r="Z71" s="72">
        <v>0</v>
      </c>
      <c r="AA71" s="72">
        <v>0</v>
      </c>
      <c r="AB71" s="72">
        <v>0</v>
      </c>
      <c r="AC71" s="72">
        <v>0</v>
      </c>
      <c r="AD71" s="72">
        <v>0</v>
      </c>
      <c r="AE71" s="72">
        <v>0</v>
      </c>
      <c r="AF71" s="72">
        <v>17264.09</v>
      </c>
      <c r="AG71" s="72">
        <v>0</v>
      </c>
      <c r="AH71" s="72">
        <v>0</v>
      </c>
      <c r="AI71" s="72"/>
      <c r="AJ71" s="72"/>
      <c r="AK71" s="72"/>
    </row>
    <row r="72" spans="1:37" ht="16.350000000000001" customHeight="1">
      <c r="A72" s="71" t="s">
        <v>401</v>
      </c>
      <c r="B72" s="72">
        <v>-283531.49</v>
      </c>
      <c r="C72" s="72">
        <v>0</v>
      </c>
      <c r="D72" s="72">
        <v>0</v>
      </c>
      <c r="E72" s="72">
        <v>4040883.37</v>
      </c>
      <c r="F72" s="72">
        <v>96983084.870000005</v>
      </c>
      <c r="G72" s="72">
        <v>44297677.369999997</v>
      </c>
      <c r="H72" s="72">
        <v>-591.5</v>
      </c>
      <c r="I72" s="72">
        <v>0</v>
      </c>
      <c r="J72" s="72">
        <v>0</v>
      </c>
      <c r="K72" s="72">
        <v>984672.42</v>
      </c>
      <c r="L72" s="72">
        <v>0</v>
      </c>
      <c r="M72" s="72">
        <v>294887326.70999998</v>
      </c>
      <c r="N72" s="72">
        <v>-830</v>
      </c>
      <c r="O72" s="72">
        <v>781366.64</v>
      </c>
      <c r="P72" s="72">
        <v>0</v>
      </c>
      <c r="Q72" s="72">
        <v>-477295</v>
      </c>
      <c r="R72" s="72">
        <v>0</v>
      </c>
      <c r="S72" s="72">
        <v>0</v>
      </c>
      <c r="T72" s="72">
        <v>3737641.73</v>
      </c>
      <c r="U72" s="72">
        <v>0</v>
      </c>
      <c r="V72" s="72">
        <v>66981.13</v>
      </c>
      <c r="W72" s="72">
        <v>81713493.579999998</v>
      </c>
      <c r="X72" s="72">
        <v>9235629.0600000005</v>
      </c>
      <c r="Y72" s="72">
        <v>4080188.65</v>
      </c>
      <c r="Z72" s="72">
        <v>0</v>
      </c>
      <c r="AA72" s="72">
        <v>0</v>
      </c>
      <c r="AB72" s="72">
        <v>0</v>
      </c>
      <c r="AC72" s="72">
        <v>1886792.45</v>
      </c>
      <c r="AD72" s="72">
        <v>0</v>
      </c>
      <c r="AE72" s="72">
        <v>0</v>
      </c>
      <c r="AF72" s="72">
        <v>4760672.0599999996</v>
      </c>
      <c r="AG72" s="72">
        <v>10043719.85</v>
      </c>
      <c r="AH72" s="72">
        <v>29493285.460000001</v>
      </c>
      <c r="AI72" s="72"/>
      <c r="AJ72" s="72"/>
      <c r="AK72" s="72"/>
    </row>
    <row r="73" spans="1:37" ht="16.350000000000001" customHeight="1">
      <c r="A73" s="71" t="s">
        <v>402</v>
      </c>
      <c r="B73" s="72">
        <v>6.79</v>
      </c>
      <c r="C73" s="72">
        <v>0</v>
      </c>
      <c r="D73" s="72">
        <v>0</v>
      </c>
      <c r="E73" s="72">
        <v>-477295</v>
      </c>
      <c r="F73" s="72">
        <v>0</v>
      </c>
      <c r="G73" s="72">
        <v>164558.01</v>
      </c>
      <c r="H73" s="72">
        <v>0</v>
      </c>
      <c r="I73" s="72">
        <v>0</v>
      </c>
      <c r="J73" s="72">
        <v>0</v>
      </c>
      <c r="K73" s="72">
        <v>984872.42</v>
      </c>
      <c r="L73" s="72">
        <v>0</v>
      </c>
      <c r="M73" s="72">
        <v>291949868.16000003</v>
      </c>
      <c r="N73" s="72">
        <v>0</v>
      </c>
      <c r="O73" s="72">
        <v>0</v>
      </c>
      <c r="P73" s="72">
        <v>0</v>
      </c>
      <c r="Q73" s="72">
        <v>-477295</v>
      </c>
      <c r="R73" s="72">
        <v>0</v>
      </c>
      <c r="S73" s="72">
        <v>0</v>
      </c>
      <c r="T73" s="72">
        <v>0</v>
      </c>
      <c r="U73" s="72">
        <v>0</v>
      </c>
      <c r="V73" s="72">
        <v>0</v>
      </c>
      <c r="W73" s="72">
        <v>0</v>
      </c>
      <c r="X73" s="72">
        <v>0</v>
      </c>
      <c r="Y73" s="72">
        <v>0</v>
      </c>
      <c r="Z73" s="72">
        <v>0</v>
      </c>
      <c r="AA73" s="72">
        <v>0</v>
      </c>
      <c r="AB73" s="72">
        <v>0</v>
      </c>
      <c r="AC73" s="72">
        <v>0</v>
      </c>
      <c r="AD73" s="72">
        <v>0</v>
      </c>
      <c r="AE73" s="72">
        <v>0</v>
      </c>
      <c r="AF73" s="72">
        <v>164558.01</v>
      </c>
      <c r="AG73" s="72">
        <v>0</v>
      </c>
      <c r="AH73" s="72">
        <v>0</v>
      </c>
      <c r="AI73" s="72"/>
      <c r="AJ73" s="72"/>
      <c r="AK73" s="72"/>
    </row>
    <row r="74" spans="1:37" ht="16.350000000000001" customHeight="1">
      <c r="A74" s="71" t="s">
        <v>403</v>
      </c>
      <c r="B74" s="72">
        <v>0</v>
      </c>
      <c r="C74" s="72">
        <v>0</v>
      </c>
      <c r="D74" s="72">
        <v>0</v>
      </c>
      <c r="E74" s="72">
        <v>0</v>
      </c>
      <c r="F74" s="72">
        <v>96983304.870000005</v>
      </c>
      <c r="G74" s="72">
        <v>0</v>
      </c>
      <c r="H74" s="72">
        <v>0</v>
      </c>
      <c r="I74" s="72">
        <v>0</v>
      </c>
      <c r="J74" s="72">
        <v>0</v>
      </c>
      <c r="K74" s="72">
        <v>0</v>
      </c>
      <c r="L74" s="72">
        <v>0</v>
      </c>
      <c r="M74" s="72">
        <v>0</v>
      </c>
      <c r="N74" s="72">
        <v>0</v>
      </c>
      <c r="O74" s="72">
        <v>0</v>
      </c>
      <c r="P74" s="72">
        <v>0</v>
      </c>
      <c r="Q74" s="72">
        <v>0</v>
      </c>
      <c r="R74" s="72">
        <v>0</v>
      </c>
      <c r="S74" s="72">
        <v>0</v>
      </c>
      <c r="T74" s="72">
        <v>0</v>
      </c>
      <c r="U74" s="72">
        <v>0</v>
      </c>
      <c r="V74" s="72">
        <v>66981.13</v>
      </c>
      <c r="W74" s="72">
        <v>81713493.579999998</v>
      </c>
      <c r="X74" s="72">
        <v>9235849.0600000005</v>
      </c>
      <c r="Y74" s="72">
        <v>4080188.65</v>
      </c>
      <c r="Z74" s="72">
        <v>0</v>
      </c>
      <c r="AA74" s="72">
        <v>0</v>
      </c>
      <c r="AB74" s="72">
        <v>0</v>
      </c>
      <c r="AC74" s="72">
        <v>1886792.45</v>
      </c>
      <c r="AD74" s="72">
        <v>0</v>
      </c>
      <c r="AE74" s="72">
        <v>0</v>
      </c>
      <c r="AF74" s="72">
        <v>0</v>
      </c>
      <c r="AG74" s="72">
        <v>0</v>
      </c>
      <c r="AH74" s="72">
        <v>0</v>
      </c>
      <c r="AI74" s="72"/>
      <c r="AJ74" s="72"/>
      <c r="AK74" s="72"/>
    </row>
    <row r="75" spans="1:37" ht="16.350000000000001" customHeight="1">
      <c r="A75" s="71" t="s">
        <v>404</v>
      </c>
      <c r="B75" s="72">
        <v>0</v>
      </c>
      <c r="C75" s="72">
        <v>0</v>
      </c>
      <c r="D75" s="72">
        <v>0</v>
      </c>
      <c r="E75" s="72">
        <v>1140703.1599999999</v>
      </c>
      <c r="F75" s="72">
        <v>0</v>
      </c>
      <c r="G75" s="72">
        <v>44133119.359999999</v>
      </c>
      <c r="H75" s="72">
        <v>0</v>
      </c>
      <c r="I75" s="72">
        <v>0</v>
      </c>
      <c r="J75" s="72">
        <v>0</v>
      </c>
      <c r="K75" s="72">
        <v>0</v>
      </c>
      <c r="L75" s="72">
        <v>0</v>
      </c>
      <c r="M75" s="72">
        <v>1572283.79</v>
      </c>
      <c r="N75" s="72">
        <v>0</v>
      </c>
      <c r="O75" s="72">
        <v>0</v>
      </c>
      <c r="P75" s="72">
        <v>0</v>
      </c>
      <c r="Q75" s="72">
        <v>0</v>
      </c>
      <c r="R75" s="72">
        <v>0</v>
      </c>
      <c r="S75" s="72">
        <v>0</v>
      </c>
      <c r="T75" s="72">
        <v>1140703.1599999999</v>
      </c>
      <c r="U75" s="72">
        <v>0</v>
      </c>
      <c r="V75" s="72">
        <v>0</v>
      </c>
      <c r="W75" s="72">
        <v>0</v>
      </c>
      <c r="X75" s="72">
        <v>0</v>
      </c>
      <c r="Y75" s="72">
        <v>0</v>
      </c>
      <c r="Z75" s="72">
        <v>0</v>
      </c>
      <c r="AA75" s="72">
        <v>0</v>
      </c>
      <c r="AB75" s="72">
        <v>0</v>
      </c>
      <c r="AC75" s="72">
        <v>0</v>
      </c>
      <c r="AD75" s="72">
        <v>0</v>
      </c>
      <c r="AE75" s="72">
        <v>0</v>
      </c>
      <c r="AF75" s="72">
        <v>4596114.05</v>
      </c>
      <c r="AG75" s="72">
        <v>10043719.85</v>
      </c>
      <c r="AH75" s="72">
        <v>29493285.460000001</v>
      </c>
      <c r="AI75" s="72"/>
      <c r="AJ75" s="72"/>
      <c r="AK75" s="72"/>
    </row>
    <row r="76" spans="1:37" ht="16.350000000000001" customHeight="1">
      <c r="A76" s="71" t="s">
        <v>405</v>
      </c>
      <c r="B76" s="72">
        <v>8290808.4500000002</v>
      </c>
      <c r="C76" s="72">
        <v>0</v>
      </c>
      <c r="D76" s="72">
        <v>0</v>
      </c>
      <c r="E76" s="72">
        <v>143635285.96000001</v>
      </c>
      <c r="F76" s="72">
        <v>0</v>
      </c>
      <c r="G76" s="72">
        <v>9636482.6600000001</v>
      </c>
      <c r="H76" s="72">
        <v>0</v>
      </c>
      <c r="I76" s="72">
        <v>0</v>
      </c>
      <c r="J76" s="72">
        <v>0</v>
      </c>
      <c r="K76" s="72">
        <v>0</v>
      </c>
      <c r="L76" s="72">
        <v>0</v>
      </c>
      <c r="M76" s="72">
        <v>141600</v>
      </c>
      <c r="N76" s="72">
        <v>0</v>
      </c>
      <c r="O76" s="72">
        <v>124953124.84</v>
      </c>
      <c r="P76" s="72">
        <v>0</v>
      </c>
      <c r="Q76" s="72">
        <v>28333813.809999999</v>
      </c>
      <c r="R76" s="72">
        <v>0</v>
      </c>
      <c r="S76" s="72">
        <v>-9738502.6899999995</v>
      </c>
      <c r="T76" s="72">
        <v>86850</v>
      </c>
      <c r="U76" s="72">
        <v>0</v>
      </c>
      <c r="V76" s="72">
        <v>0</v>
      </c>
      <c r="W76" s="72">
        <v>0</v>
      </c>
      <c r="X76" s="72">
        <v>0</v>
      </c>
      <c r="Y76" s="72">
        <v>0</v>
      </c>
      <c r="Z76" s="72">
        <v>0</v>
      </c>
      <c r="AA76" s="72">
        <v>0</v>
      </c>
      <c r="AB76" s="72">
        <v>0</v>
      </c>
      <c r="AC76" s="72">
        <v>0</v>
      </c>
      <c r="AD76" s="72">
        <v>0</v>
      </c>
      <c r="AE76" s="72">
        <v>0</v>
      </c>
      <c r="AF76" s="72">
        <v>957744.69</v>
      </c>
      <c r="AG76" s="72">
        <v>8678737.9700000007</v>
      </c>
      <c r="AH76" s="72">
        <v>0</v>
      </c>
      <c r="AI76" s="72"/>
      <c r="AJ76" s="72"/>
      <c r="AK76" s="72"/>
    </row>
    <row r="77" spans="1:37" ht="16.350000000000001" customHeight="1">
      <c r="A77" s="71" t="s">
        <v>406</v>
      </c>
      <c r="B77" s="72">
        <v>4750770.72</v>
      </c>
      <c r="C77" s="72">
        <v>0</v>
      </c>
      <c r="D77" s="72">
        <v>0</v>
      </c>
      <c r="E77" s="72">
        <v>-4763622.58</v>
      </c>
      <c r="F77" s="72">
        <v>0</v>
      </c>
      <c r="G77" s="72">
        <v>0</v>
      </c>
      <c r="H77" s="72">
        <v>0</v>
      </c>
      <c r="I77" s="72">
        <v>0</v>
      </c>
      <c r="J77" s="72">
        <v>0</v>
      </c>
      <c r="K77" s="72">
        <v>0</v>
      </c>
      <c r="L77" s="72">
        <v>0</v>
      </c>
      <c r="M77" s="72">
        <v>0</v>
      </c>
      <c r="N77" s="72">
        <v>0</v>
      </c>
      <c r="O77" s="72">
        <v>-5764425.25</v>
      </c>
      <c r="P77" s="72">
        <v>0</v>
      </c>
      <c r="Q77" s="72">
        <v>346733.49</v>
      </c>
      <c r="R77" s="72">
        <v>0</v>
      </c>
      <c r="S77" s="72">
        <v>567219.18000000005</v>
      </c>
      <c r="T77" s="72">
        <v>86850</v>
      </c>
      <c r="U77" s="72">
        <v>0</v>
      </c>
      <c r="V77" s="72">
        <v>0</v>
      </c>
      <c r="W77" s="72">
        <v>0</v>
      </c>
      <c r="X77" s="72">
        <v>0</v>
      </c>
      <c r="Y77" s="72">
        <v>0</v>
      </c>
      <c r="Z77" s="72">
        <v>0</v>
      </c>
      <c r="AA77" s="72">
        <v>0</v>
      </c>
      <c r="AB77" s="72">
        <v>0</v>
      </c>
      <c r="AC77" s="72">
        <v>0</v>
      </c>
      <c r="AD77" s="72">
        <v>0</v>
      </c>
      <c r="AE77" s="72">
        <v>0</v>
      </c>
      <c r="AF77" s="72">
        <v>0</v>
      </c>
      <c r="AG77" s="72">
        <v>0</v>
      </c>
      <c r="AH77" s="72">
        <v>0</v>
      </c>
      <c r="AI77" s="72"/>
      <c r="AJ77" s="72"/>
      <c r="AK77" s="72"/>
    </row>
    <row r="78" spans="1:37" ht="16.350000000000001" customHeight="1">
      <c r="A78" s="71" t="s">
        <v>407</v>
      </c>
      <c r="B78" s="72">
        <v>0</v>
      </c>
      <c r="C78" s="72">
        <v>0</v>
      </c>
      <c r="D78" s="72">
        <v>0</v>
      </c>
      <c r="E78" s="72">
        <v>0</v>
      </c>
      <c r="F78" s="72">
        <v>0</v>
      </c>
      <c r="G78" s="72">
        <v>0</v>
      </c>
      <c r="H78" s="72">
        <v>0</v>
      </c>
      <c r="I78" s="72">
        <v>0</v>
      </c>
      <c r="J78" s="72">
        <v>0</v>
      </c>
      <c r="K78" s="72">
        <v>0</v>
      </c>
      <c r="L78" s="72">
        <v>0</v>
      </c>
      <c r="M78" s="72">
        <v>0</v>
      </c>
      <c r="N78" s="72">
        <v>0</v>
      </c>
      <c r="O78" s="72">
        <v>0</v>
      </c>
      <c r="P78" s="72">
        <v>0</v>
      </c>
      <c r="Q78" s="72">
        <v>0</v>
      </c>
      <c r="R78" s="72">
        <v>0</v>
      </c>
      <c r="S78" s="72">
        <v>0</v>
      </c>
      <c r="T78" s="72">
        <v>0</v>
      </c>
      <c r="U78" s="72">
        <v>0</v>
      </c>
      <c r="V78" s="72">
        <v>0</v>
      </c>
      <c r="W78" s="72">
        <v>0</v>
      </c>
      <c r="X78" s="72">
        <v>0</v>
      </c>
      <c r="Y78" s="72">
        <v>0</v>
      </c>
      <c r="Z78" s="72">
        <v>0</v>
      </c>
      <c r="AA78" s="72">
        <v>0</v>
      </c>
      <c r="AB78" s="72">
        <v>0</v>
      </c>
      <c r="AC78" s="72">
        <v>0</v>
      </c>
      <c r="AD78" s="72">
        <v>0</v>
      </c>
      <c r="AE78" s="72">
        <v>0</v>
      </c>
      <c r="AF78" s="72">
        <v>0</v>
      </c>
      <c r="AG78" s="72">
        <v>0</v>
      </c>
      <c r="AH78" s="72">
        <v>0</v>
      </c>
      <c r="AI78" s="72"/>
      <c r="AJ78" s="72"/>
      <c r="AK78" s="72"/>
    </row>
    <row r="79" spans="1:37" ht="16.350000000000001" customHeight="1">
      <c r="A79" s="71" t="s">
        <v>408</v>
      </c>
      <c r="B79" s="72">
        <v>0</v>
      </c>
      <c r="C79" s="72">
        <v>0</v>
      </c>
      <c r="D79" s="72">
        <v>0</v>
      </c>
      <c r="E79" s="72">
        <v>0</v>
      </c>
      <c r="F79" s="72">
        <v>0</v>
      </c>
      <c r="G79" s="72">
        <v>0</v>
      </c>
      <c r="H79" s="72">
        <v>0</v>
      </c>
      <c r="I79" s="72">
        <v>0</v>
      </c>
      <c r="J79" s="72">
        <v>0</v>
      </c>
      <c r="K79" s="72">
        <v>0</v>
      </c>
      <c r="L79" s="72">
        <v>0</v>
      </c>
      <c r="M79" s="72">
        <v>0</v>
      </c>
      <c r="N79" s="72">
        <v>0</v>
      </c>
      <c r="O79" s="72">
        <v>0</v>
      </c>
      <c r="P79" s="72">
        <v>0</v>
      </c>
      <c r="Q79" s="72">
        <v>0</v>
      </c>
      <c r="R79" s="72">
        <v>0</v>
      </c>
      <c r="S79" s="72">
        <v>0</v>
      </c>
      <c r="T79" s="72">
        <v>0</v>
      </c>
      <c r="U79" s="72">
        <v>0</v>
      </c>
      <c r="V79" s="72">
        <v>0</v>
      </c>
      <c r="W79" s="72">
        <v>0</v>
      </c>
      <c r="X79" s="72">
        <v>0</v>
      </c>
      <c r="Y79" s="72">
        <v>0</v>
      </c>
      <c r="Z79" s="72">
        <v>0</v>
      </c>
      <c r="AA79" s="72">
        <v>0</v>
      </c>
      <c r="AB79" s="72">
        <v>0</v>
      </c>
      <c r="AC79" s="72">
        <v>0</v>
      </c>
      <c r="AD79" s="72">
        <v>0</v>
      </c>
      <c r="AE79" s="72">
        <v>0</v>
      </c>
      <c r="AF79" s="72">
        <v>0</v>
      </c>
      <c r="AG79" s="72">
        <v>0</v>
      </c>
      <c r="AH79" s="72">
        <v>0</v>
      </c>
      <c r="AI79" s="72"/>
      <c r="AJ79" s="72"/>
      <c r="AK79" s="72"/>
    </row>
    <row r="80" spans="1:37" ht="16.350000000000001" customHeight="1">
      <c r="A80" s="71" t="s">
        <v>409</v>
      </c>
      <c r="B80" s="72">
        <v>0</v>
      </c>
      <c r="C80" s="72">
        <v>0</v>
      </c>
      <c r="D80" s="72">
        <v>0</v>
      </c>
      <c r="E80" s="72">
        <v>0</v>
      </c>
      <c r="F80" s="72">
        <v>0</v>
      </c>
      <c r="G80" s="72">
        <v>0</v>
      </c>
      <c r="H80" s="72">
        <v>0</v>
      </c>
      <c r="I80" s="72">
        <v>0</v>
      </c>
      <c r="J80" s="72">
        <v>0</v>
      </c>
      <c r="K80" s="72">
        <v>0</v>
      </c>
      <c r="L80" s="72">
        <v>0</v>
      </c>
      <c r="M80" s="72">
        <v>1629</v>
      </c>
      <c r="N80" s="72">
        <v>0</v>
      </c>
      <c r="O80" s="72">
        <v>0</v>
      </c>
      <c r="P80" s="72">
        <v>0</v>
      </c>
      <c r="Q80" s="72">
        <v>0</v>
      </c>
      <c r="R80" s="72">
        <v>0</v>
      </c>
      <c r="S80" s="72">
        <v>0</v>
      </c>
      <c r="T80" s="72">
        <v>0</v>
      </c>
      <c r="U80" s="72">
        <v>0</v>
      </c>
      <c r="V80" s="72">
        <v>0</v>
      </c>
      <c r="W80" s="72">
        <v>0</v>
      </c>
      <c r="X80" s="72">
        <v>0</v>
      </c>
      <c r="Y80" s="72">
        <v>0</v>
      </c>
      <c r="Z80" s="72">
        <v>0</v>
      </c>
      <c r="AA80" s="72">
        <v>0</v>
      </c>
      <c r="AB80" s="72">
        <v>0</v>
      </c>
      <c r="AC80" s="72">
        <v>0</v>
      </c>
      <c r="AD80" s="72">
        <v>0</v>
      </c>
      <c r="AE80" s="72">
        <v>0</v>
      </c>
      <c r="AF80" s="72">
        <v>0</v>
      </c>
      <c r="AG80" s="72">
        <v>0</v>
      </c>
      <c r="AH80" s="72">
        <v>0</v>
      </c>
      <c r="AI80" s="72"/>
      <c r="AJ80" s="72"/>
      <c r="AK80" s="72"/>
    </row>
    <row r="81" spans="1:37" ht="16.350000000000001" customHeight="1">
      <c r="A81" s="71" t="s">
        <v>410</v>
      </c>
      <c r="B81" s="72">
        <v>-1121220</v>
      </c>
      <c r="C81" s="72">
        <v>0</v>
      </c>
      <c r="D81" s="72">
        <v>0</v>
      </c>
      <c r="E81" s="72">
        <v>35294971.490000002</v>
      </c>
      <c r="F81" s="72">
        <v>0</v>
      </c>
      <c r="G81" s="72">
        <v>12279635.59</v>
      </c>
      <c r="H81" s="72">
        <v>0</v>
      </c>
      <c r="I81" s="72">
        <v>0</v>
      </c>
      <c r="J81" s="72">
        <v>0</v>
      </c>
      <c r="K81" s="72">
        <v>0</v>
      </c>
      <c r="L81" s="72">
        <v>0</v>
      </c>
      <c r="M81" s="72">
        <v>3015712.11</v>
      </c>
      <c r="N81" s="72">
        <v>0</v>
      </c>
      <c r="O81" s="72">
        <v>-7266346.6399999997</v>
      </c>
      <c r="P81" s="72">
        <v>0</v>
      </c>
      <c r="Q81" s="72">
        <v>25463441.219999999</v>
      </c>
      <c r="R81" s="72">
        <v>0</v>
      </c>
      <c r="S81" s="72">
        <v>15198884.390000001</v>
      </c>
      <c r="T81" s="72">
        <v>1898992.52</v>
      </c>
      <c r="U81" s="72">
        <v>0</v>
      </c>
      <c r="V81" s="72">
        <v>0</v>
      </c>
      <c r="W81" s="72">
        <v>0</v>
      </c>
      <c r="X81" s="72">
        <v>0</v>
      </c>
      <c r="Y81" s="72">
        <v>0</v>
      </c>
      <c r="Z81" s="72">
        <v>0</v>
      </c>
      <c r="AA81" s="72">
        <v>0</v>
      </c>
      <c r="AB81" s="72">
        <v>0</v>
      </c>
      <c r="AC81" s="72">
        <v>0</v>
      </c>
      <c r="AD81" s="72">
        <v>0</v>
      </c>
      <c r="AE81" s="72">
        <v>0</v>
      </c>
      <c r="AF81" s="72">
        <v>-49615.09</v>
      </c>
      <c r="AG81" s="72">
        <v>12329250.68</v>
      </c>
      <c r="AH81" s="72">
        <v>0</v>
      </c>
      <c r="AI81" s="72"/>
      <c r="AJ81" s="72"/>
      <c r="AK81" s="72"/>
    </row>
    <row r="82" spans="1:37" ht="16.350000000000001" customHeight="1">
      <c r="A82" s="71" t="s">
        <v>411</v>
      </c>
      <c r="B82" s="72">
        <v>-5975.87</v>
      </c>
      <c r="C82" s="72">
        <v>0</v>
      </c>
      <c r="D82" s="72">
        <v>0</v>
      </c>
      <c r="E82" s="72">
        <v>0</v>
      </c>
      <c r="F82" s="72">
        <v>0</v>
      </c>
      <c r="G82" s="72">
        <v>0</v>
      </c>
      <c r="H82" s="72">
        <v>0</v>
      </c>
      <c r="I82" s="72">
        <v>0</v>
      </c>
      <c r="J82" s="72">
        <v>0</v>
      </c>
      <c r="K82" s="72">
        <v>0</v>
      </c>
      <c r="L82" s="72">
        <v>0</v>
      </c>
      <c r="M82" s="76">
        <v>59515.13</v>
      </c>
      <c r="N82" s="76">
        <v>0</v>
      </c>
      <c r="O82" s="72">
        <v>0</v>
      </c>
      <c r="P82" s="72">
        <v>0</v>
      </c>
      <c r="Q82" s="72">
        <v>0</v>
      </c>
      <c r="R82" s="72">
        <v>0</v>
      </c>
      <c r="S82" s="72">
        <v>0</v>
      </c>
      <c r="T82" s="72">
        <v>0</v>
      </c>
      <c r="U82" s="72">
        <v>0</v>
      </c>
      <c r="V82" s="72">
        <v>0</v>
      </c>
      <c r="W82" s="72">
        <v>0</v>
      </c>
      <c r="X82" s="72">
        <v>0</v>
      </c>
      <c r="Y82" s="72">
        <v>0</v>
      </c>
      <c r="Z82" s="72">
        <v>0</v>
      </c>
      <c r="AA82" s="72">
        <v>0</v>
      </c>
      <c r="AB82" s="72">
        <v>0</v>
      </c>
      <c r="AC82" s="72">
        <v>0</v>
      </c>
      <c r="AD82" s="72">
        <v>0</v>
      </c>
      <c r="AE82" s="72">
        <v>0</v>
      </c>
      <c r="AF82" s="72">
        <v>0</v>
      </c>
      <c r="AG82" s="72">
        <v>0</v>
      </c>
      <c r="AH82" s="72">
        <v>0</v>
      </c>
      <c r="AI82" s="72"/>
      <c r="AJ82" s="72"/>
      <c r="AK82" s="72"/>
    </row>
    <row r="83" spans="1:37" ht="16.350000000000001" customHeight="1">
      <c r="A83" s="71" t="s">
        <v>412</v>
      </c>
      <c r="B83" s="72">
        <v>0</v>
      </c>
      <c r="C83" s="72">
        <v>0</v>
      </c>
      <c r="D83" s="72">
        <v>0</v>
      </c>
      <c r="E83" s="72">
        <v>0</v>
      </c>
      <c r="F83" s="72">
        <v>909579.37</v>
      </c>
      <c r="G83" s="72">
        <v>0</v>
      </c>
      <c r="H83" s="72">
        <v>0</v>
      </c>
      <c r="I83" s="72">
        <v>0</v>
      </c>
      <c r="J83" s="72">
        <v>0</v>
      </c>
      <c r="K83" s="72">
        <v>0</v>
      </c>
      <c r="L83" s="72">
        <v>0</v>
      </c>
      <c r="M83" s="72">
        <v>12262747.869999999</v>
      </c>
      <c r="N83" s="72">
        <v>0</v>
      </c>
      <c r="O83" s="72">
        <v>0</v>
      </c>
      <c r="P83" s="72">
        <v>0</v>
      </c>
      <c r="Q83" s="72">
        <v>0</v>
      </c>
      <c r="R83" s="72">
        <v>0</v>
      </c>
      <c r="S83" s="72">
        <v>0</v>
      </c>
      <c r="T83" s="72">
        <v>0</v>
      </c>
      <c r="U83" s="72">
        <v>0</v>
      </c>
      <c r="V83" s="72">
        <v>108713.65</v>
      </c>
      <c r="W83" s="72">
        <v>168056</v>
      </c>
      <c r="X83" s="72">
        <v>71032.19</v>
      </c>
      <c r="Y83" s="72">
        <v>4716.9799999999996</v>
      </c>
      <c r="Z83" s="72">
        <v>0</v>
      </c>
      <c r="AA83" s="72">
        <v>0</v>
      </c>
      <c r="AB83" s="72">
        <v>0</v>
      </c>
      <c r="AC83" s="72">
        <v>557060.55000000005</v>
      </c>
      <c r="AD83" s="72">
        <v>0</v>
      </c>
      <c r="AE83" s="72">
        <v>0</v>
      </c>
      <c r="AF83" s="72">
        <v>0</v>
      </c>
      <c r="AG83" s="72">
        <v>0</v>
      </c>
      <c r="AH83" s="72">
        <v>0</v>
      </c>
      <c r="AI83" s="72"/>
      <c r="AJ83" s="72"/>
      <c r="AK83" s="72"/>
    </row>
    <row r="84" spans="1:37" ht="16.350000000000001" customHeight="1">
      <c r="A84" s="71" t="s">
        <v>413</v>
      </c>
      <c r="B84" s="72">
        <v>0</v>
      </c>
      <c r="C84" s="72">
        <v>0</v>
      </c>
      <c r="D84" s="72">
        <v>0</v>
      </c>
      <c r="E84" s="72">
        <v>0</v>
      </c>
      <c r="F84" s="72">
        <v>0</v>
      </c>
      <c r="G84" s="72">
        <v>0</v>
      </c>
      <c r="H84" s="72">
        <v>0</v>
      </c>
      <c r="I84" s="72">
        <v>0</v>
      </c>
      <c r="J84" s="72">
        <v>0</v>
      </c>
      <c r="K84" s="72">
        <v>0</v>
      </c>
      <c r="L84" s="72">
        <v>0</v>
      </c>
      <c r="M84" s="72">
        <v>0</v>
      </c>
      <c r="N84" s="72">
        <v>0</v>
      </c>
      <c r="O84" s="72">
        <v>0</v>
      </c>
      <c r="P84" s="72">
        <v>0</v>
      </c>
      <c r="Q84" s="72">
        <v>0</v>
      </c>
      <c r="R84" s="72">
        <v>0</v>
      </c>
      <c r="S84" s="72">
        <v>0</v>
      </c>
      <c r="T84" s="72">
        <v>0</v>
      </c>
      <c r="U84" s="72">
        <v>0</v>
      </c>
      <c r="V84" s="72">
        <v>0</v>
      </c>
      <c r="W84" s="72">
        <v>0</v>
      </c>
      <c r="X84" s="72">
        <v>0</v>
      </c>
      <c r="Y84" s="72">
        <v>0</v>
      </c>
      <c r="Z84" s="72">
        <v>0</v>
      </c>
      <c r="AA84" s="72">
        <v>0</v>
      </c>
      <c r="AB84" s="72">
        <v>0</v>
      </c>
      <c r="AC84" s="72">
        <v>0</v>
      </c>
      <c r="AD84" s="72">
        <v>0</v>
      </c>
      <c r="AE84" s="72">
        <v>0</v>
      </c>
      <c r="AF84" s="72">
        <v>0</v>
      </c>
      <c r="AG84" s="72">
        <v>0</v>
      </c>
      <c r="AH84" s="72">
        <v>0</v>
      </c>
      <c r="AI84" s="72"/>
      <c r="AJ84" s="72"/>
      <c r="AK84" s="72"/>
    </row>
    <row r="85" spans="1:37" ht="16.350000000000001" customHeight="1">
      <c r="A85" s="71" t="s">
        <v>414</v>
      </c>
      <c r="B85" s="72">
        <v>132890970.091584</v>
      </c>
      <c r="C85" s="72">
        <v>23406.880000000001</v>
      </c>
      <c r="D85" s="72">
        <v>0</v>
      </c>
      <c r="E85" s="72">
        <v>27017193.005626</v>
      </c>
      <c r="F85" s="72">
        <v>54645857.183044001</v>
      </c>
      <c r="G85" s="72">
        <v>10335486.203458</v>
      </c>
      <c r="H85" s="72">
        <v>2171936.2400000002</v>
      </c>
      <c r="I85" s="72">
        <v>0</v>
      </c>
      <c r="J85" s="72">
        <v>0</v>
      </c>
      <c r="K85" s="72">
        <v>2930595.04</v>
      </c>
      <c r="L85" s="72">
        <v>0</v>
      </c>
      <c r="M85" s="72">
        <v>216873052.63829401</v>
      </c>
      <c r="N85" s="72">
        <v>8788837.4399999995</v>
      </c>
      <c r="O85" s="72">
        <v>7057484.5616499996</v>
      </c>
      <c r="P85" s="72">
        <v>0</v>
      </c>
      <c r="Q85" s="72">
        <v>6949109.6802279996</v>
      </c>
      <c r="R85" s="72">
        <v>0</v>
      </c>
      <c r="S85" s="72">
        <v>2401021.835796</v>
      </c>
      <c r="T85" s="72">
        <v>1820739.487952</v>
      </c>
      <c r="U85" s="72">
        <v>0</v>
      </c>
      <c r="V85" s="72">
        <v>3906302.92</v>
      </c>
      <c r="W85" s="72">
        <v>29814525.57155</v>
      </c>
      <c r="X85" s="72">
        <v>11915477.2478</v>
      </c>
      <c r="Y85" s="72">
        <v>3546695.0436940002</v>
      </c>
      <c r="Z85" s="72">
        <v>0</v>
      </c>
      <c r="AA85" s="72">
        <v>0</v>
      </c>
      <c r="AB85" s="72">
        <v>0</v>
      </c>
      <c r="AC85" s="72">
        <v>5462856.4000000004</v>
      </c>
      <c r="AD85" s="72">
        <v>0</v>
      </c>
      <c r="AE85" s="72">
        <v>0</v>
      </c>
      <c r="AF85" s="72">
        <v>3300390.2997300001</v>
      </c>
      <c r="AG85" s="72">
        <v>3951577.05</v>
      </c>
      <c r="AH85" s="72">
        <v>3164064.6577420002</v>
      </c>
      <c r="AI85" s="72"/>
      <c r="AJ85" s="72"/>
      <c r="AK85" s="72"/>
    </row>
    <row r="86" spans="1:37" ht="16.350000000000001" customHeight="1">
      <c r="A86" s="71" t="s">
        <v>415</v>
      </c>
      <c r="B86" s="72">
        <v>-764861.68081599998</v>
      </c>
      <c r="C86" s="72">
        <v>0</v>
      </c>
      <c r="D86" s="72">
        <v>0</v>
      </c>
      <c r="E86" s="72">
        <v>1246360.350176</v>
      </c>
      <c r="F86" s="72">
        <v>676869.61714400002</v>
      </c>
      <c r="G86" s="72">
        <v>367263.06760800001</v>
      </c>
      <c r="H86" s="72">
        <v>0</v>
      </c>
      <c r="I86" s="72">
        <v>0</v>
      </c>
      <c r="J86" s="72">
        <v>0</v>
      </c>
      <c r="K86" s="72">
        <v>5998.52</v>
      </c>
      <c r="L86" s="72">
        <v>0</v>
      </c>
      <c r="M86" s="72">
        <v>4204399.0295439996</v>
      </c>
      <c r="N86" s="72">
        <v>-44132.04</v>
      </c>
      <c r="O86" s="72">
        <v>1176566.3382000001</v>
      </c>
      <c r="P86" s="72">
        <v>0</v>
      </c>
      <c r="Q86" s="72">
        <v>182062.88112800001</v>
      </c>
      <c r="R86" s="72">
        <v>0</v>
      </c>
      <c r="S86" s="72">
        <v>-95432.581904000006</v>
      </c>
      <c r="T86" s="72">
        <v>27295.752752</v>
      </c>
      <c r="U86" s="72">
        <v>0</v>
      </c>
      <c r="V86" s="72">
        <v>-11374.74</v>
      </c>
      <c r="W86" s="72">
        <v>582633.14</v>
      </c>
      <c r="X86" s="72">
        <v>64778.12</v>
      </c>
      <c r="Y86" s="72">
        <v>27753.257143999999</v>
      </c>
      <c r="Z86" s="72">
        <v>0</v>
      </c>
      <c r="AA86" s="72">
        <v>0</v>
      </c>
      <c r="AB86" s="72">
        <v>0</v>
      </c>
      <c r="AC86" s="72">
        <v>13079.84</v>
      </c>
      <c r="AD86" s="72">
        <v>0</v>
      </c>
      <c r="AE86" s="72">
        <v>0</v>
      </c>
      <c r="AF86" s="72">
        <v>33590.607479999999</v>
      </c>
      <c r="AG86" s="72">
        <v>73037.09</v>
      </c>
      <c r="AH86" s="72">
        <v>286758.33359200001</v>
      </c>
      <c r="AI86" s="72"/>
      <c r="AJ86" s="72"/>
      <c r="AK86" s="72"/>
    </row>
    <row r="87" spans="1:37" ht="16.350000000000001" customHeight="1">
      <c r="A87" s="71" t="s">
        <v>416</v>
      </c>
      <c r="B87" s="72">
        <v>133655831.77240001</v>
      </c>
      <c r="C87" s="72">
        <v>23406.880000000001</v>
      </c>
      <c r="D87" s="72">
        <v>0</v>
      </c>
      <c r="E87" s="72">
        <v>25770832.655450001</v>
      </c>
      <c r="F87" s="72">
        <v>53968987.565899998</v>
      </c>
      <c r="G87" s="72">
        <v>9968223.1358499993</v>
      </c>
      <c r="H87" s="72">
        <v>2171936.2400000002</v>
      </c>
      <c r="I87" s="72">
        <v>0</v>
      </c>
      <c r="J87" s="72">
        <v>0</v>
      </c>
      <c r="K87" s="72">
        <v>2924596.52</v>
      </c>
      <c r="L87" s="72">
        <v>0</v>
      </c>
      <c r="M87" s="72">
        <v>210403284.90875</v>
      </c>
      <c r="N87" s="72">
        <v>8832969.4800000004</v>
      </c>
      <c r="O87" s="72">
        <v>5880918.2234500004</v>
      </c>
      <c r="P87" s="72">
        <v>0</v>
      </c>
      <c r="Q87" s="72">
        <v>6767046.7991000004</v>
      </c>
      <c r="R87" s="72">
        <v>0</v>
      </c>
      <c r="S87" s="72">
        <v>2496454.4177000001</v>
      </c>
      <c r="T87" s="72">
        <v>1793443.7352</v>
      </c>
      <c r="U87" s="72">
        <v>0</v>
      </c>
      <c r="V87" s="72">
        <v>3917677.66</v>
      </c>
      <c r="W87" s="72">
        <v>29231892.43155</v>
      </c>
      <c r="X87" s="72">
        <v>11850699.127800001</v>
      </c>
      <c r="Y87" s="72">
        <v>3518941.7865499998</v>
      </c>
      <c r="Z87" s="72">
        <v>0</v>
      </c>
      <c r="AA87" s="72">
        <v>0</v>
      </c>
      <c r="AB87" s="72">
        <v>0</v>
      </c>
      <c r="AC87" s="72">
        <v>5449776.5599999996</v>
      </c>
      <c r="AD87" s="72">
        <v>0</v>
      </c>
      <c r="AE87" s="72">
        <v>0</v>
      </c>
      <c r="AF87" s="72">
        <v>3266799.6922499998</v>
      </c>
      <c r="AG87" s="72">
        <v>3878539.96</v>
      </c>
      <c r="AH87" s="72">
        <v>2877306.3241499998</v>
      </c>
      <c r="AI87" s="72"/>
      <c r="AJ87" s="72"/>
      <c r="AK87" s="72"/>
    </row>
    <row r="88" spans="1:37" ht="16.350000000000001" customHeight="1">
      <c r="A88" s="71" t="s">
        <v>417</v>
      </c>
      <c r="B88" s="72">
        <v>0</v>
      </c>
      <c r="C88" s="72">
        <v>0</v>
      </c>
      <c r="D88" s="72">
        <v>0</v>
      </c>
      <c r="E88" s="72">
        <v>0</v>
      </c>
      <c r="F88" s="72">
        <v>0</v>
      </c>
      <c r="G88" s="72">
        <v>0</v>
      </c>
      <c r="H88" s="72">
        <v>0</v>
      </c>
      <c r="I88" s="72">
        <v>0</v>
      </c>
      <c r="J88" s="72">
        <v>0</v>
      </c>
      <c r="K88" s="72">
        <v>0</v>
      </c>
      <c r="L88" s="72">
        <v>0</v>
      </c>
      <c r="M88" s="72">
        <v>0</v>
      </c>
      <c r="N88" s="72">
        <v>0</v>
      </c>
      <c r="O88" s="72">
        <v>0</v>
      </c>
      <c r="P88" s="72">
        <v>0</v>
      </c>
      <c r="Q88" s="72">
        <v>0</v>
      </c>
      <c r="R88" s="72">
        <v>0</v>
      </c>
      <c r="S88" s="72">
        <v>0</v>
      </c>
      <c r="T88" s="72">
        <v>0</v>
      </c>
      <c r="U88" s="72">
        <v>0</v>
      </c>
      <c r="V88" s="72">
        <v>0</v>
      </c>
      <c r="W88" s="72">
        <v>0</v>
      </c>
      <c r="X88" s="72">
        <v>0</v>
      </c>
      <c r="Y88" s="72">
        <v>0</v>
      </c>
      <c r="Z88" s="72">
        <v>0</v>
      </c>
      <c r="AA88" s="72">
        <v>0</v>
      </c>
      <c r="AB88" s="72">
        <v>0</v>
      </c>
      <c r="AC88" s="72">
        <v>0</v>
      </c>
      <c r="AD88" s="72">
        <v>0</v>
      </c>
      <c r="AE88" s="72">
        <v>0</v>
      </c>
      <c r="AF88" s="72">
        <v>0</v>
      </c>
      <c r="AG88" s="72">
        <v>0</v>
      </c>
      <c r="AH88" s="72">
        <v>0</v>
      </c>
      <c r="AI88" s="72"/>
      <c r="AJ88" s="72"/>
      <c r="AK88" s="72"/>
    </row>
    <row r="89" spans="1:37" ht="16.350000000000001" customHeight="1">
      <c r="A89" s="71" t="s">
        <v>418</v>
      </c>
      <c r="B89" s="72">
        <v>0</v>
      </c>
      <c r="C89" s="72">
        <v>0</v>
      </c>
      <c r="D89" s="72">
        <v>0</v>
      </c>
      <c r="E89" s="72">
        <v>0</v>
      </c>
      <c r="F89" s="72">
        <v>0</v>
      </c>
      <c r="G89" s="72">
        <v>0</v>
      </c>
      <c r="H89" s="72">
        <v>0</v>
      </c>
      <c r="I89" s="72">
        <v>0</v>
      </c>
      <c r="J89" s="72">
        <v>0</v>
      </c>
      <c r="K89" s="72">
        <v>0</v>
      </c>
      <c r="L89" s="72">
        <v>0</v>
      </c>
      <c r="M89" s="72">
        <v>0</v>
      </c>
      <c r="N89" s="72">
        <v>0</v>
      </c>
      <c r="O89" s="72">
        <v>0</v>
      </c>
      <c r="P89" s="72">
        <v>0</v>
      </c>
      <c r="Q89" s="72">
        <v>0</v>
      </c>
      <c r="R89" s="72">
        <v>0</v>
      </c>
      <c r="S89" s="72">
        <v>0</v>
      </c>
      <c r="T89" s="72">
        <v>0</v>
      </c>
      <c r="U89" s="72">
        <v>0</v>
      </c>
      <c r="V89" s="72">
        <v>0</v>
      </c>
      <c r="W89" s="72">
        <v>0</v>
      </c>
      <c r="X89" s="72">
        <v>0</v>
      </c>
      <c r="Y89" s="72">
        <v>0</v>
      </c>
      <c r="Z89" s="72">
        <v>0</v>
      </c>
      <c r="AA89" s="72">
        <v>0</v>
      </c>
      <c r="AB89" s="72">
        <v>0</v>
      </c>
      <c r="AC89" s="72">
        <v>0</v>
      </c>
      <c r="AD89" s="72">
        <v>0</v>
      </c>
      <c r="AE89" s="72">
        <v>0</v>
      </c>
      <c r="AF89" s="72">
        <v>0</v>
      </c>
      <c r="AG89" s="72">
        <v>0</v>
      </c>
      <c r="AH89" s="72">
        <v>0</v>
      </c>
      <c r="AI89" s="72"/>
      <c r="AJ89" s="72"/>
      <c r="AK89" s="72"/>
    </row>
    <row r="90" spans="1:37" ht="16.350000000000001" customHeight="1">
      <c r="A90" s="71" t="s">
        <v>419</v>
      </c>
      <c r="B90" s="72">
        <v>0</v>
      </c>
      <c r="C90" s="72">
        <v>0</v>
      </c>
      <c r="D90" s="72">
        <v>0</v>
      </c>
      <c r="E90" s="72">
        <v>0</v>
      </c>
      <c r="F90" s="72">
        <v>0</v>
      </c>
      <c r="G90" s="72">
        <v>0</v>
      </c>
      <c r="H90" s="72">
        <v>0</v>
      </c>
      <c r="I90" s="72">
        <v>0</v>
      </c>
      <c r="J90" s="72">
        <v>0</v>
      </c>
      <c r="K90" s="72">
        <v>0</v>
      </c>
      <c r="L90" s="72">
        <v>0</v>
      </c>
      <c r="M90" s="72">
        <v>2265368.7000000002</v>
      </c>
      <c r="N90" s="72">
        <v>0</v>
      </c>
      <c r="O90" s="72">
        <v>0</v>
      </c>
      <c r="P90" s="72">
        <v>0</v>
      </c>
      <c r="Q90" s="72">
        <v>0</v>
      </c>
      <c r="R90" s="72">
        <v>0</v>
      </c>
      <c r="S90" s="72">
        <v>0</v>
      </c>
      <c r="T90" s="72">
        <v>0</v>
      </c>
      <c r="U90" s="72">
        <v>0</v>
      </c>
      <c r="V90" s="72">
        <v>0</v>
      </c>
      <c r="W90" s="72">
        <v>0</v>
      </c>
      <c r="X90" s="72">
        <v>0</v>
      </c>
      <c r="Y90" s="72">
        <v>0</v>
      </c>
      <c r="Z90" s="72">
        <v>0</v>
      </c>
      <c r="AA90" s="72">
        <v>0</v>
      </c>
      <c r="AB90" s="72">
        <v>0</v>
      </c>
      <c r="AC90" s="72">
        <v>0</v>
      </c>
      <c r="AD90" s="72">
        <v>0</v>
      </c>
      <c r="AE90" s="72">
        <v>0</v>
      </c>
      <c r="AF90" s="72">
        <v>0</v>
      </c>
      <c r="AG90" s="72">
        <v>0</v>
      </c>
      <c r="AH90" s="72">
        <v>0</v>
      </c>
      <c r="AI90" s="72"/>
      <c r="AJ90" s="72"/>
      <c r="AK90" s="72"/>
    </row>
    <row r="91" spans="1:37" ht="16.350000000000001" customHeight="1">
      <c r="A91" s="71" t="s">
        <v>420</v>
      </c>
      <c r="B91" s="72">
        <v>-269993555.05158401</v>
      </c>
      <c r="C91" s="72">
        <v>1630681.95</v>
      </c>
      <c r="D91" s="72">
        <v>0</v>
      </c>
      <c r="E91" s="72">
        <v>150275995.73437399</v>
      </c>
      <c r="F91" s="72">
        <v>45334307.136955999</v>
      </c>
      <c r="G91" s="72">
        <v>56040621.496541999</v>
      </c>
      <c r="H91" s="72">
        <v>-2171580.9700000002</v>
      </c>
      <c r="I91" s="72">
        <v>0</v>
      </c>
      <c r="J91" s="72">
        <v>0</v>
      </c>
      <c r="K91" s="72">
        <v>-1945582.27</v>
      </c>
      <c r="L91" s="72">
        <v>0</v>
      </c>
      <c r="M91" s="72">
        <v>376774050.191706</v>
      </c>
      <c r="N91" s="72">
        <v>-8785034.1199999992</v>
      </c>
      <c r="O91" s="72">
        <v>99136591.738350004</v>
      </c>
      <c r="P91" s="72">
        <v>0</v>
      </c>
      <c r="Q91" s="72">
        <v>52962333.489771999</v>
      </c>
      <c r="R91" s="72">
        <v>0</v>
      </c>
      <c r="S91" s="72">
        <v>3059359.8642040002</v>
      </c>
      <c r="T91" s="72">
        <v>3902744.762048</v>
      </c>
      <c r="U91" s="72">
        <v>0</v>
      </c>
      <c r="V91" s="72">
        <v>-3730488.48</v>
      </c>
      <c r="W91" s="72">
        <v>54111237.90845</v>
      </c>
      <c r="X91" s="72">
        <v>-2565649.4778</v>
      </c>
      <c r="Y91" s="72">
        <v>538210.58630600001</v>
      </c>
      <c r="Z91" s="72">
        <v>0</v>
      </c>
      <c r="AA91" s="72">
        <v>0</v>
      </c>
      <c r="AB91" s="72">
        <v>0</v>
      </c>
      <c r="AC91" s="72">
        <v>-3019003.4</v>
      </c>
      <c r="AD91" s="72">
        <v>0</v>
      </c>
      <c r="AE91" s="72">
        <v>0</v>
      </c>
      <c r="AF91" s="72">
        <v>2530396.8302699998</v>
      </c>
      <c r="AG91" s="72">
        <v>27100458.059999999</v>
      </c>
      <c r="AH91" s="72">
        <v>26329220.802258</v>
      </c>
      <c r="AI91" s="72"/>
      <c r="AJ91" s="72"/>
      <c r="AK91" s="72"/>
    </row>
    <row r="92" spans="1:37" ht="16.350000000000001" customHeight="1">
      <c r="A92" s="71" t="s">
        <v>421</v>
      </c>
      <c r="B92" s="72">
        <v>408877.73</v>
      </c>
      <c r="C92" s="72">
        <v>0</v>
      </c>
      <c r="D92" s="72">
        <v>0</v>
      </c>
      <c r="E92" s="72">
        <v>74449.89</v>
      </c>
      <c r="F92" s="72">
        <v>0</v>
      </c>
      <c r="G92" s="72">
        <v>0</v>
      </c>
      <c r="H92" s="72">
        <v>800</v>
      </c>
      <c r="I92" s="72">
        <v>0</v>
      </c>
      <c r="J92" s="72">
        <v>0</v>
      </c>
      <c r="K92" s="72">
        <v>0</v>
      </c>
      <c r="L92" s="72">
        <v>0</v>
      </c>
      <c r="M92" s="72">
        <v>23044.6</v>
      </c>
      <c r="N92" s="72">
        <v>0</v>
      </c>
      <c r="O92" s="72">
        <v>0</v>
      </c>
      <c r="P92" s="72">
        <v>0</v>
      </c>
      <c r="Q92" s="72">
        <v>0</v>
      </c>
      <c r="R92" s="72">
        <v>0</v>
      </c>
      <c r="S92" s="72">
        <v>74449.89</v>
      </c>
      <c r="T92" s="72">
        <v>0</v>
      </c>
      <c r="U92" s="72">
        <v>0</v>
      </c>
      <c r="V92" s="72">
        <v>0</v>
      </c>
      <c r="W92" s="72">
        <v>0</v>
      </c>
      <c r="X92" s="72">
        <v>0</v>
      </c>
      <c r="Y92" s="72">
        <v>0</v>
      </c>
      <c r="Z92" s="72">
        <v>0</v>
      </c>
      <c r="AA92" s="72">
        <v>0</v>
      </c>
      <c r="AB92" s="72">
        <v>0</v>
      </c>
      <c r="AC92" s="72">
        <v>0</v>
      </c>
      <c r="AD92" s="72">
        <v>0</v>
      </c>
      <c r="AE92" s="72">
        <v>0</v>
      </c>
      <c r="AF92" s="72">
        <v>0</v>
      </c>
      <c r="AG92" s="72">
        <v>0</v>
      </c>
      <c r="AH92" s="72">
        <v>0</v>
      </c>
      <c r="AI92" s="72"/>
      <c r="AJ92" s="72"/>
      <c r="AK92" s="72"/>
    </row>
    <row r="93" spans="1:37" ht="16.350000000000001" customHeight="1">
      <c r="A93" s="71" t="s">
        <v>422</v>
      </c>
      <c r="B93" s="72">
        <v>20000</v>
      </c>
      <c r="C93" s="72">
        <v>0</v>
      </c>
      <c r="D93" s="72">
        <v>0</v>
      </c>
      <c r="E93" s="72">
        <v>0</v>
      </c>
      <c r="F93" s="72">
        <v>0</v>
      </c>
      <c r="G93" s="72">
        <v>0</v>
      </c>
      <c r="H93" s="72">
        <v>0</v>
      </c>
      <c r="I93" s="72">
        <v>0</v>
      </c>
      <c r="J93" s="72">
        <v>0</v>
      </c>
      <c r="K93" s="72">
        <v>0</v>
      </c>
      <c r="L93" s="72">
        <v>0</v>
      </c>
      <c r="M93" s="72">
        <v>74321.990000000005</v>
      </c>
      <c r="N93" s="72">
        <v>0</v>
      </c>
      <c r="O93" s="72">
        <v>0</v>
      </c>
      <c r="P93" s="72">
        <v>0</v>
      </c>
      <c r="Q93" s="72">
        <v>0</v>
      </c>
      <c r="R93" s="72">
        <v>0</v>
      </c>
      <c r="S93" s="72">
        <v>0</v>
      </c>
      <c r="T93" s="72">
        <v>0</v>
      </c>
      <c r="U93" s="72">
        <v>0</v>
      </c>
      <c r="V93" s="72">
        <v>0</v>
      </c>
      <c r="W93" s="72">
        <v>0</v>
      </c>
      <c r="X93" s="72">
        <v>0</v>
      </c>
      <c r="Y93" s="72">
        <v>0</v>
      </c>
      <c r="Z93" s="72">
        <v>0</v>
      </c>
      <c r="AA93" s="72">
        <v>0</v>
      </c>
      <c r="AB93" s="72">
        <v>0</v>
      </c>
      <c r="AC93" s="72">
        <v>0</v>
      </c>
      <c r="AD93" s="72">
        <v>0</v>
      </c>
      <c r="AE93" s="72">
        <v>0</v>
      </c>
      <c r="AF93" s="72">
        <v>0</v>
      </c>
      <c r="AG93" s="72">
        <v>0</v>
      </c>
      <c r="AH93" s="72">
        <v>0</v>
      </c>
      <c r="AI93" s="72"/>
      <c r="AJ93" s="72"/>
      <c r="AK93" s="72"/>
    </row>
    <row r="94" spans="1:37" ht="16.350000000000001" customHeight="1">
      <c r="A94" s="71" t="s">
        <v>423</v>
      </c>
      <c r="B94" s="72">
        <v>-269604677.32158399</v>
      </c>
      <c r="C94" s="72">
        <v>1630681.95</v>
      </c>
      <c r="D94" s="72">
        <v>0</v>
      </c>
      <c r="E94" s="72">
        <v>150350445.624374</v>
      </c>
      <c r="F94" s="72">
        <v>45334307.136955999</v>
      </c>
      <c r="G94" s="72">
        <v>56040621.496541999</v>
      </c>
      <c r="H94" s="72">
        <v>-2170780.9700000002</v>
      </c>
      <c r="I94" s="72">
        <v>0</v>
      </c>
      <c r="J94" s="72">
        <v>0</v>
      </c>
      <c r="K94" s="72">
        <v>-1945582.27</v>
      </c>
      <c r="L94" s="72">
        <v>0</v>
      </c>
      <c r="M94" s="72">
        <v>376722772.80170602</v>
      </c>
      <c r="N94" s="72">
        <v>-8785034.1199999992</v>
      </c>
      <c r="O94" s="72">
        <v>99136591.738350004</v>
      </c>
      <c r="P94" s="72">
        <v>0</v>
      </c>
      <c r="Q94" s="72">
        <v>52962333.489771999</v>
      </c>
      <c r="R94" s="72">
        <v>0</v>
      </c>
      <c r="S94" s="72">
        <v>3133809.7542039999</v>
      </c>
      <c r="T94" s="72">
        <v>3902744.762048</v>
      </c>
      <c r="U94" s="72">
        <v>0</v>
      </c>
      <c r="V94" s="72">
        <v>-3730488.48</v>
      </c>
      <c r="W94" s="72">
        <v>54111237.90845</v>
      </c>
      <c r="X94" s="72">
        <v>-2565649.4778</v>
      </c>
      <c r="Y94" s="72">
        <v>538210.58630600001</v>
      </c>
      <c r="Z94" s="72">
        <v>0</v>
      </c>
      <c r="AA94" s="72">
        <v>0</v>
      </c>
      <c r="AB94" s="72">
        <v>0</v>
      </c>
      <c r="AC94" s="72">
        <v>-3019003.4</v>
      </c>
      <c r="AD94" s="72">
        <v>0</v>
      </c>
      <c r="AE94" s="72">
        <v>0</v>
      </c>
      <c r="AF94" s="72">
        <v>2530396.8302699998</v>
      </c>
      <c r="AG94" s="72">
        <v>27100458.059999999</v>
      </c>
      <c r="AH94" s="72">
        <v>26329220.802258</v>
      </c>
      <c r="AI94" s="72"/>
      <c r="AJ94" s="72"/>
      <c r="AK94" s="72"/>
    </row>
    <row r="95" spans="1:37" ht="16.350000000000001" customHeight="1">
      <c r="A95" s="71" t="s">
        <v>424</v>
      </c>
      <c r="B95" s="72">
        <v>75474872.719999999</v>
      </c>
      <c r="C95" s="72">
        <v>0</v>
      </c>
      <c r="D95" s="72">
        <v>0</v>
      </c>
      <c r="E95" s="72">
        <v>0</v>
      </c>
      <c r="F95" s="72">
        <v>0</v>
      </c>
      <c r="G95" s="72">
        <v>0</v>
      </c>
      <c r="H95" s="72">
        <v>0</v>
      </c>
      <c r="I95" s="72">
        <v>0</v>
      </c>
      <c r="J95" s="72">
        <v>0</v>
      </c>
      <c r="K95" s="72">
        <v>0</v>
      </c>
      <c r="L95" s="72">
        <v>0</v>
      </c>
      <c r="M95" s="72">
        <v>0</v>
      </c>
      <c r="N95" s="72">
        <v>0</v>
      </c>
      <c r="O95" s="72">
        <v>0</v>
      </c>
      <c r="P95" s="72">
        <v>0</v>
      </c>
      <c r="Q95" s="72">
        <v>0</v>
      </c>
      <c r="R95" s="72">
        <v>0</v>
      </c>
      <c r="S95" s="72">
        <v>0</v>
      </c>
      <c r="T95" s="72">
        <v>0</v>
      </c>
      <c r="U95" s="72">
        <v>0</v>
      </c>
      <c r="V95" s="72">
        <v>0</v>
      </c>
      <c r="W95" s="72">
        <v>0</v>
      </c>
      <c r="X95" s="72">
        <v>0</v>
      </c>
      <c r="Y95" s="72">
        <v>0</v>
      </c>
      <c r="Z95" s="72">
        <v>0</v>
      </c>
      <c r="AA95" s="72">
        <v>0</v>
      </c>
      <c r="AB95" s="72">
        <v>0</v>
      </c>
      <c r="AC95" s="72">
        <v>0</v>
      </c>
      <c r="AD95" s="72">
        <v>0</v>
      </c>
      <c r="AE95" s="72">
        <v>0</v>
      </c>
      <c r="AF95" s="72">
        <v>0</v>
      </c>
      <c r="AG95" s="72">
        <v>0</v>
      </c>
      <c r="AH95" s="72">
        <v>0</v>
      </c>
      <c r="AI95" s="72"/>
      <c r="AJ95" s="72"/>
      <c r="AK95" s="72"/>
    </row>
    <row r="96" spans="1:37" ht="16.350000000000001" customHeight="1">
      <c r="A96" s="71" t="s">
        <v>425</v>
      </c>
      <c r="B96" s="72">
        <v>-345079550.04158401</v>
      </c>
      <c r="C96" s="72">
        <v>1630681.95</v>
      </c>
      <c r="D96" s="72">
        <v>0</v>
      </c>
      <c r="E96" s="72">
        <v>150350445.624374</v>
      </c>
      <c r="F96" s="72">
        <v>45334307.136955999</v>
      </c>
      <c r="G96" s="72">
        <v>56040621.496541999</v>
      </c>
      <c r="H96" s="72">
        <v>-2170780.9700000002</v>
      </c>
      <c r="I96" s="72">
        <v>0</v>
      </c>
      <c r="J96" s="72">
        <v>0</v>
      </c>
      <c r="K96" s="72">
        <v>-1945582.27</v>
      </c>
      <c r="L96" s="72">
        <v>0</v>
      </c>
      <c r="M96" s="72">
        <v>376722772.80170602</v>
      </c>
      <c r="N96" s="72">
        <v>-8785034.1199999992</v>
      </c>
      <c r="O96" s="72">
        <v>99136591.738350004</v>
      </c>
      <c r="P96" s="72">
        <v>0</v>
      </c>
      <c r="Q96" s="72">
        <v>52962333.489771999</v>
      </c>
      <c r="R96" s="72">
        <v>0</v>
      </c>
      <c r="S96" s="72">
        <v>3133809.7542039999</v>
      </c>
      <c r="T96" s="72">
        <v>3902744.762048</v>
      </c>
      <c r="U96" s="72">
        <v>0</v>
      </c>
      <c r="V96" s="72">
        <v>-3730488.48</v>
      </c>
      <c r="W96" s="72">
        <v>54111237.90845</v>
      </c>
      <c r="X96" s="72">
        <v>-2565649.4778</v>
      </c>
      <c r="Y96" s="72">
        <v>538210.58630600001</v>
      </c>
      <c r="Z96" s="72">
        <v>0</v>
      </c>
      <c r="AA96" s="72">
        <v>0</v>
      </c>
      <c r="AB96" s="72">
        <v>0</v>
      </c>
      <c r="AC96" s="72">
        <v>-3019003.4</v>
      </c>
      <c r="AD96" s="72">
        <v>0</v>
      </c>
      <c r="AE96" s="72">
        <v>0</v>
      </c>
      <c r="AF96" s="72">
        <v>2530396.8302699998</v>
      </c>
      <c r="AG96" s="72">
        <v>27100458.059999999</v>
      </c>
      <c r="AH96" s="72">
        <v>26329220.802258</v>
      </c>
      <c r="AI96" s="72"/>
      <c r="AJ96" s="72"/>
      <c r="AK96" s="72"/>
    </row>
    <row r="97" spans="1:37" ht="16.350000000000001" customHeight="1">
      <c r="A97" s="71" t="s">
        <v>426</v>
      </c>
      <c r="B97" s="72">
        <v>0</v>
      </c>
      <c r="C97" s="72">
        <v>0</v>
      </c>
      <c r="D97" s="72">
        <v>0</v>
      </c>
      <c r="E97" s="72">
        <v>0</v>
      </c>
      <c r="F97" s="72">
        <v>0</v>
      </c>
      <c r="G97" s="72">
        <v>0</v>
      </c>
      <c r="H97" s="72">
        <v>0</v>
      </c>
      <c r="I97" s="72">
        <v>0</v>
      </c>
      <c r="J97" s="72">
        <v>0</v>
      </c>
      <c r="K97" s="72">
        <v>0</v>
      </c>
      <c r="L97" s="72">
        <v>0</v>
      </c>
      <c r="M97" s="72">
        <v>0</v>
      </c>
      <c r="N97" s="72">
        <v>0</v>
      </c>
      <c r="O97" s="72">
        <v>0</v>
      </c>
      <c r="P97" s="72">
        <v>0</v>
      </c>
      <c r="Q97" s="72">
        <v>0</v>
      </c>
      <c r="R97" s="72">
        <v>0</v>
      </c>
      <c r="S97" s="72">
        <v>0</v>
      </c>
      <c r="T97" s="72">
        <v>0</v>
      </c>
      <c r="U97" s="72">
        <v>0</v>
      </c>
      <c r="V97" s="72">
        <v>0</v>
      </c>
      <c r="W97" s="72">
        <v>0</v>
      </c>
      <c r="X97" s="72">
        <v>0</v>
      </c>
      <c r="Y97" s="72">
        <v>0</v>
      </c>
      <c r="Z97" s="72">
        <v>0</v>
      </c>
      <c r="AA97" s="72">
        <v>0</v>
      </c>
      <c r="AB97" s="72">
        <v>0</v>
      </c>
      <c r="AC97" s="72">
        <v>0</v>
      </c>
      <c r="AD97" s="72">
        <v>0</v>
      </c>
      <c r="AE97" s="72">
        <v>0</v>
      </c>
      <c r="AF97" s="72">
        <v>0</v>
      </c>
      <c r="AG97" s="72">
        <v>0</v>
      </c>
      <c r="AH97" s="72">
        <v>0</v>
      </c>
      <c r="AI97" s="72"/>
      <c r="AJ97" s="72"/>
      <c r="AK97" s="72"/>
    </row>
    <row r="98" spans="1:37" ht="16.350000000000001" customHeight="1">
      <c r="A98" s="71" t="s">
        <v>427</v>
      </c>
      <c r="B98" s="72">
        <v>-345079550.04158401</v>
      </c>
      <c r="C98" s="72">
        <v>1630681.95</v>
      </c>
      <c r="D98" s="72">
        <v>0</v>
      </c>
      <c r="E98" s="72">
        <v>150350445.624374</v>
      </c>
      <c r="F98" s="72">
        <v>45334307.136955999</v>
      </c>
      <c r="G98" s="72">
        <v>56040621.496541999</v>
      </c>
      <c r="H98" s="72">
        <v>-2170780.9700000002</v>
      </c>
      <c r="I98" s="72">
        <v>0</v>
      </c>
      <c r="J98" s="72">
        <v>0</v>
      </c>
      <c r="K98" s="72">
        <v>-1945582.27</v>
      </c>
      <c r="L98" s="72">
        <v>0</v>
      </c>
      <c r="M98" s="72">
        <v>376722772.80170602</v>
      </c>
      <c r="N98" s="72">
        <v>-8785034.1199999992</v>
      </c>
      <c r="O98" s="72">
        <v>99136591.738350004</v>
      </c>
      <c r="P98" s="72">
        <v>0</v>
      </c>
      <c r="Q98" s="72">
        <v>52962333.489771999</v>
      </c>
      <c r="R98" s="72">
        <v>0</v>
      </c>
      <c r="S98" s="72">
        <v>3133809.7542039999</v>
      </c>
      <c r="T98" s="72">
        <v>3902744.762048</v>
      </c>
      <c r="U98" s="72">
        <v>0</v>
      </c>
      <c r="V98" s="72">
        <v>-3730488.48</v>
      </c>
      <c r="W98" s="72">
        <v>54111237.90845</v>
      </c>
      <c r="X98" s="72">
        <v>-2565649.4778</v>
      </c>
      <c r="Y98" s="72">
        <v>538210.58630600001</v>
      </c>
      <c r="Z98" s="72">
        <v>0</v>
      </c>
      <c r="AA98" s="72">
        <v>0</v>
      </c>
      <c r="AB98" s="72">
        <v>0</v>
      </c>
      <c r="AC98" s="72">
        <v>-3019003.4</v>
      </c>
      <c r="AD98" s="72">
        <v>0</v>
      </c>
      <c r="AE98" s="72">
        <v>0</v>
      </c>
      <c r="AF98" s="72">
        <v>2530396.8302699998</v>
      </c>
      <c r="AG98" s="72">
        <v>27100458.059999999</v>
      </c>
      <c r="AH98" s="72">
        <v>26329220.802258</v>
      </c>
      <c r="AI98" s="72"/>
      <c r="AJ98" s="72"/>
      <c r="AK98" s="72"/>
    </row>
    <row r="99" spans="1:37" ht="16.350000000000001" customHeight="1">
      <c r="A99" s="71" t="s">
        <v>428</v>
      </c>
      <c r="B99" s="72">
        <v>0</v>
      </c>
      <c r="C99" s="72">
        <v>0</v>
      </c>
      <c r="D99" s="72">
        <v>0</v>
      </c>
      <c r="E99" s="72">
        <v>0</v>
      </c>
      <c r="F99" s="72">
        <v>0</v>
      </c>
      <c r="G99" s="72">
        <v>0</v>
      </c>
      <c r="H99" s="72">
        <v>0</v>
      </c>
      <c r="I99" s="72">
        <v>0</v>
      </c>
      <c r="J99" s="72">
        <v>0</v>
      </c>
      <c r="K99" s="72">
        <v>0</v>
      </c>
      <c r="L99" s="72">
        <v>0</v>
      </c>
      <c r="M99" s="72">
        <v>0</v>
      </c>
      <c r="N99" s="72">
        <v>0</v>
      </c>
      <c r="O99" s="72">
        <v>0</v>
      </c>
      <c r="P99" s="72">
        <v>0</v>
      </c>
      <c r="Q99" s="72">
        <v>0</v>
      </c>
      <c r="R99" s="72">
        <v>0</v>
      </c>
      <c r="S99" s="72">
        <v>0</v>
      </c>
      <c r="T99" s="72">
        <v>0</v>
      </c>
      <c r="U99" s="72">
        <v>0</v>
      </c>
      <c r="V99" s="72">
        <v>0</v>
      </c>
      <c r="W99" s="72">
        <v>0</v>
      </c>
      <c r="X99" s="72">
        <v>0</v>
      </c>
      <c r="Y99" s="72">
        <v>0</v>
      </c>
      <c r="Z99" s="72">
        <v>0</v>
      </c>
      <c r="AA99" s="72">
        <v>0</v>
      </c>
      <c r="AB99" s="72">
        <v>0</v>
      </c>
      <c r="AC99" s="72">
        <v>0</v>
      </c>
      <c r="AD99" s="72">
        <v>0</v>
      </c>
      <c r="AE99" s="72">
        <v>0</v>
      </c>
      <c r="AF99" s="72">
        <v>0</v>
      </c>
      <c r="AG99" s="72">
        <v>0</v>
      </c>
      <c r="AH99" s="72">
        <v>0</v>
      </c>
      <c r="AI99" s="72"/>
      <c r="AJ99" s="72"/>
      <c r="AK99" s="72"/>
    </row>
    <row r="100" spans="1:37" ht="16.350000000000001" customHeight="1">
      <c r="A100" s="71" t="s">
        <v>429</v>
      </c>
      <c r="B100" s="72">
        <v>-345079550.04158401</v>
      </c>
      <c r="C100" s="72">
        <v>1630681.95</v>
      </c>
      <c r="D100" s="72">
        <v>0</v>
      </c>
      <c r="E100" s="72">
        <v>150350445.624374</v>
      </c>
      <c r="F100" s="72">
        <v>45334307.136955999</v>
      </c>
      <c r="G100" s="72">
        <v>56040621.496541999</v>
      </c>
      <c r="H100" s="72">
        <v>-2170780.9700000002</v>
      </c>
      <c r="I100" s="72">
        <v>0</v>
      </c>
      <c r="J100" s="72">
        <v>0</v>
      </c>
      <c r="K100" s="72">
        <v>-1945582.27</v>
      </c>
      <c r="L100" s="72">
        <v>0</v>
      </c>
      <c r="M100" s="72">
        <v>376722772.80170602</v>
      </c>
      <c r="N100" s="72">
        <v>-8785034.1199999992</v>
      </c>
      <c r="O100" s="72">
        <v>99136591.738350004</v>
      </c>
      <c r="P100" s="72">
        <v>0</v>
      </c>
      <c r="Q100" s="72">
        <v>52962333.489771999</v>
      </c>
      <c r="R100" s="72">
        <v>0</v>
      </c>
      <c r="S100" s="72">
        <v>3133809.7542039999</v>
      </c>
      <c r="T100" s="72">
        <v>3902744.762048</v>
      </c>
      <c r="U100" s="72">
        <v>0</v>
      </c>
      <c r="V100" s="72">
        <v>-3730488.48</v>
      </c>
      <c r="W100" s="72">
        <v>54111237.90845</v>
      </c>
      <c r="X100" s="72">
        <v>-2565649.4778</v>
      </c>
      <c r="Y100" s="72">
        <v>538210.58630600001</v>
      </c>
      <c r="Z100" s="72">
        <v>0</v>
      </c>
      <c r="AA100" s="72">
        <v>0</v>
      </c>
      <c r="AB100" s="72">
        <v>0</v>
      </c>
      <c r="AC100" s="72">
        <v>-3019003.4</v>
      </c>
      <c r="AD100" s="72">
        <v>0</v>
      </c>
      <c r="AE100" s="72">
        <v>0</v>
      </c>
      <c r="AF100" s="72">
        <v>2530396.8302699998</v>
      </c>
      <c r="AG100" s="72">
        <v>27100458.059999999</v>
      </c>
      <c r="AH100" s="72">
        <v>26329220.802258</v>
      </c>
      <c r="AI100" s="72"/>
      <c r="AJ100" s="72"/>
      <c r="AK100" s="72"/>
    </row>
    <row r="101" spans="1:37" ht="16.350000000000001" customHeight="1">
      <c r="A101" s="71" t="s">
        <v>58</v>
      </c>
      <c r="B101" s="72">
        <v>-3717185.26</v>
      </c>
      <c r="C101" s="72">
        <v>-3717185.26</v>
      </c>
      <c r="D101" s="72">
        <v>-3717185.26</v>
      </c>
      <c r="E101" s="72">
        <v>-29737482.079999998</v>
      </c>
      <c r="F101" s="72">
        <v>-33454667.34</v>
      </c>
      <c r="G101" s="72">
        <v>-18585926.300000001</v>
      </c>
      <c r="H101" s="72">
        <v>-11151555.779999999</v>
      </c>
      <c r="I101" s="72">
        <v>0</v>
      </c>
      <c r="J101" s="72">
        <v>0</v>
      </c>
      <c r="K101" s="72">
        <v>-3717185.26</v>
      </c>
      <c r="L101" s="72">
        <v>-3717185.26</v>
      </c>
      <c r="M101" s="72">
        <v>-293657635.54000002</v>
      </c>
      <c r="N101" s="72">
        <v>-3717185.26</v>
      </c>
      <c r="O101" s="72">
        <v>-3717185.26</v>
      </c>
      <c r="P101" s="72">
        <v>-3717185.26</v>
      </c>
      <c r="Q101" s="72">
        <v>-3717185.26</v>
      </c>
      <c r="R101" s="72">
        <v>-3717185.26</v>
      </c>
      <c r="S101" s="72">
        <v>-3717185.26</v>
      </c>
      <c r="T101" s="72">
        <v>-3717185.26</v>
      </c>
      <c r="U101" s="72">
        <v>-3717185.26</v>
      </c>
      <c r="V101" s="72">
        <v>-3717185.26</v>
      </c>
      <c r="W101" s="72">
        <v>-3717185.26</v>
      </c>
      <c r="X101" s="72">
        <v>-3717185.26</v>
      </c>
      <c r="Y101" s="72">
        <v>-3717185.26</v>
      </c>
      <c r="Z101" s="72">
        <v>0</v>
      </c>
      <c r="AA101" s="72">
        <v>-3717185.26</v>
      </c>
      <c r="AB101" s="72">
        <v>-3717185.26</v>
      </c>
      <c r="AC101" s="72">
        <v>-3717185.26</v>
      </c>
      <c r="AD101" s="72">
        <v>-3717185.26</v>
      </c>
      <c r="AE101" s="72">
        <v>-3717185.26</v>
      </c>
      <c r="AF101" s="72">
        <v>-3717185.26</v>
      </c>
      <c r="AG101" s="72">
        <v>-3717185.26</v>
      </c>
      <c r="AH101" s="72">
        <v>-3717185.26</v>
      </c>
      <c r="AI101" s="72"/>
      <c r="AJ101" s="72"/>
      <c r="AK101" s="72"/>
    </row>
    <row r="102" spans="1:37" ht="16.350000000000001" customHeight="1">
      <c r="A102" s="71" t="s">
        <v>59</v>
      </c>
      <c r="B102" s="72">
        <v>-5377980.6600000001</v>
      </c>
      <c r="C102" s="72">
        <v>-5377980.6600000001</v>
      </c>
      <c r="D102" s="72">
        <v>-5377980.6600000001</v>
      </c>
      <c r="E102" s="72">
        <v>-43023845.280000001</v>
      </c>
      <c r="F102" s="72">
        <v>-48401825.939999998</v>
      </c>
      <c r="G102" s="72">
        <v>-26889903.300000001</v>
      </c>
      <c r="H102" s="72">
        <v>-16133941.98</v>
      </c>
      <c r="I102" s="72">
        <v>0</v>
      </c>
      <c r="J102" s="72">
        <v>0</v>
      </c>
      <c r="K102" s="72">
        <v>-5377980.6600000001</v>
      </c>
      <c r="L102" s="72">
        <v>-5377980.6600000001</v>
      </c>
      <c r="M102" s="72">
        <v>-424860472.13999999</v>
      </c>
      <c r="N102" s="72">
        <v>-5377980.6600000001</v>
      </c>
      <c r="O102" s="72">
        <v>-5377980.6600000001</v>
      </c>
      <c r="P102" s="72">
        <v>-5377980.6600000001</v>
      </c>
      <c r="Q102" s="72">
        <v>-5377980.6600000001</v>
      </c>
      <c r="R102" s="72">
        <v>-5377980.6600000001</v>
      </c>
      <c r="S102" s="72">
        <v>-5377980.6600000001</v>
      </c>
      <c r="T102" s="72">
        <v>-5377980.6600000001</v>
      </c>
      <c r="U102" s="72">
        <v>-5377980.6600000001</v>
      </c>
      <c r="V102" s="72">
        <v>-5377980.6600000001</v>
      </c>
      <c r="W102" s="72">
        <v>-5377980.6600000001</v>
      </c>
      <c r="X102" s="72">
        <v>-5377980.6600000001</v>
      </c>
      <c r="Y102" s="72">
        <v>-5377980.6600000001</v>
      </c>
      <c r="Z102" s="72">
        <v>0</v>
      </c>
      <c r="AA102" s="72">
        <v>-5377980.6600000001</v>
      </c>
      <c r="AB102" s="72">
        <v>-5377980.6600000001</v>
      </c>
      <c r="AC102" s="72">
        <v>-5377980.6600000001</v>
      </c>
      <c r="AD102" s="72">
        <v>-5377980.6600000001</v>
      </c>
      <c r="AE102" s="72">
        <v>-5377980.6600000001</v>
      </c>
      <c r="AF102" s="72">
        <v>-5377980.6600000001</v>
      </c>
      <c r="AG102" s="72">
        <v>-5377980.6600000001</v>
      </c>
      <c r="AH102" s="72">
        <v>-5377980.6600000001</v>
      </c>
      <c r="AI102" s="72"/>
      <c r="AJ102" s="72"/>
      <c r="AK102" s="72"/>
    </row>
    <row r="103" spans="1:37" ht="16.350000000000001" customHeight="1">
      <c r="A103" s="71" t="s">
        <v>60</v>
      </c>
      <c r="B103" s="72">
        <v>-2087231.29</v>
      </c>
      <c r="C103" s="72">
        <v>-2087231.29</v>
      </c>
      <c r="D103" s="72">
        <v>-2087231.29</v>
      </c>
      <c r="E103" s="72">
        <v>-16697850.32</v>
      </c>
      <c r="F103" s="72">
        <v>-18785081.609999999</v>
      </c>
      <c r="G103" s="72">
        <v>-10436156.449999999</v>
      </c>
      <c r="H103" s="72">
        <v>-6261693.8700000001</v>
      </c>
      <c r="I103" s="72">
        <v>0</v>
      </c>
      <c r="J103" s="72">
        <v>0</v>
      </c>
      <c r="K103" s="72">
        <v>-2087231.29</v>
      </c>
      <c r="L103" s="72">
        <v>-2087231.29</v>
      </c>
      <c r="M103" s="72">
        <v>-164891271.91</v>
      </c>
      <c r="N103" s="72">
        <v>-2087231.29</v>
      </c>
      <c r="O103" s="72">
        <v>-2087231.29</v>
      </c>
      <c r="P103" s="72">
        <v>-2087231.29</v>
      </c>
      <c r="Q103" s="72">
        <v>-2087231.29</v>
      </c>
      <c r="R103" s="72">
        <v>-2087231.29</v>
      </c>
      <c r="S103" s="72">
        <v>-2087231.29</v>
      </c>
      <c r="T103" s="72">
        <v>-2087231.29</v>
      </c>
      <c r="U103" s="72">
        <v>-2087231.29</v>
      </c>
      <c r="V103" s="72">
        <v>-2087231.29</v>
      </c>
      <c r="W103" s="72">
        <v>-2087231.29</v>
      </c>
      <c r="X103" s="72">
        <v>-2087231.29</v>
      </c>
      <c r="Y103" s="72">
        <v>-2087231.29</v>
      </c>
      <c r="Z103" s="72">
        <v>0</v>
      </c>
      <c r="AA103" s="72">
        <v>-2087231.29</v>
      </c>
      <c r="AB103" s="72">
        <v>-2087231.29</v>
      </c>
      <c r="AC103" s="72">
        <v>-2087231.29</v>
      </c>
      <c r="AD103" s="72">
        <v>-2087231.29</v>
      </c>
      <c r="AE103" s="72">
        <v>-2087231.29</v>
      </c>
      <c r="AF103" s="72">
        <v>-2087231.29</v>
      </c>
      <c r="AG103" s="72">
        <v>-2087231.29</v>
      </c>
      <c r="AH103" s="72">
        <v>-2087231.29</v>
      </c>
      <c r="AI103" s="72"/>
      <c r="AJ103" s="72"/>
      <c r="AK103" s="72"/>
    </row>
    <row r="104" spans="1:37" ht="16.350000000000001" customHeight="1">
      <c r="A104" s="71" t="s">
        <v>61</v>
      </c>
      <c r="B104" s="72">
        <v>3290749.37</v>
      </c>
      <c r="C104" s="72">
        <v>3290749.37</v>
      </c>
      <c r="D104" s="72">
        <v>3290749.37</v>
      </c>
      <c r="E104" s="72">
        <v>26325994.960000001</v>
      </c>
      <c r="F104" s="72">
        <v>29616744.329999998</v>
      </c>
      <c r="G104" s="72">
        <v>16453746.85</v>
      </c>
      <c r="H104" s="72">
        <v>9872248.1099999994</v>
      </c>
      <c r="I104" s="72">
        <v>0</v>
      </c>
      <c r="J104" s="72">
        <v>0</v>
      </c>
      <c r="K104" s="72">
        <v>3290749.37</v>
      </c>
      <c r="L104" s="72">
        <v>3290749.37</v>
      </c>
      <c r="M104" s="72">
        <v>259969200.22999999</v>
      </c>
      <c r="N104" s="72">
        <v>3290749.37</v>
      </c>
      <c r="O104" s="72">
        <v>3290749.37</v>
      </c>
      <c r="P104" s="72">
        <v>3290749.37</v>
      </c>
      <c r="Q104" s="72">
        <v>3290749.37</v>
      </c>
      <c r="R104" s="72">
        <v>3290749.37</v>
      </c>
      <c r="S104" s="72">
        <v>3290749.37</v>
      </c>
      <c r="T104" s="72">
        <v>3290749.37</v>
      </c>
      <c r="U104" s="72">
        <v>3290749.37</v>
      </c>
      <c r="V104" s="72">
        <v>3290749.37</v>
      </c>
      <c r="W104" s="72">
        <v>3290749.37</v>
      </c>
      <c r="X104" s="72">
        <v>3290749.37</v>
      </c>
      <c r="Y104" s="72">
        <v>3290749.37</v>
      </c>
      <c r="Z104" s="72">
        <v>0</v>
      </c>
      <c r="AA104" s="72">
        <v>3290749.37</v>
      </c>
      <c r="AB104" s="72">
        <v>3290749.37</v>
      </c>
      <c r="AC104" s="72">
        <v>3290749.37</v>
      </c>
      <c r="AD104" s="72">
        <v>3290749.37</v>
      </c>
      <c r="AE104" s="72">
        <v>3290749.37</v>
      </c>
      <c r="AF104" s="72">
        <v>3290749.37</v>
      </c>
      <c r="AG104" s="72">
        <v>3290749.37</v>
      </c>
      <c r="AH104" s="72">
        <v>3290749.37</v>
      </c>
      <c r="AI104" s="72"/>
      <c r="AJ104" s="72"/>
      <c r="AK104" s="72"/>
    </row>
    <row r="105" spans="1:37" ht="16.350000000000001" customHeight="1">
      <c r="A105" s="71" t="s">
        <v>62</v>
      </c>
      <c r="B105" s="72">
        <v>593396.23</v>
      </c>
      <c r="C105" s="72">
        <v>593396.23</v>
      </c>
      <c r="D105" s="72">
        <v>593396.23</v>
      </c>
      <c r="E105" s="72">
        <v>4747169.84</v>
      </c>
      <c r="F105" s="72">
        <v>5340566.07</v>
      </c>
      <c r="G105" s="72">
        <v>2966981.15</v>
      </c>
      <c r="H105" s="72">
        <v>1780188.69</v>
      </c>
      <c r="I105" s="72">
        <v>0</v>
      </c>
      <c r="J105" s="72">
        <v>0</v>
      </c>
      <c r="K105" s="72">
        <v>593396.23</v>
      </c>
      <c r="L105" s="72">
        <v>593396.23</v>
      </c>
      <c r="M105" s="72">
        <v>46878302.170000002</v>
      </c>
      <c r="N105" s="72">
        <v>593396.23</v>
      </c>
      <c r="O105" s="72">
        <v>593396.23</v>
      </c>
      <c r="P105" s="72">
        <v>593396.23</v>
      </c>
      <c r="Q105" s="72">
        <v>593396.23</v>
      </c>
      <c r="R105" s="72">
        <v>593396.23</v>
      </c>
      <c r="S105" s="72">
        <v>593396.23</v>
      </c>
      <c r="T105" s="72">
        <v>593396.23</v>
      </c>
      <c r="U105" s="72">
        <v>593396.23</v>
      </c>
      <c r="V105" s="72">
        <v>593396.23</v>
      </c>
      <c r="W105" s="72">
        <v>593396.23</v>
      </c>
      <c r="X105" s="72">
        <v>593396.23</v>
      </c>
      <c r="Y105" s="72">
        <v>593396.23</v>
      </c>
      <c r="Z105" s="72">
        <v>0</v>
      </c>
      <c r="AA105" s="72">
        <v>593396.23</v>
      </c>
      <c r="AB105" s="72">
        <v>593396.23</v>
      </c>
      <c r="AC105" s="72">
        <v>593396.23</v>
      </c>
      <c r="AD105" s="72">
        <v>593396.23</v>
      </c>
      <c r="AE105" s="72">
        <v>593396.23</v>
      </c>
      <c r="AF105" s="72">
        <v>593396.23</v>
      </c>
      <c r="AG105" s="72">
        <v>593396.23</v>
      </c>
      <c r="AH105" s="72">
        <v>593396.23</v>
      </c>
      <c r="AI105" s="72"/>
      <c r="AJ105" s="72"/>
      <c r="AK105" s="72"/>
    </row>
    <row r="106" spans="1:37" ht="16.350000000000001" customHeight="1">
      <c r="A106" s="71" t="s">
        <v>63</v>
      </c>
      <c r="B106" s="72">
        <v>0</v>
      </c>
      <c r="C106" s="72">
        <v>0</v>
      </c>
      <c r="D106" s="72">
        <v>0</v>
      </c>
      <c r="E106" s="72">
        <v>0</v>
      </c>
      <c r="F106" s="72">
        <v>0</v>
      </c>
      <c r="G106" s="72">
        <v>0</v>
      </c>
      <c r="H106" s="72">
        <v>0</v>
      </c>
      <c r="I106" s="72">
        <v>0</v>
      </c>
      <c r="J106" s="72">
        <v>0</v>
      </c>
      <c r="K106" s="72">
        <v>0</v>
      </c>
      <c r="L106" s="72">
        <v>0</v>
      </c>
      <c r="M106" s="72">
        <v>0</v>
      </c>
      <c r="N106" s="72">
        <v>0</v>
      </c>
      <c r="O106" s="72">
        <v>0</v>
      </c>
      <c r="P106" s="72">
        <v>0</v>
      </c>
      <c r="Q106" s="72">
        <v>0</v>
      </c>
      <c r="R106" s="72">
        <v>0</v>
      </c>
      <c r="S106" s="72">
        <v>0</v>
      </c>
      <c r="T106" s="72">
        <v>0</v>
      </c>
      <c r="U106" s="72">
        <v>0</v>
      </c>
      <c r="V106" s="72">
        <v>0</v>
      </c>
      <c r="W106" s="72">
        <v>0</v>
      </c>
      <c r="X106" s="72">
        <v>0</v>
      </c>
      <c r="Y106" s="72">
        <v>0</v>
      </c>
      <c r="Z106" s="72">
        <v>0</v>
      </c>
      <c r="AA106" s="72">
        <v>0</v>
      </c>
      <c r="AB106" s="72">
        <v>0</v>
      </c>
      <c r="AC106" s="72">
        <v>0</v>
      </c>
      <c r="AD106" s="72">
        <v>0</v>
      </c>
      <c r="AE106" s="72">
        <v>0</v>
      </c>
      <c r="AF106" s="72">
        <v>0</v>
      </c>
      <c r="AG106" s="72">
        <v>0</v>
      </c>
      <c r="AH106" s="72">
        <v>0</v>
      </c>
      <c r="AI106" s="72"/>
      <c r="AJ106" s="72"/>
      <c r="AK106" s="72"/>
    </row>
    <row r="107" spans="1:37" ht="16.350000000000001" customHeight="1">
      <c r="A107" s="71" t="s">
        <v>64</v>
      </c>
      <c r="B107" s="72">
        <v>593396.23</v>
      </c>
      <c r="C107" s="72">
        <v>593396.23</v>
      </c>
      <c r="D107" s="72">
        <v>593396.23</v>
      </c>
      <c r="E107" s="72">
        <v>4747169.84</v>
      </c>
      <c r="F107" s="72">
        <v>5340566.07</v>
      </c>
      <c r="G107" s="72">
        <v>2966981.15</v>
      </c>
      <c r="H107" s="72">
        <v>1780188.69</v>
      </c>
      <c r="I107" s="72">
        <v>0</v>
      </c>
      <c r="J107" s="72">
        <v>0</v>
      </c>
      <c r="K107" s="72">
        <v>593396.23</v>
      </c>
      <c r="L107" s="72">
        <v>593396.23</v>
      </c>
      <c r="M107" s="72">
        <v>46878302.170000002</v>
      </c>
      <c r="N107" s="72">
        <v>593396.23</v>
      </c>
      <c r="O107" s="72">
        <v>593396.23</v>
      </c>
      <c r="P107" s="72">
        <v>593396.23</v>
      </c>
      <c r="Q107" s="72">
        <v>593396.23</v>
      </c>
      <c r="R107" s="72">
        <v>593396.23</v>
      </c>
      <c r="S107" s="72">
        <v>593396.23</v>
      </c>
      <c r="T107" s="72">
        <v>593396.23</v>
      </c>
      <c r="U107" s="72">
        <v>593396.23</v>
      </c>
      <c r="V107" s="72">
        <v>593396.23</v>
      </c>
      <c r="W107" s="72">
        <v>593396.23</v>
      </c>
      <c r="X107" s="72">
        <v>593396.23</v>
      </c>
      <c r="Y107" s="72">
        <v>593396.23</v>
      </c>
      <c r="Z107" s="72">
        <v>0</v>
      </c>
      <c r="AA107" s="72">
        <v>593396.23</v>
      </c>
      <c r="AB107" s="72">
        <v>593396.23</v>
      </c>
      <c r="AC107" s="72">
        <v>593396.23</v>
      </c>
      <c r="AD107" s="72">
        <v>593396.23</v>
      </c>
      <c r="AE107" s="72">
        <v>593396.23</v>
      </c>
      <c r="AF107" s="72">
        <v>593396.23</v>
      </c>
      <c r="AG107" s="72">
        <v>593396.23</v>
      </c>
      <c r="AH107" s="72">
        <v>593396.23</v>
      </c>
      <c r="AI107" s="72"/>
      <c r="AJ107" s="72"/>
      <c r="AK107" s="72"/>
    </row>
    <row r="108" spans="1:37" ht="16.350000000000001" customHeight="1">
      <c r="A108" s="71" t="s">
        <v>65</v>
      </c>
      <c r="B108" s="72">
        <v>0</v>
      </c>
      <c r="C108" s="72">
        <v>0</v>
      </c>
      <c r="D108" s="72">
        <v>0</v>
      </c>
      <c r="E108" s="72">
        <v>0</v>
      </c>
      <c r="F108" s="72">
        <v>0</v>
      </c>
      <c r="G108" s="72">
        <v>0</v>
      </c>
      <c r="H108" s="72">
        <v>0</v>
      </c>
      <c r="I108" s="72">
        <v>0</v>
      </c>
      <c r="J108" s="72">
        <v>0</v>
      </c>
      <c r="K108" s="72">
        <v>0</v>
      </c>
      <c r="L108" s="72">
        <v>0</v>
      </c>
      <c r="M108" s="72">
        <v>0</v>
      </c>
      <c r="N108" s="72">
        <v>0</v>
      </c>
      <c r="O108" s="72">
        <v>0</v>
      </c>
      <c r="P108" s="72">
        <v>0</v>
      </c>
      <c r="Q108" s="72">
        <v>0</v>
      </c>
      <c r="R108" s="72">
        <v>0</v>
      </c>
      <c r="S108" s="72">
        <v>0</v>
      </c>
      <c r="T108" s="72">
        <v>0</v>
      </c>
      <c r="U108" s="72">
        <v>0</v>
      </c>
      <c r="V108" s="72">
        <v>0</v>
      </c>
      <c r="W108" s="72">
        <v>0</v>
      </c>
      <c r="X108" s="72">
        <v>0</v>
      </c>
      <c r="Y108" s="72">
        <v>0</v>
      </c>
      <c r="Z108" s="72">
        <v>0</v>
      </c>
      <c r="AA108" s="72">
        <v>0</v>
      </c>
      <c r="AB108" s="72">
        <v>0</v>
      </c>
      <c r="AC108" s="72">
        <v>0</v>
      </c>
      <c r="AD108" s="72">
        <v>0</v>
      </c>
      <c r="AE108" s="72">
        <v>0</v>
      </c>
      <c r="AF108" s="72">
        <v>0</v>
      </c>
      <c r="AG108" s="72">
        <v>0</v>
      </c>
      <c r="AH108" s="72">
        <v>0</v>
      </c>
      <c r="AI108" s="72"/>
      <c r="AJ108" s="72"/>
      <c r="AK108" s="72"/>
    </row>
    <row r="109" spans="1:37" ht="16.350000000000001" customHeight="1">
      <c r="A109" s="71" t="s">
        <v>66</v>
      </c>
      <c r="B109" s="72">
        <v>12851.86</v>
      </c>
      <c r="C109" s="72">
        <v>12851.86</v>
      </c>
      <c r="D109" s="72">
        <v>12851.86</v>
      </c>
      <c r="E109" s="72">
        <v>102814.88</v>
      </c>
      <c r="F109" s="72">
        <v>115666.74</v>
      </c>
      <c r="G109" s="72">
        <v>64259.3</v>
      </c>
      <c r="H109" s="72">
        <v>38555.58</v>
      </c>
      <c r="I109" s="72">
        <v>0</v>
      </c>
      <c r="J109" s="72">
        <v>0</v>
      </c>
      <c r="K109" s="72">
        <v>12851.86</v>
      </c>
      <c r="L109" s="72">
        <v>12851.86</v>
      </c>
      <c r="M109" s="72">
        <v>1015296.94</v>
      </c>
      <c r="N109" s="72">
        <v>12851.86</v>
      </c>
      <c r="O109" s="72">
        <v>12851.86</v>
      </c>
      <c r="P109" s="72">
        <v>12851.86</v>
      </c>
      <c r="Q109" s="72">
        <v>12851.86</v>
      </c>
      <c r="R109" s="72">
        <v>12851.86</v>
      </c>
      <c r="S109" s="72">
        <v>12851.86</v>
      </c>
      <c r="T109" s="72">
        <v>12851.86</v>
      </c>
      <c r="U109" s="72">
        <v>12851.86</v>
      </c>
      <c r="V109" s="72">
        <v>12851.86</v>
      </c>
      <c r="W109" s="72">
        <v>12851.86</v>
      </c>
      <c r="X109" s="72">
        <v>12851.86</v>
      </c>
      <c r="Y109" s="72">
        <v>12851.86</v>
      </c>
      <c r="Z109" s="72">
        <v>0</v>
      </c>
      <c r="AA109" s="72">
        <v>12851.86</v>
      </c>
      <c r="AB109" s="72">
        <v>12851.86</v>
      </c>
      <c r="AC109" s="72">
        <v>12851.86</v>
      </c>
      <c r="AD109" s="72">
        <v>12851.86</v>
      </c>
      <c r="AE109" s="72">
        <v>12851.86</v>
      </c>
      <c r="AF109" s="72">
        <v>12851.86</v>
      </c>
      <c r="AG109" s="72">
        <v>12851.86</v>
      </c>
      <c r="AH109" s="72">
        <v>12851.86</v>
      </c>
      <c r="AI109" s="72"/>
      <c r="AJ109" s="72"/>
      <c r="AK109" s="72"/>
    </row>
    <row r="110" spans="1:37" ht="16.350000000000001" customHeight="1">
      <c r="A110" s="71" t="s">
        <v>67</v>
      </c>
      <c r="B110" s="72">
        <v>12851.86</v>
      </c>
      <c r="C110" s="72">
        <v>12851.86</v>
      </c>
      <c r="D110" s="72">
        <v>12851.86</v>
      </c>
      <c r="E110" s="72">
        <v>102814.88</v>
      </c>
      <c r="F110" s="72">
        <v>115666.74</v>
      </c>
      <c r="G110" s="72">
        <v>64259.3</v>
      </c>
      <c r="H110" s="72">
        <v>38555.58</v>
      </c>
      <c r="I110" s="72">
        <v>0</v>
      </c>
      <c r="J110" s="72">
        <v>0</v>
      </c>
      <c r="K110" s="72">
        <v>12851.86</v>
      </c>
      <c r="L110" s="72">
        <v>12851.86</v>
      </c>
      <c r="M110" s="72">
        <v>1015296.94</v>
      </c>
      <c r="N110" s="72">
        <v>12851.86</v>
      </c>
      <c r="O110" s="72">
        <v>12851.86</v>
      </c>
      <c r="P110" s="72">
        <v>12851.86</v>
      </c>
      <c r="Q110" s="72">
        <v>12851.86</v>
      </c>
      <c r="R110" s="72">
        <v>12851.86</v>
      </c>
      <c r="S110" s="72">
        <v>12851.86</v>
      </c>
      <c r="T110" s="72">
        <v>12851.86</v>
      </c>
      <c r="U110" s="72">
        <v>12851.86</v>
      </c>
      <c r="V110" s="72">
        <v>12851.86</v>
      </c>
      <c r="W110" s="72">
        <v>12851.86</v>
      </c>
      <c r="X110" s="72">
        <v>12851.86</v>
      </c>
      <c r="Y110" s="72">
        <v>12851.86</v>
      </c>
      <c r="Z110" s="72">
        <v>0</v>
      </c>
      <c r="AA110" s="72">
        <v>12851.86</v>
      </c>
      <c r="AB110" s="72">
        <v>12851.86</v>
      </c>
      <c r="AC110" s="72">
        <v>12851.86</v>
      </c>
      <c r="AD110" s="72">
        <v>12851.86</v>
      </c>
      <c r="AE110" s="72">
        <v>12851.86</v>
      </c>
      <c r="AF110" s="72">
        <v>12851.86</v>
      </c>
      <c r="AG110" s="72">
        <v>12851.86</v>
      </c>
      <c r="AH110" s="72">
        <v>12851.86</v>
      </c>
      <c r="AI110" s="72"/>
      <c r="AJ110" s="72"/>
      <c r="AK110" s="72"/>
    </row>
    <row r="111" spans="1:37" ht="16.350000000000001" customHeight="1">
      <c r="A111" s="71" t="s">
        <v>35</v>
      </c>
      <c r="B111" s="72">
        <v>0</v>
      </c>
      <c r="C111" s="72">
        <v>0</v>
      </c>
      <c r="D111" s="72">
        <v>0</v>
      </c>
      <c r="E111" s="72">
        <v>0</v>
      </c>
      <c r="F111" s="72">
        <v>0</v>
      </c>
      <c r="G111" s="72">
        <v>0</v>
      </c>
      <c r="H111" s="72">
        <v>0</v>
      </c>
      <c r="I111" s="72">
        <v>0</v>
      </c>
      <c r="J111" s="72">
        <v>0</v>
      </c>
      <c r="K111" s="72">
        <v>0</v>
      </c>
      <c r="L111" s="72">
        <v>0</v>
      </c>
      <c r="M111" s="72">
        <v>0</v>
      </c>
      <c r="N111" s="72">
        <v>0</v>
      </c>
      <c r="O111" s="72">
        <v>0</v>
      </c>
      <c r="P111" s="72">
        <v>0</v>
      </c>
      <c r="Q111" s="72">
        <v>0</v>
      </c>
      <c r="R111" s="72">
        <v>0</v>
      </c>
      <c r="S111" s="72">
        <v>0</v>
      </c>
      <c r="T111" s="72">
        <v>0</v>
      </c>
      <c r="U111" s="72">
        <v>0</v>
      </c>
      <c r="V111" s="72">
        <v>0</v>
      </c>
      <c r="W111" s="72">
        <v>0</v>
      </c>
      <c r="X111" s="72">
        <v>0</v>
      </c>
      <c r="Y111" s="72">
        <v>0</v>
      </c>
      <c r="Z111" s="72">
        <v>0</v>
      </c>
      <c r="AA111" s="72">
        <v>0</v>
      </c>
      <c r="AB111" s="72">
        <v>0</v>
      </c>
      <c r="AC111" s="72">
        <v>0</v>
      </c>
      <c r="AD111" s="72">
        <v>0</v>
      </c>
      <c r="AE111" s="72">
        <v>0</v>
      </c>
      <c r="AF111" s="72">
        <v>0</v>
      </c>
      <c r="AG111" s="72">
        <v>0</v>
      </c>
      <c r="AH111" s="72">
        <v>0</v>
      </c>
      <c r="AI111" s="72"/>
      <c r="AJ111" s="72"/>
      <c r="AK111" s="72"/>
    </row>
    <row r="112" spans="1:37" ht="16.350000000000001" customHeight="1">
      <c r="A112" s="71" t="s">
        <v>68</v>
      </c>
      <c r="B112" s="72">
        <v>0</v>
      </c>
      <c r="C112" s="72">
        <v>0</v>
      </c>
      <c r="D112" s="72">
        <v>0</v>
      </c>
      <c r="E112" s="72">
        <v>0</v>
      </c>
      <c r="F112" s="72">
        <v>0</v>
      </c>
      <c r="G112" s="72">
        <v>0</v>
      </c>
      <c r="H112" s="72">
        <v>0</v>
      </c>
      <c r="I112" s="72">
        <v>0</v>
      </c>
      <c r="J112" s="72">
        <v>0</v>
      </c>
      <c r="K112" s="72">
        <v>0</v>
      </c>
      <c r="L112" s="72">
        <v>0</v>
      </c>
      <c r="M112" s="72">
        <v>0</v>
      </c>
      <c r="N112" s="72">
        <v>0</v>
      </c>
      <c r="O112" s="72">
        <v>0</v>
      </c>
      <c r="P112" s="72">
        <v>0</v>
      </c>
      <c r="Q112" s="72">
        <v>0</v>
      </c>
      <c r="R112" s="72">
        <v>0</v>
      </c>
      <c r="S112" s="72">
        <v>0</v>
      </c>
      <c r="T112" s="72">
        <v>0</v>
      </c>
      <c r="U112" s="72">
        <v>0</v>
      </c>
      <c r="V112" s="72">
        <v>0</v>
      </c>
      <c r="W112" s="72">
        <v>0</v>
      </c>
      <c r="X112" s="72">
        <v>0</v>
      </c>
      <c r="Y112" s="72">
        <v>0</v>
      </c>
      <c r="Z112" s="72">
        <v>0</v>
      </c>
      <c r="AA112" s="72">
        <v>0</v>
      </c>
      <c r="AB112" s="72">
        <v>0</v>
      </c>
      <c r="AC112" s="72">
        <v>0</v>
      </c>
      <c r="AD112" s="72">
        <v>0</v>
      </c>
      <c r="AE112" s="72">
        <v>0</v>
      </c>
      <c r="AF112" s="72">
        <v>0</v>
      </c>
      <c r="AG112" s="72">
        <v>0</v>
      </c>
      <c r="AH112" s="72">
        <v>0</v>
      </c>
      <c r="AI112" s="72"/>
      <c r="AJ112" s="72"/>
      <c r="AK112" s="72"/>
    </row>
    <row r="113" spans="1:37" ht="16.350000000000001" customHeight="1">
      <c r="A113" s="71" t="s">
        <v>69</v>
      </c>
      <c r="B113" s="72">
        <v>0</v>
      </c>
      <c r="C113" s="72">
        <v>0</v>
      </c>
      <c r="D113" s="72">
        <v>0</v>
      </c>
      <c r="E113" s="72">
        <v>0</v>
      </c>
      <c r="F113" s="72">
        <v>0</v>
      </c>
      <c r="G113" s="72">
        <v>0</v>
      </c>
      <c r="H113" s="72">
        <v>0</v>
      </c>
      <c r="I113" s="72">
        <v>0</v>
      </c>
      <c r="J113" s="72">
        <v>0</v>
      </c>
      <c r="K113" s="72">
        <v>0</v>
      </c>
      <c r="L113" s="72">
        <v>0</v>
      </c>
      <c r="M113" s="72">
        <v>0</v>
      </c>
      <c r="N113" s="72">
        <v>0</v>
      </c>
      <c r="O113" s="72">
        <v>0</v>
      </c>
      <c r="P113" s="72">
        <v>0</v>
      </c>
      <c r="Q113" s="72">
        <v>0</v>
      </c>
      <c r="R113" s="72">
        <v>0</v>
      </c>
      <c r="S113" s="72">
        <v>0</v>
      </c>
      <c r="T113" s="72">
        <v>0</v>
      </c>
      <c r="U113" s="72">
        <v>0</v>
      </c>
      <c r="V113" s="72">
        <v>0</v>
      </c>
      <c r="W113" s="72">
        <v>0</v>
      </c>
      <c r="X113" s="72">
        <v>0</v>
      </c>
      <c r="Y113" s="72">
        <v>0</v>
      </c>
      <c r="Z113" s="72">
        <v>0</v>
      </c>
      <c r="AA113" s="72">
        <v>0</v>
      </c>
      <c r="AB113" s="72">
        <v>0</v>
      </c>
      <c r="AC113" s="72">
        <v>0</v>
      </c>
      <c r="AD113" s="72">
        <v>0</v>
      </c>
      <c r="AE113" s="72">
        <v>0</v>
      </c>
      <c r="AF113" s="72">
        <v>0</v>
      </c>
      <c r="AG113" s="72">
        <v>0</v>
      </c>
      <c r="AH113" s="72">
        <v>0</v>
      </c>
      <c r="AI113" s="72"/>
      <c r="AJ113" s="72"/>
      <c r="AK113" s="72"/>
    </row>
    <row r="114" spans="1:37" ht="16.350000000000001" customHeight="1">
      <c r="A114" s="71" t="s">
        <v>70</v>
      </c>
      <c r="B114" s="72">
        <v>637370</v>
      </c>
      <c r="C114" s="72">
        <v>637370</v>
      </c>
      <c r="D114" s="72">
        <v>637370</v>
      </c>
      <c r="E114" s="72">
        <v>5098960</v>
      </c>
      <c r="F114" s="72">
        <v>5736330</v>
      </c>
      <c r="G114" s="72">
        <v>3186850</v>
      </c>
      <c r="H114" s="72">
        <v>1912110</v>
      </c>
      <c r="I114" s="72">
        <v>0</v>
      </c>
      <c r="J114" s="72">
        <v>0</v>
      </c>
      <c r="K114" s="72">
        <v>637370</v>
      </c>
      <c r="L114" s="72">
        <v>637370</v>
      </c>
      <c r="M114" s="72">
        <v>50352230</v>
      </c>
      <c r="N114" s="72">
        <v>637370</v>
      </c>
      <c r="O114" s="72">
        <v>637370</v>
      </c>
      <c r="P114" s="72">
        <v>637370</v>
      </c>
      <c r="Q114" s="72">
        <v>637370</v>
      </c>
      <c r="R114" s="72">
        <v>637370</v>
      </c>
      <c r="S114" s="72">
        <v>637370</v>
      </c>
      <c r="T114" s="72">
        <v>637370</v>
      </c>
      <c r="U114" s="72">
        <v>637370</v>
      </c>
      <c r="V114" s="72">
        <v>637370</v>
      </c>
      <c r="W114" s="72">
        <v>637370</v>
      </c>
      <c r="X114" s="72">
        <v>637370</v>
      </c>
      <c r="Y114" s="72">
        <v>637370</v>
      </c>
      <c r="Z114" s="72">
        <v>0</v>
      </c>
      <c r="AA114" s="72">
        <v>637370</v>
      </c>
      <c r="AB114" s="72">
        <v>637370</v>
      </c>
      <c r="AC114" s="72">
        <v>637370</v>
      </c>
      <c r="AD114" s="72">
        <v>637370</v>
      </c>
      <c r="AE114" s="72">
        <v>637370</v>
      </c>
      <c r="AF114" s="72">
        <v>637370</v>
      </c>
      <c r="AG114" s="72">
        <v>637370</v>
      </c>
      <c r="AH114" s="72">
        <v>637370</v>
      </c>
      <c r="AI114" s="72"/>
      <c r="AJ114" s="72"/>
      <c r="AK114" s="72"/>
    </row>
    <row r="115" spans="1:37" ht="16.350000000000001" customHeight="1">
      <c r="A115" s="71" t="s">
        <v>71</v>
      </c>
      <c r="B115" s="72">
        <v>0</v>
      </c>
      <c r="C115" s="72">
        <v>0</v>
      </c>
      <c r="D115" s="72">
        <v>0</v>
      </c>
      <c r="E115" s="72">
        <v>0</v>
      </c>
      <c r="F115" s="72">
        <v>0</v>
      </c>
      <c r="G115" s="72">
        <v>0</v>
      </c>
      <c r="H115" s="72">
        <v>0</v>
      </c>
      <c r="I115" s="72">
        <v>0</v>
      </c>
      <c r="J115" s="72">
        <v>0</v>
      </c>
      <c r="K115" s="72">
        <v>0</v>
      </c>
      <c r="L115" s="72">
        <v>0</v>
      </c>
      <c r="M115" s="72">
        <v>0</v>
      </c>
      <c r="N115" s="72">
        <v>0</v>
      </c>
      <c r="O115" s="72">
        <v>0</v>
      </c>
      <c r="P115" s="72">
        <v>0</v>
      </c>
      <c r="Q115" s="72">
        <v>0</v>
      </c>
      <c r="R115" s="72">
        <v>0</v>
      </c>
      <c r="S115" s="72">
        <v>0</v>
      </c>
      <c r="T115" s="72">
        <v>0</v>
      </c>
      <c r="U115" s="72">
        <v>0</v>
      </c>
      <c r="V115" s="72">
        <v>0</v>
      </c>
      <c r="W115" s="72">
        <v>0</v>
      </c>
      <c r="X115" s="72">
        <v>0</v>
      </c>
      <c r="Y115" s="72">
        <v>0</v>
      </c>
      <c r="Z115" s="72">
        <v>0</v>
      </c>
      <c r="AA115" s="72">
        <v>0</v>
      </c>
      <c r="AB115" s="72">
        <v>0</v>
      </c>
      <c r="AC115" s="72">
        <v>0</v>
      </c>
      <c r="AD115" s="72">
        <v>0</v>
      </c>
      <c r="AE115" s="72">
        <v>0</v>
      </c>
      <c r="AF115" s="72">
        <v>0</v>
      </c>
      <c r="AG115" s="72">
        <v>0</v>
      </c>
      <c r="AH115" s="72">
        <v>0</v>
      </c>
      <c r="AI115" s="72"/>
      <c r="AJ115" s="72"/>
      <c r="AK115" s="72"/>
    </row>
    <row r="116" spans="1:37" ht="16.350000000000001" customHeight="1">
      <c r="A116" s="71" t="s">
        <v>72</v>
      </c>
      <c r="B116" s="72">
        <v>417177.31</v>
      </c>
      <c r="C116" s="72">
        <v>417177.31</v>
      </c>
      <c r="D116" s="72">
        <v>417177.31</v>
      </c>
      <c r="E116" s="72">
        <v>3337418.48</v>
      </c>
      <c r="F116" s="72">
        <v>3754595.79</v>
      </c>
      <c r="G116" s="72">
        <v>2085886.55</v>
      </c>
      <c r="H116" s="72">
        <v>1251531.93</v>
      </c>
      <c r="I116" s="72">
        <v>0</v>
      </c>
      <c r="J116" s="72">
        <v>0</v>
      </c>
      <c r="K116" s="72">
        <v>417177.31</v>
      </c>
      <c r="L116" s="72">
        <v>417177.31</v>
      </c>
      <c r="M116" s="72">
        <v>32957007.489999998</v>
      </c>
      <c r="N116" s="72">
        <v>417177.31</v>
      </c>
      <c r="O116" s="72">
        <v>417177.31</v>
      </c>
      <c r="P116" s="72">
        <v>417177.31</v>
      </c>
      <c r="Q116" s="72">
        <v>417177.31</v>
      </c>
      <c r="R116" s="72">
        <v>417177.31</v>
      </c>
      <c r="S116" s="72">
        <v>417177.31</v>
      </c>
      <c r="T116" s="72">
        <v>417177.31</v>
      </c>
      <c r="U116" s="72">
        <v>417177.31</v>
      </c>
      <c r="V116" s="72">
        <v>417177.31</v>
      </c>
      <c r="W116" s="72">
        <v>417177.31</v>
      </c>
      <c r="X116" s="72">
        <v>417177.31</v>
      </c>
      <c r="Y116" s="72">
        <v>417177.31</v>
      </c>
      <c r="Z116" s="72">
        <v>0</v>
      </c>
      <c r="AA116" s="72">
        <v>417177.31</v>
      </c>
      <c r="AB116" s="72">
        <v>417177.31</v>
      </c>
      <c r="AC116" s="72">
        <v>417177.31</v>
      </c>
      <c r="AD116" s="72">
        <v>417177.31</v>
      </c>
      <c r="AE116" s="72">
        <v>417177.31</v>
      </c>
      <c r="AF116" s="72">
        <v>417177.31</v>
      </c>
      <c r="AG116" s="72">
        <v>417177.31</v>
      </c>
      <c r="AH116" s="72">
        <v>417177.31</v>
      </c>
      <c r="AI116" s="72"/>
      <c r="AJ116" s="72"/>
      <c r="AK116" s="72"/>
    </row>
    <row r="117" spans="1:37" ht="16.350000000000001" customHeight="1">
      <c r="A117" s="71" t="s">
        <v>73</v>
      </c>
      <c r="B117" s="72">
        <v>0</v>
      </c>
      <c r="C117" s="72">
        <v>0</v>
      </c>
      <c r="D117" s="72">
        <v>0</v>
      </c>
      <c r="E117" s="72">
        <v>0</v>
      </c>
      <c r="F117" s="72">
        <v>0</v>
      </c>
      <c r="G117" s="72">
        <v>0</v>
      </c>
      <c r="H117" s="72">
        <v>0</v>
      </c>
      <c r="I117" s="72">
        <v>0</v>
      </c>
      <c r="J117" s="72">
        <v>0</v>
      </c>
      <c r="K117" s="72">
        <v>0</v>
      </c>
      <c r="L117" s="72">
        <v>0</v>
      </c>
      <c r="M117" s="72">
        <v>0</v>
      </c>
      <c r="N117" s="72">
        <v>0</v>
      </c>
      <c r="O117" s="72">
        <v>0</v>
      </c>
      <c r="P117" s="72">
        <v>0</v>
      </c>
      <c r="Q117" s="72">
        <v>0</v>
      </c>
      <c r="R117" s="72">
        <v>0</v>
      </c>
      <c r="S117" s="72">
        <v>0</v>
      </c>
      <c r="T117" s="72">
        <v>0</v>
      </c>
      <c r="U117" s="72">
        <v>0</v>
      </c>
      <c r="V117" s="72">
        <v>0</v>
      </c>
      <c r="W117" s="72">
        <v>0</v>
      </c>
      <c r="X117" s="72">
        <v>0</v>
      </c>
      <c r="Y117" s="72">
        <v>0</v>
      </c>
      <c r="Z117" s="72">
        <v>0</v>
      </c>
      <c r="AA117" s="72">
        <v>0</v>
      </c>
      <c r="AB117" s="72">
        <v>0</v>
      </c>
      <c r="AC117" s="72">
        <v>0</v>
      </c>
      <c r="AD117" s="72">
        <v>0</v>
      </c>
      <c r="AE117" s="72">
        <v>0</v>
      </c>
      <c r="AF117" s="72">
        <v>0</v>
      </c>
      <c r="AG117" s="72">
        <v>0</v>
      </c>
      <c r="AH117" s="72">
        <v>0</v>
      </c>
      <c r="AI117" s="72"/>
      <c r="AJ117" s="72"/>
      <c r="AK117" s="72"/>
    </row>
    <row r="118" spans="1:37" ht="16.350000000000001" customHeight="1">
      <c r="A118" s="71"/>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row>
    <row r="119" spans="1:37" ht="16.350000000000001" customHeight="1">
      <c r="A119" s="71"/>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row>
    <row r="120" spans="1:37" ht="16.350000000000001" customHeight="1">
      <c r="A120" s="71"/>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row>
    <row r="121" spans="1:37" ht="16.350000000000001" customHeight="1">
      <c r="A121" s="71"/>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row>
    <row r="122" spans="1:37" ht="16.350000000000001" customHeight="1">
      <c r="A122" s="71"/>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c r="AK122" s="72"/>
    </row>
    <row r="123" spans="1:37" ht="16.350000000000001" customHeight="1">
      <c r="A123" s="71"/>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row>
    <row r="124" spans="1:37" ht="16.350000000000001" customHeight="1">
      <c r="A124" s="71"/>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2"/>
    </row>
    <row r="125" spans="1:37" ht="16.350000000000001" customHeight="1">
      <c r="A125" s="71"/>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c r="AK125" s="72"/>
    </row>
    <row r="126" spans="1:37" ht="16.350000000000001" customHeight="1">
      <c r="A126" s="71"/>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c r="AK126" s="72"/>
    </row>
    <row r="127" spans="1:37" ht="16.350000000000001" customHeight="1">
      <c r="A127" s="71"/>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c r="AK127" s="72"/>
    </row>
    <row r="128" spans="1:37" ht="16.350000000000001" customHeight="1">
      <c r="A128" s="71"/>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row>
    <row r="129" spans="1:37" ht="16.350000000000001" customHeight="1">
      <c r="A129" s="71"/>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c r="AK129" s="72"/>
    </row>
    <row r="130" spans="1:37" ht="16.350000000000001" customHeight="1">
      <c r="A130" s="71"/>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c r="AK130" s="72"/>
    </row>
    <row r="131" spans="1:37" ht="16.350000000000001" customHeight="1">
      <c r="A131" s="71"/>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c r="AK131" s="72"/>
    </row>
    <row r="132" spans="1:37" ht="16.350000000000001" customHeight="1">
      <c r="A132" s="71"/>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c r="AK132" s="72"/>
    </row>
    <row r="133" spans="1:37" ht="16.350000000000001" customHeight="1">
      <c r="A133" s="71"/>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c r="AK133" s="72"/>
    </row>
    <row r="134" spans="1:37" ht="16.350000000000001" customHeight="1">
      <c r="A134" s="71"/>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c r="AK134" s="72"/>
    </row>
    <row r="135" spans="1:37" ht="16.350000000000001" customHeight="1">
      <c r="A135" s="71"/>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c r="AK135" s="72"/>
    </row>
    <row r="136" spans="1:37" ht="16.350000000000001" customHeight="1">
      <c r="A136" s="71"/>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c r="AK136" s="72"/>
    </row>
    <row r="137" spans="1:37" ht="16.350000000000001" customHeight="1">
      <c r="A137" s="71"/>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c r="AK137" s="72"/>
    </row>
    <row r="138" spans="1:37" ht="16.350000000000001" customHeight="1">
      <c r="A138" s="71"/>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c r="AK138" s="72"/>
    </row>
    <row r="139" spans="1:37" ht="16.350000000000001" customHeight="1">
      <c r="A139" s="71"/>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c r="AK139" s="72"/>
    </row>
    <row r="140" spans="1:37" ht="16.350000000000001" customHeight="1">
      <c r="A140" s="71"/>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c r="AK140" s="72"/>
    </row>
    <row r="141" spans="1:37" ht="16.350000000000001" customHeight="1">
      <c r="A141" s="71"/>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row>
    <row r="142" spans="1:37" ht="16.350000000000001" customHeight="1">
      <c r="A142" s="71"/>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c r="AK142" s="72"/>
    </row>
    <row r="143" spans="1:37" ht="16.350000000000001" customHeight="1">
      <c r="A143" s="71"/>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c r="AK143" s="72"/>
    </row>
    <row r="144" spans="1:37" ht="16.350000000000001" customHeight="1">
      <c r="A144" s="71"/>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c r="AK144" s="72"/>
    </row>
    <row r="145" spans="1:37" ht="16.350000000000001" customHeight="1">
      <c r="A145" s="71"/>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c r="AK145" s="72"/>
    </row>
    <row r="146" spans="1:37" ht="16.350000000000001" customHeight="1">
      <c r="A146" s="71"/>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c r="AK146" s="72"/>
    </row>
    <row r="147" spans="1:37" ht="16.350000000000001" customHeight="1">
      <c r="A147" s="71"/>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c r="AK147" s="72"/>
    </row>
    <row r="148" spans="1:37" ht="16.350000000000001" customHeight="1">
      <c r="A148" s="71"/>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c r="AK148" s="72"/>
    </row>
    <row r="149" spans="1:37" ht="16.350000000000001" customHeight="1">
      <c r="A149" s="71"/>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c r="AK149" s="72"/>
    </row>
    <row r="150" spans="1:37" ht="16.350000000000001" customHeight="1">
      <c r="A150" s="71"/>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c r="AK150" s="72"/>
    </row>
    <row r="151" spans="1:37" ht="16.350000000000001" customHeight="1">
      <c r="A151" s="71"/>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c r="AK151" s="72"/>
    </row>
    <row r="152" spans="1:37" ht="16.350000000000001" customHeight="1">
      <c r="A152" s="71"/>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c r="AK152" s="72"/>
    </row>
    <row r="153" spans="1:37" ht="16.350000000000001" customHeight="1">
      <c r="A153" s="71"/>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c r="AK153" s="72"/>
    </row>
    <row r="154" spans="1:37" ht="16.350000000000001" customHeight="1">
      <c r="A154" s="71"/>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c r="AK154" s="72"/>
    </row>
    <row r="155" spans="1:37" ht="16.350000000000001" customHeight="1">
      <c r="A155" s="71"/>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c r="AK155" s="72"/>
    </row>
    <row r="156" spans="1:37" ht="16.350000000000001" customHeight="1">
      <c r="A156" s="71"/>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c r="AK156" s="72"/>
    </row>
    <row r="157" spans="1:37" ht="16.350000000000001" customHeight="1">
      <c r="A157" s="71"/>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c r="AK157" s="72"/>
    </row>
    <row r="158" spans="1:37" ht="16.350000000000001" customHeight="1">
      <c r="A158" s="71"/>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c r="AK158" s="72"/>
    </row>
    <row r="159" spans="1:37" ht="16.350000000000001" customHeight="1">
      <c r="A159" s="71"/>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row>
    <row r="160" spans="1:37" ht="16.350000000000001" customHeight="1">
      <c r="A160" s="71"/>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c r="AK160" s="72"/>
    </row>
    <row r="161" spans="1:37" ht="16.350000000000001" customHeight="1">
      <c r="A161" s="71"/>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c r="AK161" s="72"/>
    </row>
    <row r="162" spans="1:37" ht="16.350000000000001" customHeight="1">
      <c r="A162" s="71"/>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c r="AK162" s="72"/>
    </row>
    <row r="163" spans="1:37" ht="16.350000000000001" customHeight="1">
      <c r="A163" s="71"/>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c r="AK163" s="72"/>
    </row>
    <row r="164" spans="1:37" ht="16.350000000000001" customHeight="1">
      <c r="A164" s="71"/>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c r="AK164" s="72"/>
    </row>
    <row r="165" spans="1:37" ht="16.350000000000001" customHeight="1">
      <c r="A165" s="71"/>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c r="AK165" s="72"/>
    </row>
    <row r="166" spans="1:37" ht="16.350000000000001" customHeight="1">
      <c r="A166" s="71"/>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row>
    <row r="167" spans="1:37" ht="16.350000000000001" customHeight="1">
      <c r="A167" s="71"/>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row>
    <row r="168" spans="1:37" ht="16.350000000000001" customHeight="1">
      <c r="A168" s="71"/>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2"/>
    </row>
    <row r="169" spans="1:37" ht="16.350000000000001" customHeight="1">
      <c r="A169" s="71"/>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c r="AK169" s="72"/>
    </row>
    <row r="170" spans="1:37" ht="16.350000000000001" customHeight="1">
      <c r="A170" s="71"/>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c r="AK170" s="72"/>
    </row>
    <row r="171" spans="1:37" ht="16.350000000000001" customHeight="1">
      <c r="A171" s="71"/>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c r="AK171" s="72"/>
    </row>
    <row r="172" spans="1:37" ht="16.350000000000001" customHeight="1">
      <c r="A172" s="71"/>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c r="AK172" s="72"/>
    </row>
    <row r="173" spans="1:37" ht="16.350000000000001" customHeight="1">
      <c r="A173" s="71"/>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c r="AK173" s="72"/>
    </row>
    <row r="174" spans="1:37" ht="16.350000000000001" customHeight="1">
      <c r="A174" s="71"/>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c r="AK174" s="72"/>
    </row>
    <row r="175" spans="1:37" ht="16.350000000000001" customHeight="1">
      <c r="A175" s="71"/>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c r="AK175" s="72"/>
    </row>
    <row r="176" spans="1:37" ht="16.350000000000001" customHeight="1">
      <c r="A176" s="71"/>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c r="AK176" s="72"/>
    </row>
    <row r="177" spans="1:39" ht="16.350000000000001" customHeight="1">
      <c r="A177" s="71"/>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c r="AK177" s="72"/>
    </row>
    <row r="178" spans="1:39" ht="16.350000000000001" customHeight="1">
      <c r="A178" s="71"/>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c r="AK178" s="72"/>
    </row>
    <row r="179" spans="1:39" ht="16.350000000000001" customHeight="1">
      <c r="A179" s="71"/>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c r="AK179" s="72"/>
    </row>
    <row r="180" spans="1:39" ht="16.350000000000001" customHeight="1">
      <c r="A180" s="71"/>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c r="AK180" s="72"/>
    </row>
    <row r="181" spans="1:39" ht="16.350000000000001" customHeight="1">
      <c r="A181" s="71"/>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c r="AK181" s="72"/>
    </row>
    <row r="182" spans="1:39" ht="16.350000000000001" customHeight="1">
      <c r="A182" s="71"/>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c r="AK182" s="72"/>
    </row>
    <row r="183" spans="1:39" ht="16.350000000000001" customHeight="1">
      <c r="A183" s="71"/>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c r="AK183" s="72"/>
    </row>
    <row r="184" spans="1:39" ht="16.350000000000001" customHeight="1">
      <c r="A184" s="71"/>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c r="AK184" s="72"/>
    </row>
    <row r="185" spans="1:39" ht="16.350000000000001" customHeight="1">
      <c r="A185" s="71"/>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c r="AK185" s="72"/>
    </row>
    <row r="186" spans="1:39" ht="16.350000000000001" customHeight="1">
      <c r="A186" s="71"/>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c r="AK186" s="72"/>
    </row>
    <row r="187" spans="1:39" ht="16.350000000000001" customHeight="1">
      <c r="A187" s="71"/>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c r="AK187" s="72"/>
    </row>
    <row r="188" spans="1:39" ht="16.350000000000001" customHeight="1">
      <c r="A188" s="71"/>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c r="AK188" s="72"/>
    </row>
    <row r="189" spans="1:39" ht="16.350000000000001" customHeight="1">
      <c r="A189" s="71"/>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c r="AK189" s="72"/>
    </row>
    <row r="190" spans="1:39" ht="16.350000000000001" customHeight="1">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row>
  </sheetData>
  <phoneticPr fontId="4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4"/>
  <sheetViews>
    <sheetView showGridLines="0" workbookViewId="0">
      <pane xSplit="1" ySplit="1" topLeftCell="B2" activePane="bottomRight" state="frozen"/>
      <selection pane="topRight" activeCell="B1" sqref="B1"/>
      <selection pane="bottomLeft" activeCell="A2" sqref="A2"/>
      <selection pane="bottomRight" activeCell="M2" sqref="M2:M238"/>
    </sheetView>
  </sheetViews>
  <sheetFormatPr defaultColWidth="9" defaultRowHeight="13.5"/>
  <cols>
    <col min="1" max="1" width="17.5" customWidth="1"/>
    <col min="2" max="2" width="12.25" bestFit="1" customWidth="1"/>
    <col min="3" max="3" width="11.25"/>
    <col min="4" max="4" width="10.375" customWidth="1"/>
    <col min="5" max="5" width="15.75" customWidth="1"/>
    <col min="6" max="7" width="14.625" customWidth="1"/>
    <col min="13" max="13" width="15" bestFit="1" customWidth="1"/>
    <col min="18" max="18" width="13.125" customWidth="1"/>
    <col min="21" max="23" width="10.5" bestFit="1" customWidth="1"/>
  </cols>
  <sheetData>
    <row r="1" spans="1:38" s="1" customFormat="1" ht="16.350000000000001" customHeight="1">
      <c r="A1" s="25" t="s">
        <v>324</v>
      </c>
      <c r="B1" s="25" t="s">
        <v>4</v>
      </c>
      <c r="C1" s="25" t="s">
        <v>187</v>
      </c>
      <c r="D1" s="25" t="s">
        <v>186</v>
      </c>
      <c r="E1" s="26" t="s">
        <v>325</v>
      </c>
      <c r="F1" s="27" t="s">
        <v>326</v>
      </c>
      <c r="G1" s="27" t="s">
        <v>192</v>
      </c>
      <c r="H1" s="25" t="s">
        <v>196</v>
      </c>
      <c r="I1" s="25" t="s">
        <v>198</v>
      </c>
      <c r="J1" s="25" t="s">
        <v>197</v>
      </c>
      <c r="K1" s="25" t="s">
        <v>188</v>
      </c>
      <c r="L1" s="25" t="s">
        <v>195</v>
      </c>
      <c r="M1" s="50" t="s">
        <v>6</v>
      </c>
      <c r="N1" s="51" t="s">
        <v>17</v>
      </c>
      <c r="O1" s="51" t="s">
        <v>12</v>
      </c>
      <c r="P1" s="52" t="s">
        <v>327</v>
      </c>
      <c r="Q1" s="25" t="s">
        <v>15</v>
      </c>
      <c r="R1" s="25" t="s">
        <v>328</v>
      </c>
      <c r="S1" s="25" t="s">
        <v>16</v>
      </c>
      <c r="T1" s="25" t="s">
        <v>13</v>
      </c>
      <c r="U1" s="25" t="s">
        <v>10</v>
      </c>
      <c r="V1" s="25" t="s">
        <v>8</v>
      </c>
      <c r="W1" s="25" t="s">
        <v>9</v>
      </c>
      <c r="X1" s="25" t="s">
        <v>510</v>
      </c>
      <c r="Y1" s="25" t="s">
        <v>902</v>
      </c>
      <c r="Z1" s="25" t="s">
        <v>24</v>
      </c>
      <c r="AA1" s="25" t="s">
        <v>19</v>
      </c>
      <c r="AB1" s="25" t="s">
        <v>20</v>
      </c>
      <c r="AC1" s="25" t="s">
        <v>21</v>
      </c>
      <c r="AD1" s="25" t="s">
        <v>329</v>
      </c>
      <c r="AE1" s="25" t="s">
        <v>330</v>
      </c>
      <c r="AF1" s="25" t="s">
        <v>22</v>
      </c>
      <c r="AG1" s="25" t="s">
        <v>624</v>
      </c>
      <c r="AH1" s="25" t="s">
        <v>903</v>
      </c>
      <c r="AI1" s="25"/>
      <c r="AJ1" s="25"/>
      <c r="AK1" s="25"/>
      <c r="AL1" s="25"/>
    </row>
    <row r="2" spans="1:38" s="1" customFormat="1" ht="16.350000000000001" customHeight="1">
      <c r="A2" s="1" t="s">
        <v>625</v>
      </c>
      <c r="B2" s="29">
        <v>-1940349.06</v>
      </c>
      <c r="C2" s="29">
        <v>0</v>
      </c>
      <c r="D2" s="29">
        <v>0</v>
      </c>
      <c r="E2" s="30">
        <v>0</v>
      </c>
      <c r="F2" s="31">
        <v>17524391</v>
      </c>
      <c r="G2" s="31">
        <v>555959.65</v>
      </c>
      <c r="H2" s="30">
        <v>70404</v>
      </c>
      <c r="I2" s="31">
        <v>68.52</v>
      </c>
      <c r="J2" s="31">
        <v>88087.59</v>
      </c>
      <c r="K2" s="31">
        <v>0</v>
      </c>
      <c r="L2" s="29">
        <v>0</v>
      </c>
      <c r="M2" s="30">
        <v>16686440.26</v>
      </c>
      <c r="N2" s="31">
        <v>0</v>
      </c>
      <c r="O2" s="31">
        <v>0</v>
      </c>
      <c r="P2" s="53">
        <v>0</v>
      </c>
      <c r="Q2" s="29">
        <v>0</v>
      </c>
      <c r="R2" s="29">
        <v>0</v>
      </c>
      <c r="S2" s="29">
        <v>0</v>
      </c>
      <c r="T2" s="29">
        <v>0</v>
      </c>
      <c r="U2" s="29">
        <v>422575.19</v>
      </c>
      <c r="V2" s="29">
        <v>0</v>
      </c>
      <c r="W2" s="29">
        <v>133384.46</v>
      </c>
      <c r="X2" s="29">
        <v>0</v>
      </c>
      <c r="Y2" s="29"/>
      <c r="Z2" s="29">
        <v>0</v>
      </c>
      <c r="AA2" s="29">
        <v>16324280</v>
      </c>
      <c r="AB2" s="29">
        <v>1200111</v>
      </c>
      <c r="AC2" s="29">
        <v>0</v>
      </c>
      <c r="AD2" s="29">
        <v>0</v>
      </c>
      <c r="AE2" s="29">
        <v>0</v>
      </c>
      <c r="AF2" s="29">
        <v>0</v>
      </c>
      <c r="AG2" s="29">
        <v>0</v>
      </c>
      <c r="AH2" s="29"/>
      <c r="AI2" s="29"/>
      <c r="AJ2" s="29"/>
      <c r="AK2" s="29"/>
      <c r="AL2" s="29"/>
    </row>
    <row r="3" spans="1:38" s="1" customFormat="1" ht="16.350000000000001" customHeight="1">
      <c r="A3" s="1" t="s">
        <v>626</v>
      </c>
      <c r="B3" s="29">
        <v>0</v>
      </c>
      <c r="C3">
        <v>0</v>
      </c>
      <c r="D3" s="29">
        <v>0</v>
      </c>
      <c r="E3" s="30">
        <v>0</v>
      </c>
      <c r="F3" s="31">
        <v>-5904.28</v>
      </c>
      <c r="G3" s="31">
        <v>0</v>
      </c>
      <c r="H3" s="30">
        <v>32142040.620000001</v>
      </c>
      <c r="I3" s="31">
        <v>0</v>
      </c>
      <c r="J3" s="31">
        <v>0</v>
      </c>
      <c r="K3" s="31">
        <v>0</v>
      </c>
      <c r="L3" s="29">
        <v>0</v>
      </c>
      <c r="M3" s="30">
        <v>39881910.960000001</v>
      </c>
      <c r="N3" s="31">
        <v>0</v>
      </c>
      <c r="O3" s="31">
        <v>0</v>
      </c>
      <c r="P3" s="54">
        <v>0</v>
      </c>
      <c r="Q3" s="29">
        <v>0</v>
      </c>
      <c r="R3" s="29">
        <v>0</v>
      </c>
      <c r="S3" s="29">
        <v>0</v>
      </c>
      <c r="T3" s="29">
        <v>0</v>
      </c>
      <c r="U3" s="29">
        <v>0</v>
      </c>
      <c r="V3" s="29">
        <v>0</v>
      </c>
      <c r="W3" s="29">
        <v>0</v>
      </c>
      <c r="X3" s="29">
        <v>0</v>
      </c>
      <c r="Y3" s="29"/>
      <c r="Z3" s="29">
        <v>0</v>
      </c>
      <c r="AA3" s="29">
        <v>0</v>
      </c>
      <c r="AB3" s="29">
        <v>0</v>
      </c>
      <c r="AC3" s="29">
        <v>-5904.28</v>
      </c>
      <c r="AD3" s="29">
        <v>0</v>
      </c>
      <c r="AE3" s="29">
        <v>0</v>
      </c>
      <c r="AF3" s="29">
        <v>0</v>
      </c>
      <c r="AG3" s="29">
        <v>0</v>
      </c>
      <c r="AH3" s="29"/>
      <c r="AI3" s="29"/>
      <c r="AJ3" s="29"/>
      <c r="AK3" s="29"/>
      <c r="AL3" s="29"/>
    </row>
    <row r="4" spans="1:38" s="1" customFormat="1" ht="16.350000000000001" customHeight="1">
      <c r="A4" s="1" t="s">
        <v>627</v>
      </c>
      <c r="B4" s="29">
        <v>0</v>
      </c>
      <c r="C4" s="29">
        <v>0</v>
      </c>
      <c r="D4" s="29">
        <v>0</v>
      </c>
      <c r="E4" s="30">
        <v>451898.96</v>
      </c>
      <c r="F4" s="31">
        <v>243226.36</v>
      </c>
      <c r="G4" s="31">
        <v>0</v>
      </c>
      <c r="H4" s="30">
        <v>0</v>
      </c>
      <c r="I4" s="31">
        <v>0</v>
      </c>
      <c r="J4" s="31">
        <v>341698.11</v>
      </c>
      <c r="K4" s="31">
        <v>0</v>
      </c>
      <c r="L4" s="29">
        <v>0</v>
      </c>
      <c r="M4" s="30">
        <v>402358.49</v>
      </c>
      <c r="N4" s="31">
        <v>0</v>
      </c>
      <c r="O4" s="31">
        <v>0</v>
      </c>
      <c r="P4" s="54">
        <v>0</v>
      </c>
      <c r="Q4" s="29">
        <v>0</v>
      </c>
      <c r="R4" s="29">
        <v>0</v>
      </c>
      <c r="S4" s="29">
        <v>0</v>
      </c>
      <c r="T4" s="29">
        <v>451898.96</v>
      </c>
      <c r="U4" s="29">
        <v>0</v>
      </c>
      <c r="V4" s="29">
        <v>0</v>
      </c>
      <c r="W4" s="29">
        <v>0</v>
      </c>
      <c r="X4" s="29">
        <v>0</v>
      </c>
      <c r="Y4" s="29"/>
      <c r="Z4" s="29">
        <v>0</v>
      </c>
      <c r="AA4" s="29">
        <v>243226.36</v>
      </c>
      <c r="AB4" s="29">
        <v>0</v>
      </c>
      <c r="AC4" s="29">
        <v>0</v>
      </c>
      <c r="AD4" s="29">
        <v>0</v>
      </c>
      <c r="AE4" s="29">
        <v>0</v>
      </c>
      <c r="AF4" s="29">
        <v>0</v>
      </c>
      <c r="AG4" s="29">
        <v>0</v>
      </c>
      <c r="AH4" s="29"/>
      <c r="AI4" s="29"/>
      <c r="AJ4" s="29"/>
      <c r="AK4" s="29"/>
      <c r="AL4" s="29"/>
    </row>
    <row r="5" spans="1:38" s="1" customFormat="1" ht="16.350000000000001" customHeight="1">
      <c r="A5" s="1" t="s">
        <v>628</v>
      </c>
      <c r="B5" s="29">
        <v>0</v>
      </c>
      <c r="C5" s="29">
        <v>0</v>
      </c>
      <c r="D5" s="29">
        <v>0</v>
      </c>
      <c r="E5" s="30">
        <v>0</v>
      </c>
      <c r="F5" s="31">
        <v>0</v>
      </c>
      <c r="G5" s="31">
        <v>0</v>
      </c>
      <c r="H5" s="30">
        <v>5000</v>
      </c>
      <c r="I5" s="31">
        <v>7940</v>
      </c>
      <c r="J5" s="31">
        <v>0</v>
      </c>
      <c r="K5" s="31">
        <v>0</v>
      </c>
      <c r="L5" s="29">
        <v>0</v>
      </c>
      <c r="M5" s="30">
        <v>4124583.37</v>
      </c>
      <c r="N5" s="31">
        <v>0</v>
      </c>
      <c r="O5" s="31">
        <v>0</v>
      </c>
      <c r="P5" s="54">
        <v>0</v>
      </c>
      <c r="Q5" s="29">
        <v>0</v>
      </c>
      <c r="R5" s="29">
        <v>0</v>
      </c>
      <c r="S5" s="29">
        <v>0</v>
      </c>
      <c r="T5" s="29">
        <v>0</v>
      </c>
      <c r="U5" s="29">
        <v>0</v>
      </c>
      <c r="V5" s="29">
        <v>0</v>
      </c>
      <c r="W5" s="29">
        <v>0</v>
      </c>
      <c r="X5" s="29">
        <v>0</v>
      </c>
      <c r="Y5" s="29"/>
      <c r="Z5" s="29">
        <v>0</v>
      </c>
      <c r="AA5" s="29">
        <v>0</v>
      </c>
      <c r="AB5" s="29">
        <v>0</v>
      </c>
      <c r="AC5" s="29">
        <v>0</v>
      </c>
      <c r="AD5" s="29">
        <v>0</v>
      </c>
      <c r="AE5" s="29">
        <v>0</v>
      </c>
      <c r="AF5" s="29">
        <v>0</v>
      </c>
      <c r="AG5" s="29">
        <v>0</v>
      </c>
      <c r="AH5" s="29"/>
      <c r="AI5" s="29"/>
      <c r="AJ5" s="29"/>
      <c r="AK5" s="29"/>
      <c r="AL5" s="29"/>
    </row>
    <row r="6" spans="1:38" s="1" customFormat="1" ht="16.350000000000001" customHeight="1">
      <c r="A6" s="1" t="s">
        <v>629</v>
      </c>
      <c r="B6" s="29">
        <v>2338.9699999999998</v>
      </c>
      <c r="C6" s="29">
        <v>0</v>
      </c>
      <c r="D6" s="29">
        <v>0</v>
      </c>
      <c r="E6" s="30">
        <v>0</v>
      </c>
      <c r="F6" s="31">
        <v>0</v>
      </c>
      <c r="G6" s="31">
        <v>0</v>
      </c>
      <c r="H6" s="30">
        <v>0</v>
      </c>
      <c r="I6" s="31">
        <v>0</v>
      </c>
      <c r="J6" s="31">
        <v>0</v>
      </c>
      <c r="K6" s="31">
        <v>0</v>
      </c>
      <c r="L6" s="29">
        <v>0</v>
      </c>
      <c r="M6" s="30">
        <v>0</v>
      </c>
      <c r="N6" s="31">
        <v>0</v>
      </c>
      <c r="O6" s="31">
        <v>0</v>
      </c>
      <c r="P6" s="54">
        <v>0</v>
      </c>
      <c r="Q6" s="29">
        <v>0</v>
      </c>
      <c r="R6" s="29">
        <v>0</v>
      </c>
      <c r="S6" s="29">
        <v>0</v>
      </c>
      <c r="T6" s="29">
        <v>0</v>
      </c>
      <c r="U6" s="29">
        <v>0</v>
      </c>
      <c r="V6" s="29">
        <v>0</v>
      </c>
      <c r="W6" s="29">
        <v>0</v>
      </c>
      <c r="X6" s="29">
        <v>0</v>
      </c>
      <c r="Y6" s="29"/>
      <c r="Z6" s="29">
        <v>0</v>
      </c>
      <c r="AA6" s="29">
        <v>0</v>
      </c>
      <c r="AB6" s="29">
        <v>0</v>
      </c>
      <c r="AC6" s="29">
        <v>0</v>
      </c>
      <c r="AD6" s="29">
        <v>0</v>
      </c>
      <c r="AE6" s="29">
        <v>0</v>
      </c>
      <c r="AF6" s="29">
        <v>0</v>
      </c>
      <c r="AG6" s="29">
        <v>0</v>
      </c>
      <c r="AH6" s="29"/>
      <c r="AI6" s="29"/>
      <c r="AJ6" s="29"/>
      <c r="AK6" s="29"/>
      <c r="AL6" s="29"/>
    </row>
    <row r="7" spans="1:38" s="1" customFormat="1" ht="16.350000000000001" customHeight="1">
      <c r="A7" s="1" t="s">
        <v>630</v>
      </c>
      <c r="B7" s="29">
        <v>-2033537.61</v>
      </c>
      <c r="C7" s="29">
        <v>23406.880000000001</v>
      </c>
      <c r="D7" s="29">
        <v>0</v>
      </c>
      <c r="E7" s="33">
        <v>2602762.31</v>
      </c>
      <c r="F7" s="34">
        <v>1393674.46</v>
      </c>
      <c r="G7" s="34">
        <v>1032835.53</v>
      </c>
      <c r="H7" s="33">
        <v>9.17</v>
      </c>
      <c r="I7" s="31">
        <v>5.03</v>
      </c>
      <c r="J7" s="34">
        <v>13938.85</v>
      </c>
      <c r="K7" s="31">
        <v>0</v>
      </c>
      <c r="L7" s="29">
        <v>0</v>
      </c>
      <c r="M7" s="30">
        <v>8286062.9199999999</v>
      </c>
      <c r="N7" s="31">
        <v>53.82</v>
      </c>
      <c r="O7" s="34">
        <v>1604344.03</v>
      </c>
      <c r="P7" s="54">
        <v>0</v>
      </c>
      <c r="Q7" s="29">
        <v>892372.46</v>
      </c>
      <c r="R7" s="29">
        <v>0</v>
      </c>
      <c r="S7" s="29">
        <v>69242.86</v>
      </c>
      <c r="T7" s="29">
        <v>36749.14</v>
      </c>
      <c r="U7" s="29">
        <v>97834.32</v>
      </c>
      <c r="V7" s="29">
        <v>448626.33</v>
      </c>
      <c r="W7" s="29">
        <v>486374.88</v>
      </c>
      <c r="X7" s="29">
        <v>0</v>
      </c>
      <c r="Y7" s="29"/>
      <c r="Z7" s="29">
        <v>2487.94</v>
      </c>
      <c r="AA7" s="29">
        <v>1158703.27</v>
      </c>
      <c r="AB7" s="29">
        <v>131698.03</v>
      </c>
      <c r="AC7" s="29">
        <v>66202.39</v>
      </c>
      <c r="AD7" s="29">
        <v>0</v>
      </c>
      <c r="AE7" s="29">
        <v>0</v>
      </c>
      <c r="AF7" s="29">
        <v>34582.83</v>
      </c>
      <c r="AG7" s="29">
        <v>0</v>
      </c>
      <c r="AH7" s="29"/>
      <c r="AI7" s="29"/>
      <c r="AJ7" s="29"/>
      <c r="AK7" s="29"/>
      <c r="AL7" s="29"/>
    </row>
    <row r="8" spans="1:38" s="1" customFormat="1" ht="16.350000000000001" customHeight="1">
      <c r="A8" s="1" t="s">
        <v>631</v>
      </c>
      <c r="B8" s="29">
        <v>0</v>
      </c>
      <c r="C8" s="29">
        <v>0</v>
      </c>
      <c r="D8" s="29">
        <v>0</v>
      </c>
      <c r="E8" s="30">
        <v>-5579.64</v>
      </c>
      <c r="F8" s="31">
        <v>0</v>
      </c>
      <c r="G8" s="31">
        <v>0</v>
      </c>
      <c r="H8" s="30">
        <v>0</v>
      </c>
      <c r="I8" s="31">
        <v>0</v>
      </c>
      <c r="J8" s="31">
        <v>0</v>
      </c>
      <c r="K8" s="31">
        <v>0</v>
      </c>
      <c r="L8" s="29">
        <v>0</v>
      </c>
      <c r="M8" s="30">
        <v>8520000</v>
      </c>
      <c r="N8" s="31">
        <v>0</v>
      </c>
      <c r="O8" s="31">
        <v>0</v>
      </c>
      <c r="P8" s="54">
        <v>0</v>
      </c>
      <c r="Q8" s="29">
        <v>0</v>
      </c>
      <c r="R8" s="29">
        <v>0</v>
      </c>
      <c r="S8" s="29">
        <v>-5579.64</v>
      </c>
      <c r="T8" s="29">
        <v>0</v>
      </c>
      <c r="U8" s="29">
        <v>0</v>
      </c>
      <c r="V8" s="29">
        <v>0</v>
      </c>
      <c r="W8" s="29">
        <v>0</v>
      </c>
      <c r="X8" s="29">
        <v>0</v>
      </c>
      <c r="Y8" s="29"/>
      <c r="Z8" s="29">
        <v>0</v>
      </c>
      <c r="AA8" s="29">
        <v>0</v>
      </c>
      <c r="AB8" s="29">
        <v>0</v>
      </c>
      <c r="AC8" s="29">
        <v>0</v>
      </c>
      <c r="AD8" s="29">
        <v>0</v>
      </c>
      <c r="AE8" s="29">
        <v>0</v>
      </c>
      <c r="AF8" s="29">
        <v>0</v>
      </c>
      <c r="AG8" s="29">
        <v>0</v>
      </c>
      <c r="AH8" s="29"/>
      <c r="AI8" s="29"/>
      <c r="AJ8" s="29"/>
      <c r="AK8" s="29"/>
      <c r="AL8" s="29"/>
    </row>
    <row r="9" spans="1:38" s="1" customFormat="1" ht="16.350000000000001" customHeight="1">
      <c r="A9" s="1" t="s">
        <v>632</v>
      </c>
      <c r="B9" s="29">
        <v>0</v>
      </c>
      <c r="C9" s="29">
        <v>0</v>
      </c>
      <c r="D9" s="29">
        <v>0</v>
      </c>
      <c r="E9" s="30">
        <v>0</v>
      </c>
      <c r="F9" s="31">
        <v>0</v>
      </c>
      <c r="G9" s="31">
        <v>0</v>
      </c>
      <c r="H9" s="30">
        <v>0</v>
      </c>
      <c r="I9" s="31">
        <v>0</v>
      </c>
      <c r="J9" s="31">
        <v>0</v>
      </c>
      <c r="K9" s="31">
        <v>0</v>
      </c>
      <c r="L9" s="29">
        <v>0</v>
      </c>
      <c r="M9" s="30">
        <v>0</v>
      </c>
      <c r="N9" s="31">
        <v>0</v>
      </c>
      <c r="O9" s="31">
        <v>0</v>
      </c>
      <c r="P9" s="54">
        <v>0</v>
      </c>
      <c r="Q9" s="29">
        <v>0</v>
      </c>
      <c r="R9" s="29">
        <v>0</v>
      </c>
      <c r="S9" s="29">
        <v>0</v>
      </c>
      <c r="T9" s="29">
        <v>0</v>
      </c>
      <c r="U9" s="29">
        <v>0</v>
      </c>
      <c r="V9" s="29">
        <v>0</v>
      </c>
      <c r="W9" s="29">
        <v>0</v>
      </c>
      <c r="X9" s="29">
        <v>0</v>
      </c>
      <c r="Y9" s="29"/>
      <c r="Z9" s="29">
        <v>0</v>
      </c>
      <c r="AA9" s="29">
        <v>0</v>
      </c>
      <c r="AB9" s="29">
        <v>0</v>
      </c>
      <c r="AC9" s="29">
        <v>0</v>
      </c>
      <c r="AD9" s="29">
        <v>0</v>
      </c>
      <c r="AE9" s="29">
        <v>0</v>
      </c>
      <c r="AF9" s="29">
        <v>0</v>
      </c>
      <c r="AG9" s="29">
        <v>0</v>
      </c>
      <c r="AH9" s="29"/>
      <c r="AI9" s="29"/>
      <c r="AJ9" s="29"/>
      <c r="AK9" s="29"/>
      <c r="AL9" s="29"/>
    </row>
    <row r="10" spans="1:38" s="1" customFormat="1" ht="16.350000000000001" customHeight="1">
      <c r="A10" s="1" t="s">
        <v>633</v>
      </c>
      <c r="B10" s="29">
        <v>1500.57</v>
      </c>
      <c r="C10" s="29">
        <v>0</v>
      </c>
      <c r="D10" s="29">
        <v>0</v>
      </c>
      <c r="E10" s="30">
        <v>0</v>
      </c>
      <c r="F10" s="31">
        <v>0</v>
      </c>
      <c r="G10" s="31">
        <v>0</v>
      </c>
      <c r="H10" s="30">
        <v>0</v>
      </c>
      <c r="I10" s="31">
        <v>0</v>
      </c>
      <c r="J10" s="31">
        <v>0</v>
      </c>
      <c r="K10" s="31">
        <v>0</v>
      </c>
      <c r="L10" s="29">
        <v>0</v>
      </c>
      <c r="M10" s="30">
        <v>0</v>
      </c>
      <c r="N10" s="31">
        <v>0</v>
      </c>
      <c r="O10" s="31">
        <v>0</v>
      </c>
      <c r="P10" s="54">
        <v>0</v>
      </c>
      <c r="Q10" s="29">
        <v>0</v>
      </c>
      <c r="R10" s="29">
        <v>0</v>
      </c>
      <c r="S10" s="29">
        <v>0</v>
      </c>
      <c r="T10" s="29">
        <v>0</v>
      </c>
      <c r="U10" s="29">
        <v>0</v>
      </c>
      <c r="V10" s="29">
        <v>0</v>
      </c>
      <c r="W10" s="29">
        <v>0</v>
      </c>
      <c r="X10" s="29">
        <v>0</v>
      </c>
      <c r="Y10" s="29"/>
      <c r="Z10" s="29">
        <v>0</v>
      </c>
      <c r="AA10" s="29">
        <v>0</v>
      </c>
      <c r="AB10" s="29">
        <v>0</v>
      </c>
      <c r="AC10" s="29">
        <v>0</v>
      </c>
      <c r="AD10" s="29">
        <v>0</v>
      </c>
      <c r="AE10" s="29">
        <v>0</v>
      </c>
      <c r="AF10" s="29">
        <v>0</v>
      </c>
      <c r="AG10" s="29">
        <v>0</v>
      </c>
      <c r="AH10" s="29"/>
      <c r="AI10" s="29"/>
      <c r="AJ10" s="29"/>
      <c r="AK10" s="29"/>
      <c r="AL10" s="29"/>
    </row>
    <row r="11" spans="1:38" s="1" customFormat="1" ht="16.350000000000001" customHeight="1">
      <c r="A11" s="1" t="s">
        <v>634</v>
      </c>
      <c r="B11" s="29">
        <v>0</v>
      </c>
      <c r="C11" s="29">
        <v>0</v>
      </c>
      <c r="D11" s="29">
        <v>0</v>
      </c>
      <c r="E11" s="30">
        <v>0</v>
      </c>
      <c r="F11" s="31">
        <v>0</v>
      </c>
      <c r="G11" s="31">
        <v>0</v>
      </c>
      <c r="H11" s="30">
        <v>0</v>
      </c>
      <c r="I11" s="31">
        <v>0</v>
      </c>
      <c r="J11" s="31">
        <v>0</v>
      </c>
      <c r="K11" s="31">
        <v>0</v>
      </c>
      <c r="L11" s="29">
        <v>0</v>
      </c>
      <c r="M11" s="30">
        <v>0</v>
      </c>
      <c r="N11" s="31">
        <v>0</v>
      </c>
      <c r="O11" s="31">
        <v>0</v>
      </c>
      <c r="P11" s="54">
        <v>0</v>
      </c>
      <c r="Q11" s="29">
        <v>0</v>
      </c>
      <c r="R11" s="29">
        <v>0</v>
      </c>
      <c r="S11" s="29">
        <v>0</v>
      </c>
      <c r="T11" s="29">
        <v>0</v>
      </c>
      <c r="U11" s="29">
        <v>0</v>
      </c>
      <c r="V11" s="29">
        <v>0</v>
      </c>
      <c r="W11" s="29">
        <v>0</v>
      </c>
      <c r="X11" s="29">
        <v>0</v>
      </c>
      <c r="Y11" s="29"/>
      <c r="Z11" s="29">
        <v>0</v>
      </c>
      <c r="AA11" s="29">
        <v>0</v>
      </c>
      <c r="AB11" s="29">
        <v>0</v>
      </c>
      <c r="AC11" s="29">
        <v>0</v>
      </c>
      <c r="AD11" s="29">
        <v>0</v>
      </c>
      <c r="AE11" s="29">
        <v>0</v>
      </c>
      <c r="AF11" s="29">
        <v>0</v>
      </c>
      <c r="AG11" s="29">
        <v>0</v>
      </c>
      <c r="AH11" s="29"/>
      <c r="AI11" s="29"/>
      <c r="AJ11" s="29"/>
      <c r="AK11" s="29"/>
      <c r="AL11" s="29"/>
    </row>
    <row r="12" spans="1:38" s="1" customFormat="1" ht="16.350000000000001" customHeight="1">
      <c r="A12" s="1" t="s">
        <v>635</v>
      </c>
      <c r="B12" s="29">
        <v>0</v>
      </c>
      <c r="C12" s="29">
        <v>0</v>
      </c>
      <c r="D12" s="29">
        <v>0</v>
      </c>
      <c r="E12" s="30">
        <v>0</v>
      </c>
      <c r="F12" s="31">
        <v>0</v>
      </c>
      <c r="G12" s="31">
        <v>0</v>
      </c>
      <c r="H12" s="30">
        <v>0</v>
      </c>
      <c r="I12" s="31">
        <v>0</v>
      </c>
      <c r="J12" s="31">
        <v>0</v>
      </c>
      <c r="K12" s="31">
        <v>0</v>
      </c>
      <c r="L12" s="29">
        <v>0</v>
      </c>
      <c r="M12" s="30">
        <v>0</v>
      </c>
      <c r="N12" s="31">
        <v>0</v>
      </c>
      <c r="O12" s="31">
        <v>0</v>
      </c>
      <c r="P12" s="54">
        <v>0</v>
      </c>
      <c r="Q12" s="29">
        <v>0</v>
      </c>
      <c r="R12" s="29">
        <v>0</v>
      </c>
      <c r="S12" s="29">
        <v>0</v>
      </c>
      <c r="T12" s="29">
        <v>0</v>
      </c>
      <c r="U12" s="29">
        <v>0</v>
      </c>
      <c r="V12" s="29">
        <v>0</v>
      </c>
      <c r="W12" s="29">
        <v>0</v>
      </c>
      <c r="X12" s="29">
        <v>0</v>
      </c>
      <c r="Y12" s="29"/>
      <c r="Z12" s="29">
        <v>0</v>
      </c>
      <c r="AA12" s="29">
        <v>0</v>
      </c>
      <c r="AB12" s="29">
        <v>0</v>
      </c>
      <c r="AC12" s="29">
        <v>0</v>
      </c>
      <c r="AD12" s="29">
        <v>0</v>
      </c>
      <c r="AE12" s="29">
        <v>0</v>
      </c>
      <c r="AF12" s="29">
        <v>0</v>
      </c>
      <c r="AG12" s="29">
        <v>0</v>
      </c>
      <c r="AH12" s="29"/>
      <c r="AI12" s="29"/>
      <c r="AJ12" s="29"/>
      <c r="AK12" s="29"/>
      <c r="AL12" s="29"/>
    </row>
    <row r="13" spans="1:38" s="1" customFormat="1" ht="16.350000000000001" customHeight="1">
      <c r="A13" s="1" t="s">
        <v>636</v>
      </c>
      <c r="B13" s="29">
        <v>0</v>
      </c>
      <c r="C13" s="29">
        <v>0</v>
      </c>
      <c r="D13" s="29">
        <v>0</v>
      </c>
      <c r="E13" s="30">
        <v>0</v>
      </c>
      <c r="F13" s="31">
        <v>0</v>
      </c>
      <c r="G13" s="31">
        <v>0</v>
      </c>
      <c r="H13" s="30">
        <v>0</v>
      </c>
      <c r="I13" s="31">
        <v>0</v>
      </c>
      <c r="J13" s="31">
        <v>0</v>
      </c>
      <c r="K13" s="31">
        <v>0</v>
      </c>
      <c r="L13" s="29">
        <v>0</v>
      </c>
      <c r="M13" s="30">
        <v>0</v>
      </c>
      <c r="N13" s="31">
        <v>0</v>
      </c>
      <c r="O13" s="31">
        <v>0</v>
      </c>
      <c r="P13" s="54">
        <v>0</v>
      </c>
      <c r="Q13" s="29">
        <v>0</v>
      </c>
      <c r="R13" s="29">
        <v>0</v>
      </c>
      <c r="S13" s="29">
        <v>0</v>
      </c>
      <c r="T13" s="29">
        <v>0</v>
      </c>
      <c r="U13" s="29">
        <v>0</v>
      </c>
      <c r="V13" s="29">
        <v>0</v>
      </c>
      <c r="W13" s="29">
        <v>0</v>
      </c>
      <c r="X13" s="29">
        <v>0</v>
      </c>
      <c r="Y13" s="29"/>
      <c r="Z13" s="29">
        <v>0</v>
      </c>
      <c r="AA13" s="29">
        <v>0</v>
      </c>
      <c r="AB13" s="29">
        <v>0</v>
      </c>
      <c r="AC13" s="29">
        <v>0</v>
      </c>
      <c r="AD13" s="29">
        <v>0</v>
      </c>
      <c r="AE13" s="29">
        <v>0</v>
      </c>
      <c r="AF13" s="29">
        <v>0</v>
      </c>
      <c r="AG13" s="29">
        <v>0</v>
      </c>
      <c r="AH13" s="29"/>
      <c r="AI13" s="29"/>
      <c r="AJ13" s="29"/>
      <c r="AK13" s="29"/>
      <c r="AL13" s="29"/>
    </row>
    <row r="14" spans="1:38" s="1" customFormat="1" ht="16.350000000000001" customHeight="1">
      <c r="A14" s="1" t="s">
        <v>637</v>
      </c>
      <c r="B14" s="29">
        <v>0</v>
      </c>
      <c r="C14" s="29">
        <v>0</v>
      </c>
      <c r="D14" s="29">
        <v>0</v>
      </c>
      <c r="E14" s="30">
        <v>0</v>
      </c>
      <c r="F14" s="31">
        <v>0</v>
      </c>
      <c r="G14" s="31">
        <v>0</v>
      </c>
      <c r="H14" s="30">
        <v>0</v>
      </c>
      <c r="I14" s="31">
        <v>0</v>
      </c>
      <c r="J14" s="31">
        <v>0</v>
      </c>
      <c r="K14" s="31">
        <v>0</v>
      </c>
      <c r="L14" s="29">
        <v>0</v>
      </c>
      <c r="M14" s="30">
        <v>0</v>
      </c>
      <c r="N14" s="31">
        <v>0</v>
      </c>
      <c r="O14" s="31">
        <v>0</v>
      </c>
      <c r="P14" s="54">
        <v>0</v>
      </c>
      <c r="Q14" s="29">
        <v>0</v>
      </c>
      <c r="R14" s="29">
        <v>0</v>
      </c>
      <c r="S14" s="29">
        <v>0</v>
      </c>
      <c r="T14" s="29">
        <v>0</v>
      </c>
      <c r="U14" s="29">
        <v>0</v>
      </c>
      <c r="V14" s="29">
        <v>0</v>
      </c>
      <c r="W14" s="29">
        <v>0</v>
      </c>
      <c r="X14" s="29">
        <v>0</v>
      </c>
      <c r="Y14" s="29"/>
      <c r="Z14" s="29">
        <v>0</v>
      </c>
      <c r="AA14" s="29">
        <v>0</v>
      </c>
      <c r="AB14" s="29">
        <v>0</v>
      </c>
      <c r="AC14" s="29">
        <v>0</v>
      </c>
      <c r="AD14" s="29">
        <v>0</v>
      </c>
      <c r="AE14" s="29">
        <v>0</v>
      </c>
      <c r="AF14" s="29">
        <v>0</v>
      </c>
      <c r="AG14" s="29">
        <v>0</v>
      </c>
      <c r="AH14" s="29"/>
      <c r="AI14" s="29"/>
      <c r="AJ14" s="29"/>
      <c r="AK14" s="29"/>
      <c r="AL14" s="29"/>
    </row>
    <row r="15" spans="1:38" s="1" customFormat="1" ht="16.350000000000001" customHeight="1">
      <c r="A15" s="1" t="s">
        <v>638</v>
      </c>
      <c r="B15" s="29">
        <v>0</v>
      </c>
      <c r="C15" s="29">
        <v>0</v>
      </c>
      <c r="D15" s="29">
        <v>0</v>
      </c>
      <c r="E15" s="30">
        <v>0</v>
      </c>
      <c r="F15" s="31">
        <v>0</v>
      </c>
      <c r="G15" s="31">
        <v>0</v>
      </c>
      <c r="H15" s="30">
        <v>0</v>
      </c>
      <c r="I15" s="31">
        <v>0</v>
      </c>
      <c r="J15" s="31">
        <v>0</v>
      </c>
      <c r="K15" s="31">
        <v>0</v>
      </c>
      <c r="L15" s="29">
        <v>0</v>
      </c>
      <c r="M15" s="30">
        <v>0</v>
      </c>
      <c r="N15" s="31">
        <v>0</v>
      </c>
      <c r="O15" s="31">
        <v>0</v>
      </c>
      <c r="P15" s="54">
        <v>0</v>
      </c>
      <c r="Q15" s="29">
        <v>0</v>
      </c>
      <c r="R15" s="29">
        <v>0</v>
      </c>
      <c r="S15" s="29">
        <v>0</v>
      </c>
      <c r="T15" s="29">
        <v>0</v>
      </c>
      <c r="U15" s="29">
        <v>0</v>
      </c>
      <c r="V15" s="29">
        <v>0</v>
      </c>
      <c r="W15" s="29">
        <v>0</v>
      </c>
      <c r="X15" s="29">
        <v>0</v>
      </c>
      <c r="Y15" s="29"/>
      <c r="Z15" s="29">
        <v>0</v>
      </c>
      <c r="AA15" s="29">
        <v>0</v>
      </c>
      <c r="AB15" s="29">
        <v>0</v>
      </c>
      <c r="AC15" s="29">
        <v>0</v>
      </c>
      <c r="AD15" s="29">
        <v>0</v>
      </c>
      <c r="AE15" s="29">
        <v>0</v>
      </c>
      <c r="AF15" s="29">
        <v>0</v>
      </c>
      <c r="AG15" s="29">
        <v>0</v>
      </c>
      <c r="AH15" s="29"/>
      <c r="AI15" s="29"/>
      <c r="AJ15" s="29"/>
      <c r="AK15" s="29"/>
      <c r="AL15" s="29"/>
    </row>
    <row r="16" spans="1:38" s="1" customFormat="1" ht="16.350000000000001" customHeight="1">
      <c r="A16" s="1" t="s">
        <v>639</v>
      </c>
      <c r="B16" s="29">
        <v>0</v>
      </c>
      <c r="C16" s="29">
        <v>0</v>
      </c>
      <c r="D16" s="29">
        <v>0</v>
      </c>
      <c r="E16" s="30">
        <v>0</v>
      </c>
      <c r="F16" s="31">
        <v>0</v>
      </c>
      <c r="G16" s="31">
        <v>0</v>
      </c>
      <c r="H16" s="30">
        <v>0</v>
      </c>
      <c r="I16" s="31">
        <v>0</v>
      </c>
      <c r="J16" s="31">
        <v>0</v>
      </c>
      <c r="K16" s="31">
        <v>0</v>
      </c>
      <c r="L16" s="29">
        <v>0</v>
      </c>
      <c r="M16" s="30">
        <v>0</v>
      </c>
      <c r="N16" s="31">
        <v>0</v>
      </c>
      <c r="O16" s="31">
        <v>0</v>
      </c>
      <c r="P16" s="54">
        <v>0</v>
      </c>
      <c r="Q16" s="29">
        <v>0</v>
      </c>
      <c r="R16" s="29">
        <v>0</v>
      </c>
      <c r="S16" s="29">
        <v>0</v>
      </c>
      <c r="T16" s="29">
        <v>0</v>
      </c>
      <c r="U16" s="29">
        <v>0</v>
      </c>
      <c r="V16" s="29">
        <v>0</v>
      </c>
      <c r="W16" s="29">
        <v>0</v>
      </c>
      <c r="X16" s="29">
        <v>0</v>
      </c>
      <c r="Y16" s="29"/>
      <c r="Z16" s="29">
        <v>0</v>
      </c>
      <c r="AA16" s="29">
        <v>0</v>
      </c>
      <c r="AB16" s="29">
        <v>0</v>
      </c>
      <c r="AC16" s="29">
        <v>0</v>
      </c>
      <c r="AD16" s="29">
        <v>0</v>
      </c>
      <c r="AE16" s="29">
        <v>0</v>
      </c>
      <c r="AF16" s="29">
        <v>0</v>
      </c>
      <c r="AG16" s="29">
        <v>0</v>
      </c>
      <c r="AH16" s="29"/>
      <c r="AI16" s="29"/>
      <c r="AJ16" s="29"/>
      <c r="AK16" s="29"/>
      <c r="AL16" s="29"/>
    </row>
    <row r="17" spans="1:38" s="1" customFormat="1" ht="16.350000000000001" customHeight="1">
      <c r="A17" s="1" t="s">
        <v>640</v>
      </c>
      <c r="B17" s="29">
        <v>0</v>
      </c>
      <c r="C17" s="29">
        <v>0</v>
      </c>
      <c r="D17" s="29">
        <v>0</v>
      </c>
      <c r="E17" s="30">
        <v>0</v>
      </c>
      <c r="F17" s="31">
        <v>0</v>
      </c>
      <c r="G17" s="31">
        <v>0</v>
      </c>
      <c r="H17" s="30">
        <v>0</v>
      </c>
      <c r="I17" s="31">
        <v>0</v>
      </c>
      <c r="J17" s="31">
        <v>0</v>
      </c>
      <c r="K17" s="31">
        <v>0</v>
      </c>
      <c r="L17" s="29">
        <v>0</v>
      </c>
      <c r="M17" s="30">
        <v>0</v>
      </c>
      <c r="N17" s="31">
        <v>0</v>
      </c>
      <c r="O17" s="31">
        <v>0</v>
      </c>
      <c r="P17" s="54">
        <v>0</v>
      </c>
      <c r="Q17" s="29">
        <v>0</v>
      </c>
      <c r="R17" s="29">
        <v>0</v>
      </c>
      <c r="S17" s="29">
        <v>0</v>
      </c>
      <c r="T17" s="29">
        <v>0</v>
      </c>
      <c r="U17" s="29">
        <v>0</v>
      </c>
      <c r="V17" s="29">
        <v>0</v>
      </c>
      <c r="W17" s="29">
        <v>0</v>
      </c>
      <c r="X17" s="29">
        <v>0</v>
      </c>
      <c r="Y17" s="29"/>
      <c r="Z17" s="29">
        <v>0</v>
      </c>
      <c r="AA17" s="29">
        <v>0</v>
      </c>
      <c r="AB17" s="29">
        <v>0</v>
      </c>
      <c r="AC17" s="29">
        <v>0</v>
      </c>
      <c r="AD17" s="29">
        <v>0</v>
      </c>
      <c r="AE17" s="29">
        <v>0</v>
      </c>
      <c r="AF17" s="29">
        <v>0</v>
      </c>
      <c r="AG17" s="29">
        <v>0</v>
      </c>
      <c r="AH17" s="29"/>
      <c r="AI17" s="29"/>
      <c r="AJ17" s="29"/>
      <c r="AK17" s="29"/>
      <c r="AL17" s="29"/>
    </row>
    <row r="18" spans="1:38" s="1" customFormat="1" ht="16.350000000000001" customHeight="1">
      <c r="A18" s="1" t="s">
        <v>641</v>
      </c>
      <c r="B18" s="29">
        <v>0</v>
      </c>
      <c r="C18" s="29">
        <v>0</v>
      </c>
      <c r="D18" s="29">
        <v>0</v>
      </c>
      <c r="E18" s="30">
        <v>0</v>
      </c>
      <c r="F18" s="31">
        <v>0</v>
      </c>
      <c r="G18" s="31">
        <v>0</v>
      </c>
      <c r="H18" s="30">
        <v>0</v>
      </c>
      <c r="I18" s="31">
        <v>0</v>
      </c>
      <c r="J18" s="31">
        <v>0</v>
      </c>
      <c r="K18" s="31">
        <v>0</v>
      </c>
      <c r="L18" s="29">
        <v>0</v>
      </c>
      <c r="M18" s="30">
        <v>0</v>
      </c>
      <c r="N18" s="31">
        <v>0</v>
      </c>
      <c r="O18" s="31">
        <v>0</v>
      </c>
      <c r="P18" s="54">
        <v>0</v>
      </c>
      <c r="Q18" s="29">
        <v>0</v>
      </c>
      <c r="R18" s="29">
        <v>0</v>
      </c>
      <c r="S18" s="29">
        <v>0</v>
      </c>
      <c r="T18" s="29">
        <v>0</v>
      </c>
      <c r="U18" s="29">
        <v>0</v>
      </c>
      <c r="V18" s="29">
        <v>0</v>
      </c>
      <c r="W18" s="29">
        <v>0</v>
      </c>
      <c r="X18" s="29">
        <v>0</v>
      </c>
      <c r="Y18" s="29"/>
      <c r="Z18" s="29">
        <v>0</v>
      </c>
      <c r="AA18" s="29">
        <v>0</v>
      </c>
      <c r="AB18" s="29">
        <v>0</v>
      </c>
      <c r="AC18" s="29">
        <v>0</v>
      </c>
      <c r="AD18" s="29">
        <v>0</v>
      </c>
      <c r="AE18" s="29">
        <v>0</v>
      </c>
      <c r="AF18" s="29">
        <v>0</v>
      </c>
      <c r="AG18" s="29">
        <v>0</v>
      </c>
      <c r="AH18" s="29"/>
      <c r="AI18" s="29"/>
      <c r="AJ18" s="29"/>
      <c r="AK18" s="29"/>
      <c r="AL18" s="29"/>
    </row>
    <row r="19" spans="1:38" s="1" customFormat="1" ht="16.350000000000001" customHeight="1">
      <c r="A19" s="1" t="s">
        <v>642</v>
      </c>
      <c r="B19" s="29">
        <v>0</v>
      </c>
      <c r="C19" s="29">
        <v>0</v>
      </c>
      <c r="D19" s="29">
        <v>0</v>
      </c>
      <c r="E19" s="30">
        <v>0</v>
      </c>
      <c r="F19" s="31">
        <v>0</v>
      </c>
      <c r="G19" s="31">
        <v>0</v>
      </c>
      <c r="H19" s="30">
        <v>0</v>
      </c>
      <c r="I19" s="31">
        <v>0</v>
      </c>
      <c r="J19" s="31">
        <v>0</v>
      </c>
      <c r="K19" s="31">
        <v>0</v>
      </c>
      <c r="L19" s="29">
        <v>0</v>
      </c>
      <c r="M19" s="30">
        <v>0</v>
      </c>
      <c r="N19" s="31">
        <v>0</v>
      </c>
      <c r="O19" s="31">
        <v>0</v>
      </c>
      <c r="P19" s="54">
        <v>0</v>
      </c>
      <c r="Q19" s="29">
        <v>0</v>
      </c>
      <c r="R19" s="29">
        <v>0</v>
      </c>
      <c r="S19" s="29">
        <v>0</v>
      </c>
      <c r="T19" s="29">
        <v>0</v>
      </c>
      <c r="U19" s="29">
        <v>0</v>
      </c>
      <c r="V19" s="29">
        <v>0</v>
      </c>
      <c r="W19" s="29">
        <v>0</v>
      </c>
      <c r="X19" s="29">
        <v>0</v>
      </c>
      <c r="Y19" s="29"/>
      <c r="Z19" s="29">
        <v>0</v>
      </c>
      <c r="AA19" s="29">
        <v>0</v>
      </c>
      <c r="AB19" s="29">
        <v>0</v>
      </c>
      <c r="AC19" s="29">
        <v>0</v>
      </c>
      <c r="AD19" s="29">
        <v>0</v>
      </c>
      <c r="AE19" s="29">
        <v>0</v>
      </c>
      <c r="AF19" s="29">
        <v>0</v>
      </c>
      <c r="AG19" s="29">
        <v>0</v>
      </c>
      <c r="AH19" s="29"/>
      <c r="AI19" s="29"/>
      <c r="AJ19" s="29"/>
      <c r="AK19" s="29"/>
      <c r="AL19" s="29"/>
    </row>
    <row r="20" spans="1:38" s="1" customFormat="1" ht="16.350000000000001" customHeight="1">
      <c r="A20" s="1" t="s">
        <v>643</v>
      </c>
      <c r="B20" s="29">
        <v>0</v>
      </c>
      <c r="C20" s="29">
        <v>0</v>
      </c>
      <c r="D20" s="29">
        <v>0</v>
      </c>
      <c r="E20" s="30">
        <v>0</v>
      </c>
      <c r="F20" s="31">
        <v>0</v>
      </c>
      <c r="G20" s="31">
        <v>0</v>
      </c>
      <c r="H20" s="30">
        <v>0</v>
      </c>
      <c r="I20" s="31">
        <v>0</v>
      </c>
      <c r="J20" s="31">
        <v>0</v>
      </c>
      <c r="K20" s="31">
        <v>0</v>
      </c>
      <c r="L20" s="29">
        <v>0</v>
      </c>
      <c r="M20" s="30">
        <v>0</v>
      </c>
      <c r="N20" s="31">
        <v>0</v>
      </c>
      <c r="O20" s="31">
        <v>0</v>
      </c>
      <c r="P20" s="54">
        <v>0</v>
      </c>
      <c r="Q20" s="29">
        <v>0</v>
      </c>
      <c r="R20" s="29">
        <v>0</v>
      </c>
      <c r="S20" s="29">
        <v>0</v>
      </c>
      <c r="T20" s="29">
        <v>0</v>
      </c>
      <c r="U20" s="29">
        <v>0</v>
      </c>
      <c r="V20" s="29">
        <v>0</v>
      </c>
      <c r="W20" s="29">
        <v>0</v>
      </c>
      <c r="X20" s="29">
        <v>0</v>
      </c>
      <c r="Y20" s="29"/>
      <c r="Z20" s="29">
        <v>0</v>
      </c>
      <c r="AA20" s="29">
        <v>0</v>
      </c>
      <c r="AB20" s="29">
        <v>0</v>
      </c>
      <c r="AC20" s="29">
        <v>0</v>
      </c>
      <c r="AD20" s="29">
        <v>0</v>
      </c>
      <c r="AE20" s="29">
        <v>0</v>
      </c>
      <c r="AF20" s="29">
        <v>0</v>
      </c>
      <c r="AG20" s="29">
        <v>0</v>
      </c>
      <c r="AH20" s="29"/>
      <c r="AI20" s="29"/>
      <c r="AJ20" s="29"/>
      <c r="AK20" s="29"/>
      <c r="AL20" s="29"/>
    </row>
    <row r="21" spans="1:38" s="1" customFormat="1" ht="16.350000000000001" customHeight="1">
      <c r="A21" s="1" t="s">
        <v>644</v>
      </c>
      <c r="B21" s="29">
        <v>0</v>
      </c>
      <c r="C21" s="29">
        <v>0</v>
      </c>
      <c r="D21" s="29">
        <v>0</v>
      </c>
      <c r="E21" s="30">
        <v>0</v>
      </c>
      <c r="F21" s="31">
        <v>0</v>
      </c>
      <c r="G21" s="31">
        <v>0</v>
      </c>
      <c r="H21" s="30">
        <v>0</v>
      </c>
      <c r="I21" s="31">
        <v>0</v>
      </c>
      <c r="J21" s="31">
        <v>0</v>
      </c>
      <c r="K21" s="31">
        <v>0</v>
      </c>
      <c r="L21" s="29">
        <v>0</v>
      </c>
      <c r="M21" s="30">
        <v>0</v>
      </c>
      <c r="N21" s="31">
        <v>0</v>
      </c>
      <c r="O21" s="31">
        <v>0</v>
      </c>
      <c r="P21" s="54">
        <v>0</v>
      </c>
      <c r="Q21" s="29">
        <v>0</v>
      </c>
      <c r="R21" s="29">
        <v>0</v>
      </c>
      <c r="S21" s="29">
        <v>0</v>
      </c>
      <c r="T21" s="29">
        <v>0</v>
      </c>
      <c r="U21" s="29">
        <v>0</v>
      </c>
      <c r="V21" s="29">
        <v>0</v>
      </c>
      <c r="W21" s="29">
        <v>0</v>
      </c>
      <c r="X21" s="29">
        <v>0</v>
      </c>
      <c r="Y21" s="29"/>
      <c r="Z21" s="29">
        <v>0</v>
      </c>
      <c r="AA21" s="29">
        <v>0</v>
      </c>
      <c r="AB21" s="29">
        <v>0</v>
      </c>
      <c r="AC21" s="29">
        <v>0</v>
      </c>
      <c r="AD21" s="29">
        <v>0</v>
      </c>
      <c r="AE21" s="29">
        <v>0</v>
      </c>
      <c r="AF21" s="29">
        <v>0</v>
      </c>
      <c r="AG21" s="29">
        <v>0</v>
      </c>
      <c r="AH21" s="29"/>
      <c r="AI21" s="29"/>
      <c r="AJ21" s="29"/>
      <c r="AK21" s="29"/>
      <c r="AL21" s="29"/>
    </row>
    <row r="22" spans="1:38" s="1" customFormat="1" ht="16.350000000000001" customHeight="1">
      <c r="A22" s="1" t="s">
        <v>645</v>
      </c>
      <c r="B22" s="29">
        <v>-3970047.13</v>
      </c>
      <c r="C22" s="29">
        <v>23406.880000000001</v>
      </c>
      <c r="D22" s="29">
        <v>0</v>
      </c>
      <c r="E22" s="39">
        <v>3049081.63</v>
      </c>
      <c r="F22" s="40">
        <v>19155387.539999999</v>
      </c>
      <c r="G22" s="40">
        <v>1588795.18</v>
      </c>
      <c r="H22" s="41">
        <v>32217453.789999999</v>
      </c>
      <c r="I22" s="55">
        <v>8013.55</v>
      </c>
      <c r="J22" s="56">
        <v>443724.55</v>
      </c>
      <c r="K22" s="55">
        <v>0</v>
      </c>
      <c r="L22" s="29">
        <v>0</v>
      </c>
      <c r="M22" s="57">
        <v>77901356</v>
      </c>
      <c r="N22" s="40">
        <v>53.82</v>
      </c>
      <c r="O22" s="58">
        <v>1604344.03</v>
      </c>
      <c r="P22" s="54">
        <v>0</v>
      </c>
      <c r="Q22" s="29">
        <v>892372.46</v>
      </c>
      <c r="R22" s="29">
        <v>0</v>
      </c>
      <c r="S22" s="29">
        <v>63663.22</v>
      </c>
      <c r="T22" s="29">
        <v>488648.1</v>
      </c>
      <c r="U22" s="29">
        <v>520409.51</v>
      </c>
      <c r="V22" s="29">
        <v>448626.33</v>
      </c>
      <c r="W22" s="29">
        <v>619759.34</v>
      </c>
      <c r="X22" s="29">
        <v>0</v>
      </c>
      <c r="Y22" s="29"/>
      <c r="Z22" s="29">
        <v>2487.94</v>
      </c>
      <c r="AA22" s="29">
        <v>17726209.629999999</v>
      </c>
      <c r="AB22" s="29">
        <v>1331809.03</v>
      </c>
      <c r="AC22" s="29">
        <v>60298.11</v>
      </c>
      <c r="AD22" s="29">
        <v>0</v>
      </c>
      <c r="AE22" s="29">
        <v>0</v>
      </c>
      <c r="AF22" s="29">
        <v>34582.83</v>
      </c>
      <c r="AG22" s="29">
        <v>0</v>
      </c>
      <c r="AH22" s="29"/>
      <c r="AI22" s="29"/>
      <c r="AJ22" s="29"/>
      <c r="AK22" s="29"/>
      <c r="AL22" s="29"/>
    </row>
    <row r="23" spans="1:38" s="1" customFormat="1" ht="16.350000000000001" customHeight="1">
      <c r="A23" s="1" t="s">
        <v>646</v>
      </c>
      <c r="B23" s="29">
        <v>24875911.199999999</v>
      </c>
      <c r="C23" s="29">
        <v>0</v>
      </c>
      <c r="D23" s="29">
        <v>0</v>
      </c>
      <c r="E23" s="30">
        <v>7742341.0700000003</v>
      </c>
      <c r="F23" s="31">
        <v>14491993.34</v>
      </c>
      <c r="G23" s="31">
        <v>4463103.09</v>
      </c>
      <c r="H23" s="30">
        <v>3094375.41</v>
      </c>
      <c r="I23" s="31">
        <v>1299319.8</v>
      </c>
      <c r="J23" s="31">
        <v>1266891.08</v>
      </c>
      <c r="K23" s="31">
        <v>0</v>
      </c>
      <c r="L23" s="29">
        <v>1806257.5</v>
      </c>
      <c r="M23" s="30">
        <v>51237360.18</v>
      </c>
      <c r="N23" s="31">
        <v>1065933.3999999999</v>
      </c>
      <c r="O23" s="31">
        <v>1422999.78</v>
      </c>
      <c r="P23" s="54">
        <v>0</v>
      </c>
      <c r="Q23" s="29">
        <v>3625874.04</v>
      </c>
      <c r="R23" s="29">
        <v>0</v>
      </c>
      <c r="S23" s="29">
        <v>1084871.3400000001</v>
      </c>
      <c r="T23" s="29">
        <v>542662.51</v>
      </c>
      <c r="U23" s="29">
        <v>1482228.22</v>
      </c>
      <c r="V23" s="29">
        <v>1860873.48</v>
      </c>
      <c r="W23" s="29">
        <v>1120001.3899999999</v>
      </c>
      <c r="X23" s="29">
        <v>0</v>
      </c>
      <c r="Y23" s="29"/>
      <c r="Z23" s="29">
        <v>1476787.97</v>
      </c>
      <c r="AA23" s="29">
        <v>4184261.02</v>
      </c>
      <c r="AB23" s="29">
        <v>5118145.38</v>
      </c>
      <c r="AC23" s="29">
        <v>1682256.9</v>
      </c>
      <c r="AD23" s="29">
        <v>0</v>
      </c>
      <c r="AE23" s="29">
        <v>0</v>
      </c>
      <c r="AF23" s="29">
        <v>2030542.07</v>
      </c>
      <c r="AG23" s="29">
        <v>0</v>
      </c>
      <c r="AH23" s="29"/>
      <c r="AI23" s="29"/>
      <c r="AJ23" s="29"/>
      <c r="AK23" s="29"/>
      <c r="AL23" s="29"/>
    </row>
    <row r="24" spans="1:38" s="1" customFormat="1" ht="16.350000000000001" customHeight="1">
      <c r="A24" s="1" t="s">
        <v>647</v>
      </c>
      <c r="B24" s="29">
        <v>69300000</v>
      </c>
      <c r="C24" s="29">
        <v>0</v>
      </c>
      <c r="D24" s="29">
        <v>0</v>
      </c>
      <c r="E24" s="30">
        <v>0</v>
      </c>
      <c r="F24" s="31">
        <v>0</v>
      </c>
      <c r="G24" s="31">
        <v>0</v>
      </c>
      <c r="H24" s="30">
        <v>0</v>
      </c>
      <c r="I24" s="31">
        <v>0</v>
      </c>
      <c r="J24" s="31">
        <v>0</v>
      </c>
      <c r="K24" s="31">
        <v>0</v>
      </c>
      <c r="L24" s="29">
        <v>0</v>
      </c>
      <c r="M24" s="30">
        <v>0</v>
      </c>
      <c r="N24" s="31">
        <v>0</v>
      </c>
      <c r="O24" s="31">
        <v>0</v>
      </c>
      <c r="P24" s="54">
        <v>0</v>
      </c>
      <c r="Q24" s="29">
        <v>0</v>
      </c>
      <c r="R24" s="29">
        <v>0</v>
      </c>
      <c r="S24" s="29">
        <v>0</v>
      </c>
      <c r="T24" s="29">
        <v>0</v>
      </c>
      <c r="U24" s="29">
        <v>0</v>
      </c>
      <c r="V24" s="29">
        <v>0</v>
      </c>
      <c r="W24" s="29">
        <v>0</v>
      </c>
      <c r="X24" s="29">
        <v>0</v>
      </c>
      <c r="Y24" s="29"/>
      <c r="Z24" s="29">
        <v>0</v>
      </c>
      <c r="AA24" s="29">
        <v>0</v>
      </c>
      <c r="AB24" s="29">
        <v>0</v>
      </c>
      <c r="AC24" s="29">
        <v>0</v>
      </c>
      <c r="AD24" s="29">
        <v>0</v>
      </c>
      <c r="AE24" s="29">
        <v>0</v>
      </c>
      <c r="AF24" s="29">
        <v>0</v>
      </c>
      <c r="AG24" s="29">
        <v>0</v>
      </c>
      <c r="AH24" s="29"/>
      <c r="AI24" s="29"/>
      <c r="AJ24" s="29"/>
      <c r="AK24" s="29"/>
      <c r="AL24" s="29"/>
    </row>
    <row r="25" spans="1:38" s="1" customFormat="1" ht="16.350000000000001" customHeight="1">
      <c r="A25" s="1" t="s">
        <v>648</v>
      </c>
      <c r="B25" s="29">
        <v>2513530.9</v>
      </c>
      <c r="C25" s="29">
        <v>0</v>
      </c>
      <c r="D25" s="29">
        <v>0</v>
      </c>
      <c r="E25" s="30">
        <v>563782.87</v>
      </c>
      <c r="F25" s="31">
        <v>2899756.71</v>
      </c>
      <c r="G25" s="31">
        <v>509674.25</v>
      </c>
      <c r="H25" s="30">
        <v>297536.94</v>
      </c>
      <c r="I25" s="31">
        <v>63619.39</v>
      </c>
      <c r="J25" s="31">
        <v>88216.01</v>
      </c>
      <c r="K25" s="31">
        <v>0</v>
      </c>
      <c r="L25" s="29">
        <v>243130.6</v>
      </c>
      <c r="M25" s="30">
        <v>5748173.1900000004</v>
      </c>
      <c r="N25" s="31">
        <v>88030.080000000002</v>
      </c>
      <c r="O25" s="31">
        <v>134588.18</v>
      </c>
      <c r="P25" s="54">
        <v>0</v>
      </c>
      <c r="Q25" s="29">
        <v>201712.61</v>
      </c>
      <c r="R25" s="29">
        <v>0</v>
      </c>
      <c r="S25" s="29">
        <v>82695</v>
      </c>
      <c r="T25" s="29">
        <v>56757</v>
      </c>
      <c r="U25" s="29">
        <v>216486</v>
      </c>
      <c r="V25" s="29">
        <v>207793.77</v>
      </c>
      <c r="W25" s="29">
        <v>85394.48</v>
      </c>
      <c r="X25" s="29">
        <v>0</v>
      </c>
      <c r="Y25" s="29"/>
      <c r="Z25" s="29">
        <v>159776</v>
      </c>
      <c r="AA25" s="29">
        <v>552737.74</v>
      </c>
      <c r="AB25" s="29">
        <v>1765406.72</v>
      </c>
      <c r="AC25" s="29">
        <v>262154.78000000003</v>
      </c>
      <c r="AD25" s="29">
        <v>0</v>
      </c>
      <c r="AE25" s="29">
        <v>0</v>
      </c>
      <c r="AF25" s="29">
        <v>159681.47</v>
      </c>
      <c r="AG25" s="29">
        <v>0</v>
      </c>
      <c r="AH25" s="29"/>
      <c r="AI25" s="29"/>
      <c r="AJ25" s="29"/>
      <c r="AK25" s="29"/>
      <c r="AL25" s="29"/>
    </row>
    <row r="26" spans="1:38" s="1" customFormat="1" ht="16.350000000000001" customHeight="1">
      <c r="A26" s="1" t="s">
        <v>649</v>
      </c>
      <c r="B26" s="29">
        <v>741516.6</v>
      </c>
      <c r="C26" s="29">
        <v>0</v>
      </c>
      <c r="D26" s="29">
        <v>0</v>
      </c>
      <c r="E26" s="30">
        <v>123610.74</v>
      </c>
      <c r="F26" s="31">
        <v>313329.03999999998</v>
      </c>
      <c r="G26" s="31">
        <v>80744.09</v>
      </c>
      <c r="H26" s="30">
        <v>37863.75</v>
      </c>
      <c r="I26" s="31">
        <v>9286.93</v>
      </c>
      <c r="J26" s="31">
        <v>6460.57</v>
      </c>
      <c r="K26" s="31">
        <v>0</v>
      </c>
      <c r="L26" s="29">
        <v>58867.4</v>
      </c>
      <c r="M26" s="30">
        <v>1026280.8</v>
      </c>
      <c r="N26" s="31">
        <v>76143.850000000006</v>
      </c>
      <c r="O26" s="31">
        <v>8504</v>
      </c>
      <c r="P26" s="54">
        <v>0</v>
      </c>
      <c r="Q26" s="29">
        <v>22418.26</v>
      </c>
      <c r="R26" s="29">
        <v>0</v>
      </c>
      <c r="S26" s="29">
        <v>10592.9</v>
      </c>
      <c r="T26" s="29">
        <v>5951.73</v>
      </c>
      <c r="U26" s="29">
        <v>26339.1</v>
      </c>
      <c r="V26" s="29">
        <v>45471.99</v>
      </c>
      <c r="W26" s="29">
        <v>8933</v>
      </c>
      <c r="X26" s="29">
        <v>0</v>
      </c>
      <c r="Y26" s="29"/>
      <c r="Z26" s="29">
        <v>104512.76</v>
      </c>
      <c r="AA26" s="29">
        <v>130583.28</v>
      </c>
      <c r="AB26" s="29">
        <v>37538.36</v>
      </c>
      <c r="AC26" s="29">
        <v>35201.03</v>
      </c>
      <c r="AD26" s="29">
        <v>0</v>
      </c>
      <c r="AE26" s="29">
        <v>0</v>
      </c>
      <c r="AF26" s="29">
        <v>5493.61</v>
      </c>
      <c r="AG26" s="29">
        <v>0</v>
      </c>
      <c r="AH26" s="29"/>
      <c r="AI26" s="29"/>
      <c r="AJ26" s="29"/>
      <c r="AK26" s="29"/>
      <c r="AL26" s="29"/>
    </row>
    <row r="27" spans="1:38" s="1" customFormat="1" ht="16.350000000000001" customHeight="1">
      <c r="A27" s="1" t="s">
        <v>650</v>
      </c>
      <c r="B27" s="29">
        <v>1380854.26</v>
      </c>
      <c r="C27" s="29">
        <v>0</v>
      </c>
      <c r="D27" s="29">
        <v>0</v>
      </c>
      <c r="E27" s="30">
        <v>370110.07</v>
      </c>
      <c r="F27" s="31">
        <v>78378.83</v>
      </c>
      <c r="G27" s="31">
        <v>0</v>
      </c>
      <c r="H27" s="30">
        <v>1702.38</v>
      </c>
      <c r="I27" s="31">
        <v>43699.08</v>
      </c>
      <c r="J27" s="31">
        <v>1986.31</v>
      </c>
      <c r="K27" s="31">
        <v>0</v>
      </c>
      <c r="L27" s="29">
        <v>0</v>
      </c>
      <c r="M27" s="30">
        <v>293838.21999999997</v>
      </c>
      <c r="N27" s="31">
        <v>370110.07</v>
      </c>
      <c r="O27" s="31">
        <v>0</v>
      </c>
      <c r="P27" s="54">
        <v>0</v>
      </c>
      <c r="Q27" s="29">
        <v>0</v>
      </c>
      <c r="R27" s="29">
        <v>0</v>
      </c>
      <c r="S27" s="29">
        <v>0</v>
      </c>
      <c r="T27" s="29">
        <v>0</v>
      </c>
      <c r="U27" s="29">
        <v>0</v>
      </c>
      <c r="V27" s="29">
        <v>0</v>
      </c>
      <c r="W27" s="29">
        <v>0</v>
      </c>
      <c r="X27" s="29">
        <v>0</v>
      </c>
      <c r="Y27" s="29"/>
      <c r="Z27" s="29">
        <v>19009.38</v>
      </c>
      <c r="AA27" s="29">
        <v>18319.79</v>
      </c>
      <c r="AB27" s="29">
        <v>12649.26</v>
      </c>
      <c r="AC27" s="29">
        <v>0</v>
      </c>
      <c r="AD27" s="29">
        <v>0</v>
      </c>
      <c r="AE27" s="29">
        <v>0</v>
      </c>
      <c r="AF27" s="29">
        <v>28400.400000000001</v>
      </c>
      <c r="AG27" s="29">
        <v>0</v>
      </c>
      <c r="AH27" s="29"/>
      <c r="AI27" s="29"/>
      <c r="AJ27" s="29"/>
      <c r="AK27" s="29"/>
      <c r="AL27" s="29"/>
    </row>
    <row r="28" spans="1:38" s="1" customFormat="1" ht="16.350000000000001" customHeight="1">
      <c r="A28" s="1" t="s">
        <v>651</v>
      </c>
      <c r="B28" s="29">
        <v>822822.06</v>
      </c>
      <c r="C28" s="29">
        <v>0</v>
      </c>
      <c r="D28" s="29">
        <v>0</v>
      </c>
      <c r="E28" s="30">
        <v>121292.33</v>
      </c>
      <c r="F28" s="31">
        <v>313832.2</v>
      </c>
      <c r="G28" s="31">
        <v>87768.41</v>
      </c>
      <c r="H28" s="30">
        <v>49894.44</v>
      </c>
      <c r="I28" s="31">
        <v>19927.849999999999</v>
      </c>
      <c r="J28" s="31">
        <v>20172.599999999999</v>
      </c>
      <c r="K28" s="31">
        <v>0</v>
      </c>
      <c r="L28" s="29">
        <v>56629.65</v>
      </c>
      <c r="M28" s="30">
        <v>1080496.75</v>
      </c>
      <c r="N28" s="31">
        <v>15434.62</v>
      </c>
      <c r="O28" s="31">
        <v>21692.95</v>
      </c>
      <c r="P28" s="54">
        <v>0</v>
      </c>
      <c r="Q28" s="29">
        <v>50930.05</v>
      </c>
      <c r="R28" s="29">
        <v>0</v>
      </c>
      <c r="S28" s="29">
        <v>14875.44</v>
      </c>
      <c r="T28" s="29">
        <v>18359.27</v>
      </c>
      <c r="U28" s="29">
        <v>29001.1</v>
      </c>
      <c r="V28" s="29">
        <v>26054.19</v>
      </c>
      <c r="W28" s="29">
        <v>32713.119999999999</v>
      </c>
      <c r="X28" s="29">
        <v>0</v>
      </c>
      <c r="Y28" s="29"/>
      <c r="Z28" s="29">
        <v>24362.92</v>
      </c>
      <c r="AA28" s="29">
        <v>147007.22</v>
      </c>
      <c r="AB28" s="29">
        <v>89899.66</v>
      </c>
      <c r="AC28" s="29">
        <v>24963.3</v>
      </c>
      <c r="AD28" s="29">
        <v>0</v>
      </c>
      <c r="AE28" s="29">
        <v>0</v>
      </c>
      <c r="AF28" s="29">
        <v>27599.1</v>
      </c>
      <c r="AG28" s="29">
        <v>0</v>
      </c>
      <c r="AH28" s="29"/>
      <c r="AI28" s="29"/>
      <c r="AJ28" s="29"/>
      <c r="AK28" s="29"/>
      <c r="AL28" s="29"/>
    </row>
    <row r="29" spans="1:38" s="1" customFormat="1" ht="16.350000000000001" customHeight="1">
      <c r="A29" s="1" t="s">
        <v>652</v>
      </c>
      <c r="B29" s="29">
        <v>4502922.7300000004</v>
      </c>
      <c r="C29" s="29">
        <v>0</v>
      </c>
      <c r="D29" s="29">
        <v>0</v>
      </c>
      <c r="E29" s="30">
        <v>1209909.9099999999</v>
      </c>
      <c r="F29" s="31">
        <v>3069596.26</v>
      </c>
      <c r="G29" s="31">
        <v>899321.87</v>
      </c>
      <c r="H29" s="30">
        <v>673491.13</v>
      </c>
      <c r="I29" s="31">
        <v>119618.25</v>
      </c>
      <c r="J29" s="31">
        <v>165881.68</v>
      </c>
      <c r="K29" s="31">
        <v>0</v>
      </c>
      <c r="L29" s="29">
        <v>394740.9</v>
      </c>
      <c r="M29" s="30">
        <v>12327607.449999999</v>
      </c>
      <c r="N29" s="31">
        <v>209974.63</v>
      </c>
      <c r="O29" s="31">
        <v>250828.44</v>
      </c>
      <c r="P29" s="54">
        <v>0</v>
      </c>
      <c r="Q29" s="29">
        <v>479433.84</v>
      </c>
      <c r="R29" s="29">
        <v>0</v>
      </c>
      <c r="S29" s="29">
        <v>175205.41</v>
      </c>
      <c r="T29" s="29">
        <v>94467.59</v>
      </c>
      <c r="U29" s="29">
        <v>318771.78000000003</v>
      </c>
      <c r="V29" s="29">
        <v>392397.94</v>
      </c>
      <c r="W29" s="29">
        <v>188152.15</v>
      </c>
      <c r="X29" s="29">
        <v>0</v>
      </c>
      <c r="Y29" s="29"/>
      <c r="Z29" s="29">
        <v>317443.64</v>
      </c>
      <c r="AA29" s="29">
        <v>872860.51</v>
      </c>
      <c r="AB29" s="29">
        <v>1005729.12</v>
      </c>
      <c r="AC29" s="29">
        <v>371931.86</v>
      </c>
      <c r="AD29" s="29">
        <v>0</v>
      </c>
      <c r="AE29" s="29">
        <v>0</v>
      </c>
      <c r="AF29" s="29">
        <v>501631.13</v>
      </c>
      <c r="AG29" s="29">
        <v>0</v>
      </c>
      <c r="AH29" s="29"/>
      <c r="AI29" s="29"/>
      <c r="AJ29" s="29"/>
      <c r="AK29" s="29"/>
      <c r="AL29" s="29"/>
    </row>
    <row r="30" spans="1:38" s="1" customFormat="1" ht="16.350000000000001" customHeight="1">
      <c r="A30" s="1" t="s">
        <v>653</v>
      </c>
      <c r="B30" s="29">
        <v>1992870.7</v>
      </c>
      <c r="C30" s="29">
        <v>0</v>
      </c>
      <c r="D30" s="29">
        <v>0</v>
      </c>
      <c r="E30" s="30">
        <v>749717.9</v>
      </c>
      <c r="F30" s="31">
        <v>1355016.96</v>
      </c>
      <c r="G30" s="31">
        <v>451890.77</v>
      </c>
      <c r="H30" s="30">
        <v>326511</v>
      </c>
      <c r="I30" s="31">
        <v>82942</v>
      </c>
      <c r="J30" s="31">
        <v>102740.04</v>
      </c>
      <c r="K30" s="31">
        <v>0</v>
      </c>
      <c r="L30" s="29">
        <v>190286</v>
      </c>
      <c r="M30" s="30">
        <v>5560912</v>
      </c>
      <c r="N30" s="31">
        <v>133946.88</v>
      </c>
      <c r="O30" s="31">
        <v>158024.57999999999</v>
      </c>
      <c r="P30" s="54">
        <v>0</v>
      </c>
      <c r="Q30" s="29">
        <v>290490.64</v>
      </c>
      <c r="R30" s="29">
        <v>0</v>
      </c>
      <c r="S30" s="29">
        <v>108523.52</v>
      </c>
      <c r="T30" s="29">
        <v>58732.28</v>
      </c>
      <c r="U30" s="29">
        <v>141251</v>
      </c>
      <c r="V30" s="29">
        <v>191199.93</v>
      </c>
      <c r="W30" s="29">
        <v>119439.84</v>
      </c>
      <c r="X30" s="29">
        <v>0</v>
      </c>
      <c r="Y30" s="29"/>
      <c r="Z30" s="29">
        <v>144409</v>
      </c>
      <c r="AA30" s="29">
        <v>401205</v>
      </c>
      <c r="AB30" s="29">
        <v>432430.96</v>
      </c>
      <c r="AC30" s="29">
        <v>170178</v>
      </c>
      <c r="AD30" s="29">
        <v>0</v>
      </c>
      <c r="AE30" s="29">
        <v>0</v>
      </c>
      <c r="AF30" s="29">
        <v>206794</v>
      </c>
      <c r="AG30" s="29">
        <v>0</v>
      </c>
      <c r="AH30" s="29"/>
      <c r="AI30" s="29"/>
      <c r="AJ30" s="29"/>
      <c r="AK30" s="29"/>
      <c r="AL30" s="29"/>
    </row>
    <row r="31" spans="1:38" s="1" customFormat="1" ht="16.350000000000001" customHeight="1">
      <c r="A31" s="1" t="s">
        <v>654</v>
      </c>
      <c r="B31" s="29">
        <v>0</v>
      </c>
      <c r="C31" s="29">
        <v>0</v>
      </c>
      <c r="D31" s="29">
        <v>0</v>
      </c>
      <c r="E31" s="30">
        <v>0</v>
      </c>
      <c r="F31" s="31">
        <v>0</v>
      </c>
      <c r="G31" s="31">
        <v>0</v>
      </c>
      <c r="H31" s="30">
        <v>0</v>
      </c>
      <c r="I31" s="31">
        <v>0</v>
      </c>
      <c r="J31" s="31">
        <v>0</v>
      </c>
      <c r="K31" s="31">
        <v>0</v>
      </c>
      <c r="L31" s="29">
        <v>0</v>
      </c>
      <c r="M31" s="30">
        <v>0</v>
      </c>
      <c r="N31" s="31">
        <v>0</v>
      </c>
      <c r="O31" s="31">
        <v>0</v>
      </c>
      <c r="P31" s="54">
        <v>0</v>
      </c>
      <c r="Q31" s="29">
        <v>0</v>
      </c>
      <c r="R31" s="29">
        <v>0</v>
      </c>
      <c r="S31" s="29">
        <v>0</v>
      </c>
      <c r="T31" s="29">
        <v>0</v>
      </c>
      <c r="U31" s="29">
        <v>0</v>
      </c>
      <c r="V31" s="29">
        <v>0</v>
      </c>
      <c r="W31" s="29">
        <v>0</v>
      </c>
      <c r="X31" s="29">
        <v>0</v>
      </c>
      <c r="Y31" s="29"/>
      <c r="Z31" s="29">
        <v>0</v>
      </c>
      <c r="AA31" s="29">
        <v>0</v>
      </c>
      <c r="AB31" s="29">
        <v>0</v>
      </c>
      <c r="AC31" s="29">
        <v>0</v>
      </c>
      <c r="AD31" s="29">
        <v>0</v>
      </c>
      <c r="AE31" s="29">
        <v>0</v>
      </c>
      <c r="AF31" s="29">
        <v>0</v>
      </c>
      <c r="AG31" s="29">
        <v>0</v>
      </c>
      <c r="AH31" s="29"/>
      <c r="AI31" s="29"/>
      <c r="AJ31" s="29"/>
      <c r="AK31" s="29"/>
      <c r="AL31" s="29"/>
    </row>
    <row r="32" spans="1:38" s="1" customFormat="1" ht="16.350000000000001" customHeight="1">
      <c r="A32" s="1" t="s">
        <v>655</v>
      </c>
      <c r="B32" s="29">
        <v>175965.76</v>
      </c>
      <c r="C32" s="29">
        <v>0</v>
      </c>
      <c r="D32" s="29">
        <v>0</v>
      </c>
      <c r="E32" s="30">
        <v>42359.57</v>
      </c>
      <c r="F32" s="31">
        <v>128615.99</v>
      </c>
      <c r="G32" s="31">
        <v>31234.41</v>
      </c>
      <c r="H32" s="30">
        <v>22267.23</v>
      </c>
      <c r="I32" s="31">
        <v>8020</v>
      </c>
      <c r="J32" s="31">
        <v>6474.84</v>
      </c>
      <c r="K32" s="31">
        <v>0</v>
      </c>
      <c r="L32" s="29">
        <v>14205.07</v>
      </c>
      <c r="M32" s="30">
        <v>743114.18</v>
      </c>
      <c r="N32" s="31">
        <v>8882.6299999999992</v>
      </c>
      <c r="O32" s="31">
        <v>10740</v>
      </c>
      <c r="P32" s="54">
        <v>0</v>
      </c>
      <c r="Q32" s="29">
        <v>13421.94</v>
      </c>
      <c r="R32" s="29">
        <v>0</v>
      </c>
      <c r="S32" s="29">
        <v>5475</v>
      </c>
      <c r="T32" s="29">
        <v>3840</v>
      </c>
      <c r="U32" s="29">
        <v>12435</v>
      </c>
      <c r="V32" s="29">
        <v>12648.85</v>
      </c>
      <c r="W32" s="29">
        <v>6150.56</v>
      </c>
      <c r="X32" s="29">
        <v>0</v>
      </c>
      <c r="Y32" s="29"/>
      <c r="Z32" s="29">
        <v>19612.400000000001</v>
      </c>
      <c r="AA32" s="29">
        <v>36549.769999999997</v>
      </c>
      <c r="AB32" s="29">
        <v>29344.87</v>
      </c>
      <c r="AC32" s="29">
        <v>14053.96</v>
      </c>
      <c r="AD32" s="29">
        <v>0</v>
      </c>
      <c r="AE32" s="29">
        <v>0</v>
      </c>
      <c r="AF32" s="29">
        <v>29054.99</v>
      </c>
      <c r="AG32" s="29">
        <v>0</v>
      </c>
      <c r="AH32" s="29"/>
      <c r="AI32" s="29"/>
      <c r="AJ32" s="29"/>
      <c r="AK32" s="29"/>
      <c r="AL32" s="29"/>
    </row>
    <row r="33" spans="1:38" s="1" customFormat="1" ht="16.350000000000001" customHeight="1">
      <c r="A33" s="1" t="s">
        <v>656</v>
      </c>
      <c r="B33" s="29">
        <v>1968576.51</v>
      </c>
      <c r="C33" s="29">
        <v>0</v>
      </c>
      <c r="D33" s="29">
        <v>0</v>
      </c>
      <c r="E33" s="30">
        <v>335633.91</v>
      </c>
      <c r="F33" s="31">
        <v>684041.32</v>
      </c>
      <c r="G33" s="31">
        <v>105561.42</v>
      </c>
      <c r="H33" s="30">
        <v>65539.490000000005</v>
      </c>
      <c r="I33" s="31">
        <v>26600.11</v>
      </c>
      <c r="J33" s="31">
        <v>27572.3</v>
      </c>
      <c r="K33" s="31">
        <v>0</v>
      </c>
      <c r="L33" s="29">
        <v>38723.97</v>
      </c>
      <c r="M33" s="30">
        <v>1496020.26</v>
      </c>
      <c r="N33" s="31">
        <v>21960.720000000001</v>
      </c>
      <c r="O33" s="31">
        <v>206456.58</v>
      </c>
      <c r="P33" s="54">
        <v>0</v>
      </c>
      <c r="Q33" s="29">
        <v>73747.539999999994</v>
      </c>
      <c r="R33" s="29">
        <v>0</v>
      </c>
      <c r="S33" s="29">
        <v>22235.42</v>
      </c>
      <c r="T33" s="29">
        <v>11233.65</v>
      </c>
      <c r="U33" s="29">
        <v>40581.79</v>
      </c>
      <c r="V33" s="29">
        <v>39244.71</v>
      </c>
      <c r="W33" s="29">
        <v>25734.92</v>
      </c>
      <c r="X33" s="29">
        <v>0</v>
      </c>
      <c r="Y33" s="29"/>
      <c r="Z33" s="29">
        <v>31133.96</v>
      </c>
      <c r="AA33" s="29">
        <v>416694.18</v>
      </c>
      <c r="AB33" s="29">
        <v>157266.35999999999</v>
      </c>
      <c r="AC33" s="29">
        <v>37158.94</v>
      </c>
      <c r="AD33" s="29">
        <v>0</v>
      </c>
      <c r="AE33" s="29">
        <v>0</v>
      </c>
      <c r="AF33" s="29">
        <v>41787.879999999997</v>
      </c>
      <c r="AG33" s="29">
        <v>0</v>
      </c>
      <c r="AH33" s="29"/>
      <c r="AI33" s="29"/>
      <c r="AJ33" s="29"/>
      <c r="AK33" s="29"/>
      <c r="AL33" s="29"/>
    </row>
    <row r="34" spans="1:38" s="1" customFormat="1" ht="16.350000000000001" customHeight="1">
      <c r="A34" s="1" t="s">
        <v>657</v>
      </c>
      <c r="B34" s="29">
        <v>2803920.43</v>
      </c>
      <c r="C34" s="29">
        <v>0</v>
      </c>
      <c r="D34" s="29">
        <v>0</v>
      </c>
      <c r="E34" s="30">
        <v>280500</v>
      </c>
      <c r="F34" s="31">
        <v>871151.55</v>
      </c>
      <c r="G34" s="31">
        <v>45024.39</v>
      </c>
      <c r="H34" s="30">
        <v>492415.31</v>
      </c>
      <c r="I34" s="31">
        <v>0</v>
      </c>
      <c r="J34" s="31">
        <v>0</v>
      </c>
      <c r="K34" s="31">
        <v>0</v>
      </c>
      <c r="L34" s="29">
        <v>89195.53</v>
      </c>
      <c r="M34" s="30">
        <v>4198781.21</v>
      </c>
      <c r="N34" s="31">
        <v>156750</v>
      </c>
      <c r="O34" s="31">
        <v>0</v>
      </c>
      <c r="P34" s="54">
        <v>0</v>
      </c>
      <c r="Q34" s="29">
        <v>123750</v>
      </c>
      <c r="R34" s="29">
        <v>0</v>
      </c>
      <c r="S34" s="29">
        <v>0</v>
      </c>
      <c r="T34" s="29">
        <v>0</v>
      </c>
      <c r="U34" s="29">
        <v>0</v>
      </c>
      <c r="V34" s="29">
        <v>45024.39</v>
      </c>
      <c r="W34" s="29">
        <v>0</v>
      </c>
      <c r="X34" s="29">
        <v>0</v>
      </c>
      <c r="Y34" s="29"/>
      <c r="Z34" s="29">
        <v>560564.02</v>
      </c>
      <c r="AA34" s="29">
        <v>55002.5</v>
      </c>
      <c r="AB34" s="29">
        <v>255585.03</v>
      </c>
      <c r="AC34" s="29">
        <v>0</v>
      </c>
      <c r="AD34" s="29">
        <v>0</v>
      </c>
      <c r="AE34" s="29">
        <v>0</v>
      </c>
      <c r="AF34" s="29">
        <v>0</v>
      </c>
      <c r="AG34" s="29">
        <v>0</v>
      </c>
      <c r="AH34" s="29"/>
      <c r="AI34" s="29"/>
      <c r="AJ34" s="29"/>
      <c r="AK34" s="29"/>
      <c r="AL34" s="29"/>
    </row>
    <row r="35" spans="1:38" s="1" customFormat="1" ht="16.350000000000001" customHeight="1">
      <c r="A35" s="1" t="s">
        <v>658</v>
      </c>
      <c r="B35" s="29">
        <v>0</v>
      </c>
      <c r="C35" s="29">
        <v>0</v>
      </c>
      <c r="D35" s="29">
        <v>0</v>
      </c>
      <c r="E35" s="30">
        <v>28301.89</v>
      </c>
      <c r="F35" s="31">
        <v>0</v>
      </c>
      <c r="G35" s="31">
        <v>0</v>
      </c>
      <c r="H35" s="30">
        <v>0</v>
      </c>
      <c r="I35" s="31">
        <v>0</v>
      </c>
      <c r="J35" s="31">
        <v>0</v>
      </c>
      <c r="K35" s="31">
        <v>0</v>
      </c>
      <c r="L35" s="29">
        <v>0</v>
      </c>
      <c r="M35" s="30">
        <v>65320.75</v>
      </c>
      <c r="N35" s="31">
        <v>28301.89</v>
      </c>
      <c r="O35" s="31">
        <v>0</v>
      </c>
      <c r="P35" s="54">
        <v>0</v>
      </c>
      <c r="Q35" s="29">
        <v>0</v>
      </c>
      <c r="R35" s="29">
        <v>0</v>
      </c>
      <c r="S35" s="29">
        <v>0</v>
      </c>
      <c r="T35" s="29">
        <v>0</v>
      </c>
      <c r="U35" s="29">
        <v>0</v>
      </c>
      <c r="V35" s="29">
        <v>0</v>
      </c>
      <c r="W35" s="29">
        <v>0</v>
      </c>
      <c r="X35" s="29">
        <v>0</v>
      </c>
      <c r="Y35" s="29"/>
      <c r="Z35" s="29">
        <v>0</v>
      </c>
      <c r="AA35" s="29">
        <v>0</v>
      </c>
      <c r="AB35" s="29">
        <v>0</v>
      </c>
      <c r="AC35" s="29">
        <v>0</v>
      </c>
      <c r="AD35" s="29">
        <v>0</v>
      </c>
      <c r="AE35" s="29">
        <v>0</v>
      </c>
      <c r="AF35" s="29">
        <v>0</v>
      </c>
      <c r="AG35" s="29">
        <v>0</v>
      </c>
      <c r="AH35" s="29"/>
      <c r="AI35" s="29"/>
      <c r="AJ35" s="29"/>
      <c r="AK35" s="29"/>
      <c r="AL35" s="29"/>
    </row>
    <row r="36" spans="1:38" s="1" customFormat="1" ht="16.350000000000001" customHeight="1">
      <c r="A36" s="1" t="s">
        <v>659</v>
      </c>
      <c r="B36" s="29">
        <v>111078891.15000001</v>
      </c>
      <c r="C36" s="29">
        <v>0</v>
      </c>
      <c r="D36" s="29">
        <v>0</v>
      </c>
      <c r="E36" s="44">
        <v>11567560.26</v>
      </c>
      <c r="F36" s="45">
        <v>24205712.199999999</v>
      </c>
      <c r="G36" s="45">
        <v>6674322.7000000002</v>
      </c>
      <c r="H36" s="46">
        <v>5061597.08</v>
      </c>
      <c r="I36" s="59">
        <v>1673033.41</v>
      </c>
      <c r="J36" s="59">
        <v>1686395.43</v>
      </c>
      <c r="K36" s="59">
        <v>0</v>
      </c>
      <c r="L36" s="29">
        <v>2892036.62</v>
      </c>
      <c r="M36" s="44">
        <v>83777904.989999995</v>
      </c>
      <c r="N36" s="45">
        <v>2175468.77</v>
      </c>
      <c r="O36" s="45">
        <v>2213834.5099999998</v>
      </c>
      <c r="P36" s="54">
        <v>0</v>
      </c>
      <c r="Q36" s="29">
        <v>4881778.92</v>
      </c>
      <c r="R36" s="29">
        <v>0</v>
      </c>
      <c r="S36" s="29">
        <v>1504474.03</v>
      </c>
      <c r="T36" s="29">
        <v>792004.03</v>
      </c>
      <c r="U36" s="29">
        <v>2267093.9900000002</v>
      </c>
      <c r="V36" s="29">
        <v>2820709.25</v>
      </c>
      <c r="W36" s="29">
        <v>1586519.46</v>
      </c>
      <c r="X36" s="29">
        <v>0</v>
      </c>
      <c r="Y36" s="29"/>
      <c r="Z36" s="29">
        <v>2857612.05</v>
      </c>
      <c r="AA36" s="29">
        <v>6815221.0099999998</v>
      </c>
      <c r="AB36" s="29">
        <v>8903995.7200000007</v>
      </c>
      <c r="AC36" s="29">
        <v>2597898.77</v>
      </c>
      <c r="AD36" s="29">
        <v>0</v>
      </c>
      <c r="AE36" s="29">
        <v>0</v>
      </c>
      <c r="AF36" s="29">
        <v>3030984.65</v>
      </c>
      <c r="AG36" s="29">
        <v>0</v>
      </c>
      <c r="AH36" s="29"/>
      <c r="AI36" s="29"/>
      <c r="AJ36" s="29"/>
      <c r="AK36" s="29"/>
      <c r="AL36" s="29"/>
    </row>
    <row r="37" spans="1:38" s="1" customFormat="1" ht="16.350000000000001" customHeight="1">
      <c r="A37" s="1" t="s">
        <v>660</v>
      </c>
      <c r="B37" s="29">
        <v>930039.91</v>
      </c>
      <c r="C37" s="29">
        <v>0</v>
      </c>
      <c r="D37" s="29">
        <v>0</v>
      </c>
      <c r="E37" s="30">
        <v>315648.21999999997</v>
      </c>
      <c r="F37" s="31">
        <v>3093757.4</v>
      </c>
      <c r="G37" s="31">
        <v>255269.98</v>
      </c>
      <c r="H37" s="30">
        <v>78196.509999999995</v>
      </c>
      <c r="I37" s="31">
        <v>16260.67</v>
      </c>
      <c r="J37" s="31">
        <v>25273.58</v>
      </c>
      <c r="K37" s="31">
        <v>0</v>
      </c>
      <c r="L37" s="29">
        <v>24039.040000000001</v>
      </c>
      <c r="M37" s="30">
        <v>803201.7</v>
      </c>
      <c r="N37" s="31">
        <v>72670.570000000007</v>
      </c>
      <c r="O37" s="31">
        <v>66215.520000000004</v>
      </c>
      <c r="P37" s="54">
        <v>0</v>
      </c>
      <c r="Q37" s="29">
        <v>67982.11</v>
      </c>
      <c r="R37" s="29">
        <v>0</v>
      </c>
      <c r="S37" s="29">
        <v>56196.17</v>
      </c>
      <c r="T37" s="29">
        <v>52583.85</v>
      </c>
      <c r="U37" s="29">
        <v>91061.89</v>
      </c>
      <c r="V37" s="29">
        <v>111920.78</v>
      </c>
      <c r="W37" s="29">
        <v>52287.31</v>
      </c>
      <c r="X37" s="29">
        <v>0</v>
      </c>
      <c r="Y37" s="29"/>
      <c r="Z37" s="29">
        <v>161823.29999999999</v>
      </c>
      <c r="AA37" s="29">
        <v>1390827.18</v>
      </c>
      <c r="AB37" s="29">
        <v>584672.57999999996</v>
      </c>
      <c r="AC37" s="29">
        <v>450062.59</v>
      </c>
      <c r="AD37" s="29">
        <v>0</v>
      </c>
      <c r="AE37" s="29">
        <v>0</v>
      </c>
      <c r="AF37" s="29">
        <v>506371.75</v>
      </c>
      <c r="AG37" s="29">
        <v>0</v>
      </c>
      <c r="AH37" s="29"/>
      <c r="AI37" s="29"/>
      <c r="AJ37" s="29"/>
      <c r="AK37" s="29"/>
      <c r="AL37" s="29"/>
    </row>
    <row r="38" spans="1:38" s="1" customFormat="1" ht="16.350000000000001" customHeight="1">
      <c r="A38" s="1" t="s">
        <v>661</v>
      </c>
      <c r="B38" s="29">
        <v>12842</v>
      </c>
      <c r="C38" s="29">
        <v>0</v>
      </c>
      <c r="D38" s="29">
        <v>0</v>
      </c>
      <c r="E38" s="30">
        <v>1452</v>
      </c>
      <c r="F38" s="31">
        <v>2763.47</v>
      </c>
      <c r="G38" s="31">
        <v>1681.5</v>
      </c>
      <c r="H38" s="30">
        <v>996</v>
      </c>
      <c r="I38" s="31">
        <v>31636.78</v>
      </c>
      <c r="J38" s="31">
        <v>0</v>
      </c>
      <c r="K38" s="31">
        <v>0</v>
      </c>
      <c r="L38" s="29">
        <v>1089.07</v>
      </c>
      <c r="M38" s="30">
        <v>5166.0200000000004</v>
      </c>
      <c r="N38" s="31">
        <v>618.5</v>
      </c>
      <c r="O38" s="31">
        <v>125</v>
      </c>
      <c r="P38" s="54">
        <v>0</v>
      </c>
      <c r="Q38" s="29">
        <v>0</v>
      </c>
      <c r="R38" s="1">
        <v>0</v>
      </c>
      <c r="S38" s="29">
        <v>0</v>
      </c>
      <c r="T38" s="29">
        <v>708.5</v>
      </c>
      <c r="U38" s="29">
        <v>0</v>
      </c>
      <c r="V38" s="29">
        <v>0</v>
      </c>
      <c r="W38" s="29">
        <v>1681.5</v>
      </c>
      <c r="X38" s="29">
        <v>0</v>
      </c>
      <c r="Y38" s="29"/>
      <c r="Z38" s="29">
        <v>2076</v>
      </c>
      <c r="AA38" s="29">
        <v>161.47</v>
      </c>
      <c r="AB38" s="29">
        <v>0</v>
      </c>
      <c r="AC38" s="29">
        <v>526</v>
      </c>
      <c r="AD38" s="29">
        <v>0</v>
      </c>
      <c r="AE38" s="29">
        <v>0</v>
      </c>
      <c r="AF38" s="29">
        <v>0</v>
      </c>
      <c r="AG38" s="29">
        <v>0</v>
      </c>
      <c r="AH38" s="29"/>
      <c r="AI38" s="29"/>
      <c r="AJ38" s="29"/>
      <c r="AK38" s="29"/>
      <c r="AL38" s="29"/>
    </row>
    <row r="39" spans="1:38" s="1" customFormat="1" ht="16.350000000000001" customHeight="1">
      <c r="A39" s="1" t="s">
        <v>662</v>
      </c>
      <c r="B39" s="29">
        <v>832594.5</v>
      </c>
      <c r="C39" s="1">
        <v>0</v>
      </c>
      <c r="D39" s="29">
        <v>0</v>
      </c>
      <c r="E39" s="33">
        <v>255544.06</v>
      </c>
      <c r="F39" s="31">
        <v>2920314.77</v>
      </c>
      <c r="G39" s="31">
        <v>393535.83</v>
      </c>
      <c r="H39" s="30">
        <v>122578.02</v>
      </c>
      <c r="I39" s="31">
        <v>124931.04</v>
      </c>
      <c r="J39" s="31">
        <v>119853.4</v>
      </c>
      <c r="K39" s="31">
        <v>0</v>
      </c>
      <c r="L39" s="29">
        <v>39629.699999999997</v>
      </c>
      <c r="M39" s="30">
        <v>4488437.6900000004</v>
      </c>
      <c r="N39" s="31">
        <v>54905.77</v>
      </c>
      <c r="O39" s="31">
        <v>84320.69</v>
      </c>
      <c r="P39" s="54">
        <v>0</v>
      </c>
      <c r="Q39" s="29">
        <v>39756</v>
      </c>
      <c r="R39" s="29">
        <v>0</v>
      </c>
      <c r="S39" s="29">
        <v>28208.1</v>
      </c>
      <c r="T39" s="29">
        <v>48353.5</v>
      </c>
      <c r="U39" s="29">
        <v>193245.83</v>
      </c>
      <c r="V39" s="29">
        <v>128876.02</v>
      </c>
      <c r="W39" s="29">
        <v>71413.98</v>
      </c>
      <c r="X39" s="29">
        <v>0</v>
      </c>
      <c r="Y39" s="29"/>
      <c r="Z39" s="29">
        <v>73456.399999999994</v>
      </c>
      <c r="AA39" s="29">
        <v>2089628.24</v>
      </c>
      <c r="AB39" s="29">
        <v>306838.25</v>
      </c>
      <c r="AC39" s="29">
        <v>322887.40999999997</v>
      </c>
      <c r="AD39" s="29">
        <v>0</v>
      </c>
      <c r="AE39" s="29">
        <v>0</v>
      </c>
      <c r="AF39" s="29">
        <v>127504.47</v>
      </c>
      <c r="AG39" s="29">
        <v>0</v>
      </c>
      <c r="AH39" s="29"/>
      <c r="AI39" s="29"/>
      <c r="AJ39" s="29"/>
      <c r="AK39" s="29"/>
      <c r="AL39" s="29"/>
    </row>
    <row r="40" spans="1:38" s="1" customFormat="1" ht="16.350000000000001" customHeight="1">
      <c r="A40" s="1" t="s">
        <v>663</v>
      </c>
      <c r="B40" s="29">
        <v>487311.65</v>
      </c>
      <c r="C40" s="29">
        <v>0</v>
      </c>
      <c r="D40" s="29">
        <v>0</v>
      </c>
      <c r="E40" s="30">
        <v>64301.15</v>
      </c>
      <c r="F40" s="31">
        <v>65378.33</v>
      </c>
      <c r="G40" s="31">
        <v>36380.720000000001</v>
      </c>
      <c r="H40" s="30">
        <v>10016.01</v>
      </c>
      <c r="I40" s="31">
        <v>6497.73</v>
      </c>
      <c r="J40" s="31">
        <v>11240.03</v>
      </c>
      <c r="K40" s="31">
        <v>0</v>
      </c>
      <c r="L40" s="29">
        <v>12652.75</v>
      </c>
      <c r="M40" s="30">
        <v>716814.01</v>
      </c>
      <c r="N40" s="31">
        <v>1361.8</v>
      </c>
      <c r="O40" s="31">
        <v>20735.16</v>
      </c>
      <c r="P40" s="54">
        <v>0</v>
      </c>
      <c r="Q40" s="29">
        <v>17483.84</v>
      </c>
      <c r="R40" s="29">
        <v>0</v>
      </c>
      <c r="S40" s="29">
        <v>12282.97</v>
      </c>
      <c r="T40" s="29">
        <v>12437.38</v>
      </c>
      <c r="U40" s="29">
        <v>7205.05</v>
      </c>
      <c r="V40" s="29">
        <v>11663.81</v>
      </c>
      <c r="W40" s="29">
        <v>17511.86</v>
      </c>
      <c r="X40" s="29">
        <v>0</v>
      </c>
      <c r="Y40" s="29"/>
      <c r="Z40" s="29">
        <v>15608.22</v>
      </c>
      <c r="AA40" s="29">
        <v>33932.230000000003</v>
      </c>
      <c r="AB40" s="29">
        <v>6185.54</v>
      </c>
      <c r="AC40" s="29">
        <v>3688.63</v>
      </c>
      <c r="AD40" s="29">
        <v>0</v>
      </c>
      <c r="AE40" s="29">
        <v>0</v>
      </c>
      <c r="AF40" s="29">
        <v>5963.71</v>
      </c>
      <c r="AG40" s="29">
        <v>0</v>
      </c>
      <c r="AH40" s="29"/>
      <c r="AI40" s="29"/>
      <c r="AJ40" s="29"/>
      <c r="AK40" s="29"/>
      <c r="AL40" s="29"/>
    </row>
    <row r="41" spans="1:38" s="1" customFormat="1" ht="16.350000000000001" customHeight="1">
      <c r="A41" s="1" t="s">
        <v>664</v>
      </c>
      <c r="B41" s="29">
        <v>-1132.08</v>
      </c>
      <c r="C41" s="29">
        <v>0</v>
      </c>
      <c r="D41" s="29">
        <v>0</v>
      </c>
      <c r="E41" s="30">
        <v>0</v>
      </c>
      <c r="F41" s="31">
        <v>0</v>
      </c>
      <c r="G41" s="31">
        <v>0</v>
      </c>
      <c r="H41" s="30">
        <v>0</v>
      </c>
      <c r="I41" s="31">
        <v>0</v>
      </c>
      <c r="J41" s="31">
        <v>0</v>
      </c>
      <c r="K41" s="31">
        <v>0</v>
      </c>
      <c r="L41" s="29">
        <v>0</v>
      </c>
      <c r="M41" s="30">
        <v>0</v>
      </c>
      <c r="N41" s="31">
        <v>0</v>
      </c>
      <c r="O41" s="31">
        <v>0</v>
      </c>
      <c r="P41" s="54">
        <v>0</v>
      </c>
      <c r="Q41" s="29">
        <v>0</v>
      </c>
      <c r="R41" s="29">
        <v>0</v>
      </c>
      <c r="S41" s="29">
        <v>0</v>
      </c>
      <c r="T41" s="29">
        <v>0</v>
      </c>
      <c r="U41" s="29">
        <v>0</v>
      </c>
      <c r="V41" s="29">
        <v>0</v>
      </c>
      <c r="W41" s="29">
        <v>0</v>
      </c>
      <c r="X41" s="29">
        <v>0</v>
      </c>
      <c r="Y41" s="29"/>
      <c r="Z41" s="29">
        <v>0</v>
      </c>
      <c r="AA41" s="29">
        <v>0</v>
      </c>
      <c r="AB41" s="29">
        <v>0</v>
      </c>
      <c r="AC41" s="29">
        <v>0</v>
      </c>
      <c r="AD41" s="29">
        <v>0</v>
      </c>
      <c r="AE41" s="29">
        <v>0</v>
      </c>
      <c r="AF41" s="29">
        <v>0</v>
      </c>
      <c r="AG41" s="29">
        <v>0</v>
      </c>
      <c r="AH41" s="29"/>
      <c r="AI41" s="29"/>
      <c r="AJ41" s="29"/>
      <c r="AK41" s="29"/>
      <c r="AL41" s="29"/>
    </row>
    <row r="42" spans="1:38" s="1" customFormat="1" ht="16.350000000000001" customHeight="1">
      <c r="A42" s="1" t="s">
        <v>665</v>
      </c>
      <c r="B42" s="29">
        <v>903000</v>
      </c>
      <c r="C42" s="29">
        <v>0</v>
      </c>
      <c r="D42" s="29">
        <v>0</v>
      </c>
      <c r="E42" s="30">
        <v>50000</v>
      </c>
      <c r="F42" s="31">
        <v>0</v>
      </c>
      <c r="G42" s="31">
        <v>0</v>
      </c>
      <c r="H42" s="30">
        <v>0</v>
      </c>
      <c r="I42" s="31">
        <v>20000</v>
      </c>
      <c r="J42" s="31">
        <v>8000</v>
      </c>
      <c r="K42" s="31">
        <v>0</v>
      </c>
      <c r="L42" s="29">
        <v>0</v>
      </c>
      <c r="M42" s="30">
        <v>473000</v>
      </c>
      <c r="N42" s="31">
        <v>0</v>
      </c>
      <c r="O42" s="31">
        <v>50000</v>
      </c>
      <c r="P42" s="54">
        <v>0</v>
      </c>
      <c r="Q42" s="29">
        <v>0</v>
      </c>
      <c r="R42" s="29">
        <v>0</v>
      </c>
      <c r="S42" s="29">
        <v>0</v>
      </c>
      <c r="T42" s="29">
        <v>0</v>
      </c>
      <c r="U42" s="29">
        <v>0</v>
      </c>
      <c r="V42" s="29">
        <v>0</v>
      </c>
      <c r="W42" s="29">
        <v>0</v>
      </c>
      <c r="X42" s="29">
        <v>0</v>
      </c>
      <c r="Y42" s="29"/>
      <c r="Z42" s="29">
        <v>0</v>
      </c>
      <c r="AA42" s="29">
        <v>0</v>
      </c>
      <c r="AB42" s="29">
        <v>0</v>
      </c>
      <c r="AC42" s="29">
        <v>0</v>
      </c>
      <c r="AD42" s="29">
        <v>0</v>
      </c>
      <c r="AE42" s="29">
        <v>0</v>
      </c>
      <c r="AF42" s="29">
        <v>0</v>
      </c>
      <c r="AG42" s="29">
        <v>0</v>
      </c>
      <c r="AH42" s="29"/>
      <c r="AI42" s="29"/>
      <c r="AJ42" s="29"/>
      <c r="AK42" s="29"/>
      <c r="AL42" s="29"/>
    </row>
    <row r="43" spans="1:38" s="1" customFormat="1" ht="16.350000000000001" customHeight="1">
      <c r="A43" s="1" t="s">
        <v>666</v>
      </c>
      <c r="B43" s="29">
        <v>238473.2</v>
      </c>
      <c r="C43" s="29">
        <v>0</v>
      </c>
      <c r="D43" s="29">
        <v>0</v>
      </c>
      <c r="E43" s="30">
        <v>133794.22</v>
      </c>
      <c r="F43" s="31">
        <v>0</v>
      </c>
      <c r="G43" s="31">
        <v>0</v>
      </c>
      <c r="H43" s="30">
        <v>27169.81</v>
      </c>
      <c r="I43" s="31">
        <v>45837.88</v>
      </c>
      <c r="J43" s="31">
        <v>0</v>
      </c>
      <c r="K43" s="31">
        <v>0</v>
      </c>
      <c r="L43" s="29">
        <v>0</v>
      </c>
      <c r="M43" s="30">
        <v>37040.19</v>
      </c>
      <c r="N43" s="31">
        <v>133794.22</v>
      </c>
      <c r="O43" s="31">
        <v>0</v>
      </c>
      <c r="P43" s="54">
        <v>0</v>
      </c>
      <c r="Q43" s="29">
        <v>0</v>
      </c>
      <c r="R43" s="29">
        <v>0</v>
      </c>
      <c r="S43" s="29">
        <v>0</v>
      </c>
      <c r="T43" s="29">
        <v>0</v>
      </c>
      <c r="U43" s="29">
        <v>0</v>
      </c>
      <c r="V43" s="29">
        <v>0</v>
      </c>
      <c r="W43" s="29">
        <v>0</v>
      </c>
      <c r="X43" s="29">
        <v>0</v>
      </c>
      <c r="Y43" s="29"/>
      <c r="Z43" s="29">
        <v>0</v>
      </c>
      <c r="AA43" s="29">
        <v>0</v>
      </c>
      <c r="AB43" s="29">
        <v>0</v>
      </c>
      <c r="AC43" s="29">
        <v>0</v>
      </c>
      <c r="AD43" s="29">
        <v>0</v>
      </c>
      <c r="AE43" s="29">
        <v>0</v>
      </c>
      <c r="AF43" s="29">
        <v>0</v>
      </c>
      <c r="AG43" s="29">
        <v>0</v>
      </c>
      <c r="AH43" s="29"/>
      <c r="AI43" s="29"/>
      <c r="AJ43" s="29"/>
      <c r="AK43" s="29"/>
      <c r="AL43" s="29"/>
    </row>
    <row r="44" spans="1:38" s="1" customFormat="1" ht="16.350000000000001" customHeight="1">
      <c r="A44" s="1" t="s">
        <v>667</v>
      </c>
      <c r="B44" s="29">
        <v>525954.71</v>
      </c>
      <c r="C44" s="29">
        <v>0</v>
      </c>
      <c r="D44" s="29">
        <v>0</v>
      </c>
      <c r="E44" s="30">
        <v>0</v>
      </c>
      <c r="F44" s="31">
        <v>0</v>
      </c>
      <c r="G44" s="31">
        <v>0</v>
      </c>
      <c r="H44" s="30">
        <v>0</v>
      </c>
      <c r="I44" s="31">
        <v>0</v>
      </c>
      <c r="J44" s="31">
        <v>0</v>
      </c>
      <c r="K44" s="31">
        <v>0</v>
      </c>
      <c r="L44" s="29">
        <v>0</v>
      </c>
      <c r="M44" s="30">
        <v>9505.31</v>
      </c>
      <c r="N44" s="31">
        <v>0</v>
      </c>
      <c r="O44" s="31">
        <v>0</v>
      </c>
      <c r="P44" s="54">
        <v>0</v>
      </c>
      <c r="Q44" s="29">
        <v>0</v>
      </c>
      <c r="R44" s="29">
        <v>0</v>
      </c>
      <c r="S44" s="29">
        <v>0</v>
      </c>
      <c r="T44" s="29">
        <v>0</v>
      </c>
      <c r="U44" s="29">
        <v>0</v>
      </c>
      <c r="V44" s="29">
        <v>0</v>
      </c>
      <c r="W44" s="29">
        <v>0</v>
      </c>
      <c r="X44" s="29">
        <v>0</v>
      </c>
      <c r="Y44" s="29"/>
      <c r="Z44" s="29">
        <v>0</v>
      </c>
      <c r="AA44" s="29">
        <v>0</v>
      </c>
      <c r="AB44" s="29">
        <v>0</v>
      </c>
      <c r="AC44" s="29">
        <v>0</v>
      </c>
      <c r="AD44" s="29">
        <v>0</v>
      </c>
      <c r="AE44" s="29">
        <v>0</v>
      </c>
      <c r="AF44" s="29">
        <v>0</v>
      </c>
      <c r="AG44" s="29">
        <v>0</v>
      </c>
      <c r="AH44" s="29"/>
      <c r="AI44" s="29"/>
      <c r="AJ44" s="29"/>
      <c r="AK44" s="29"/>
      <c r="AL44" s="29"/>
    </row>
    <row r="45" spans="1:38" s="1" customFormat="1" ht="16.350000000000001" customHeight="1">
      <c r="A45" s="1" t="s">
        <v>668</v>
      </c>
      <c r="B45" s="29">
        <v>35510.74</v>
      </c>
      <c r="C45" s="29">
        <v>0</v>
      </c>
      <c r="D45" s="29">
        <v>0</v>
      </c>
      <c r="E45" s="30">
        <v>1970</v>
      </c>
      <c r="F45" s="31">
        <v>112563.27</v>
      </c>
      <c r="G45" s="31">
        <v>62893.03</v>
      </c>
      <c r="H45" s="30">
        <v>2604.4899999999998</v>
      </c>
      <c r="I45" s="31">
        <v>0</v>
      </c>
      <c r="J45" s="31">
        <v>0</v>
      </c>
      <c r="K45" s="31">
        <v>0</v>
      </c>
      <c r="L45" s="29">
        <v>1972.82</v>
      </c>
      <c r="M45" s="30">
        <v>70517.27</v>
      </c>
      <c r="N45" s="31">
        <v>350</v>
      </c>
      <c r="O45" s="31">
        <v>1340</v>
      </c>
      <c r="P45" s="54">
        <v>0</v>
      </c>
      <c r="Q45" s="29">
        <v>80</v>
      </c>
      <c r="R45" s="29">
        <v>0</v>
      </c>
      <c r="S45" s="29">
        <v>140</v>
      </c>
      <c r="T45" s="29">
        <v>60</v>
      </c>
      <c r="U45" s="29">
        <v>62083.7</v>
      </c>
      <c r="V45" s="29">
        <v>309.33</v>
      </c>
      <c r="W45" s="29">
        <v>500</v>
      </c>
      <c r="X45" s="29">
        <v>0</v>
      </c>
      <c r="Y45" s="29"/>
      <c r="Z45" s="29">
        <v>17369.11</v>
      </c>
      <c r="AA45" s="29">
        <v>82950.600000000006</v>
      </c>
      <c r="AB45" s="29">
        <v>6818.17</v>
      </c>
      <c r="AC45" s="29">
        <v>3607.47</v>
      </c>
      <c r="AD45" s="29">
        <v>0</v>
      </c>
      <c r="AE45" s="29">
        <v>0</v>
      </c>
      <c r="AF45" s="29">
        <v>1817.92</v>
      </c>
      <c r="AG45" s="29">
        <v>0</v>
      </c>
      <c r="AH45" s="29"/>
      <c r="AI45" s="29"/>
      <c r="AJ45" s="29"/>
      <c r="AK45" s="29"/>
      <c r="AL45" s="29"/>
    </row>
    <row r="46" spans="1:38" s="1" customFormat="1" ht="16.350000000000001" customHeight="1">
      <c r="A46" s="1" t="s">
        <v>669</v>
      </c>
      <c r="B46" s="29">
        <v>981926.28</v>
      </c>
      <c r="C46" s="29">
        <v>0</v>
      </c>
      <c r="D46" s="29">
        <v>0</v>
      </c>
      <c r="E46" s="30">
        <v>0</v>
      </c>
      <c r="F46" s="31">
        <v>56800</v>
      </c>
      <c r="G46" s="31">
        <v>0</v>
      </c>
      <c r="H46" s="30">
        <v>705051.73</v>
      </c>
      <c r="I46" s="31">
        <v>0</v>
      </c>
      <c r="J46" s="31">
        <v>0</v>
      </c>
      <c r="K46" s="31">
        <v>0</v>
      </c>
      <c r="L46" s="29">
        <v>995</v>
      </c>
      <c r="M46" s="30">
        <v>869018.81</v>
      </c>
      <c r="N46" s="31">
        <v>0</v>
      </c>
      <c r="O46" s="31">
        <v>0</v>
      </c>
      <c r="P46" s="54">
        <v>0</v>
      </c>
      <c r="Q46" s="29">
        <v>0</v>
      </c>
      <c r="R46" s="29">
        <v>0</v>
      </c>
      <c r="S46" s="29">
        <v>0</v>
      </c>
      <c r="T46" s="29">
        <v>0</v>
      </c>
      <c r="U46" s="29">
        <v>0</v>
      </c>
      <c r="V46" s="29">
        <v>0</v>
      </c>
      <c r="W46" s="29">
        <v>0</v>
      </c>
      <c r="X46" s="29">
        <v>0</v>
      </c>
      <c r="Y46" s="29"/>
      <c r="Z46" s="29">
        <v>0</v>
      </c>
      <c r="AA46" s="29">
        <v>56800</v>
      </c>
      <c r="AB46" s="29">
        <v>0</v>
      </c>
      <c r="AC46" s="29">
        <v>0</v>
      </c>
      <c r="AD46" s="29">
        <v>0</v>
      </c>
      <c r="AE46" s="29">
        <v>0</v>
      </c>
      <c r="AF46" s="29">
        <v>0</v>
      </c>
      <c r="AG46" s="29">
        <v>0</v>
      </c>
      <c r="AH46" s="29"/>
      <c r="AI46" s="29"/>
      <c r="AJ46" s="29"/>
      <c r="AK46" s="29"/>
      <c r="AL46" s="29"/>
    </row>
    <row r="47" spans="1:38" s="1" customFormat="1" ht="16.350000000000001" customHeight="1">
      <c r="A47" s="1" t="s">
        <v>670</v>
      </c>
      <c r="B47" s="29">
        <v>345611.57</v>
      </c>
      <c r="C47" s="29">
        <v>0</v>
      </c>
      <c r="D47" s="29">
        <v>0</v>
      </c>
      <c r="E47" s="30">
        <v>0</v>
      </c>
      <c r="F47" s="31">
        <v>0</v>
      </c>
      <c r="G47" s="31">
        <v>0</v>
      </c>
      <c r="H47" s="30">
        <v>0</v>
      </c>
      <c r="I47" s="31">
        <v>14895.1</v>
      </c>
      <c r="J47" s="31">
        <v>0</v>
      </c>
      <c r="K47" s="31">
        <v>0</v>
      </c>
      <c r="L47" s="29">
        <v>2902</v>
      </c>
      <c r="M47" s="30">
        <v>167759.47</v>
      </c>
      <c r="N47" s="31">
        <v>0</v>
      </c>
      <c r="O47" s="31">
        <v>0</v>
      </c>
      <c r="P47" s="54">
        <v>0</v>
      </c>
      <c r="Q47" s="29">
        <v>0</v>
      </c>
      <c r="R47" s="29">
        <v>0</v>
      </c>
      <c r="S47" s="29">
        <v>0</v>
      </c>
      <c r="T47" s="29">
        <v>0</v>
      </c>
      <c r="U47" s="29">
        <v>0</v>
      </c>
      <c r="V47" s="29">
        <v>0</v>
      </c>
      <c r="W47" s="29">
        <v>0</v>
      </c>
      <c r="X47" s="29">
        <v>0</v>
      </c>
      <c r="Y47" s="29"/>
      <c r="Z47" s="29">
        <v>0</v>
      </c>
      <c r="AA47" s="29">
        <v>0</v>
      </c>
      <c r="AB47" s="29">
        <v>0</v>
      </c>
      <c r="AC47" s="29">
        <v>0</v>
      </c>
      <c r="AD47" s="29">
        <v>0</v>
      </c>
      <c r="AE47" s="29">
        <v>0</v>
      </c>
      <c r="AF47" s="29">
        <v>0</v>
      </c>
      <c r="AG47" s="29">
        <v>0</v>
      </c>
      <c r="AH47" s="29"/>
      <c r="AI47" s="29"/>
      <c r="AJ47" s="29"/>
      <c r="AK47" s="29"/>
      <c r="AL47" s="29"/>
    </row>
    <row r="48" spans="1:38" s="1" customFormat="1" ht="16.350000000000001" customHeight="1">
      <c r="A48" s="1" t="s">
        <v>671</v>
      </c>
      <c r="B48" s="29">
        <v>217574.37</v>
      </c>
      <c r="C48" s="29">
        <v>0</v>
      </c>
      <c r="D48" s="29">
        <v>0</v>
      </c>
      <c r="E48" s="30">
        <v>199848.41</v>
      </c>
      <c r="F48" s="31">
        <v>22674.82</v>
      </c>
      <c r="G48" s="31">
        <v>41777.980000000003</v>
      </c>
      <c r="H48" s="30">
        <v>55234.16</v>
      </c>
      <c r="I48" s="31">
        <v>10189.51</v>
      </c>
      <c r="J48" s="31">
        <v>4094.24</v>
      </c>
      <c r="K48" s="31">
        <v>0</v>
      </c>
      <c r="L48" s="29">
        <v>51295.03</v>
      </c>
      <c r="M48" s="30">
        <v>553740.28</v>
      </c>
      <c r="N48" s="31">
        <v>177820.4</v>
      </c>
      <c r="O48" s="31">
        <v>11019.81</v>
      </c>
      <c r="P48" s="54">
        <v>0</v>
      </c>
      <c r="Q48" s="29">
        <v>4818.28</v>
      </c>
      <c r="R48" s="29">
        <v>0</v>
      </c>
      <c r="S48" s="29">
        <v>2334.79</v>
      </c>
      <c r="T48" s="29">
        <v>3855.13</v>
      </c>
      <c r="U48" s="29">
        <v>32772.18</v>
      </c>
      <c r="V48" s="29">
        <v>3028.22</v>
      </c>
      <c r="W48" s="29">
        <v>5977.58</v>
      </c>
      <c r="X48" s="29">
        <v>0</v>
      </c>
      <c r="Y48" s="29"/>
      <c r="Z48" s="29">
        <v>4993.45</v>
      </c>
      <c r="AA48" s="29">
        <v>5296.88</v>
      </c>
      <c r="AB48" s="29">
        <v>3647.42</v>
      </c>
      <c r="AC48" s="29">
        <v>1943.44</v>
      </c>
      <c r="AD48" s="29">
        <v>0</v>
      </c>
      <c r="AE48" s="29">
        <v>0</v>
      </c>
      <c r="AF48" s="29">
        <v>6793.63</v>
      </c>
      <c r="AG48" s="29">
        <v>0</v>
      </c>
      <c r="AH48" s="29"/>
      <c r="AI48" s="29"/>
      <c r="AJ48" s="29"/>
      <c r="AK48" s="29"/>
      <c r="AL48" s="29"/>
    </row>
    <row r="49" spans="1:38" s="1" customFormat="1" ht="16.350000000000001" customHeight="1">
      <c r="A49" s="1" t="s">
        <v>672</v>
      </c>
      <c r="B49" s="29">
        <v>508118.11</v>
      </c>
      <c r="C49" s="29">
        <v>0</v>
      </c>
      <c r="D49" s="29">
        <v>0</v>
      </c>
      <c r="E49" s="30">
        <v>652309.53</v>
      </c>
      <c r="F49" s="31">
        <v>72709.69</v>
      </c>
      <c r="G49" s="31">
        <v>59639.03</v>
      </c>
      <c r="H49" s="30">
        <v>693536.25</v>
      </c>
      <c r="I49" s="31">
        <v>0</v>
      </c>
      <c r="J49" s="31">
        <v>0</v>
      </c>
      <c r="K49" s="31">
        <v>0</v>
      </c>
      <c r="L49" s="29">
        <v>3922.4</v>
      </c>
      <c r="M49" s="30">
        <v>1324932.18</v>
      </c>
      <c r="N49" s="31">
        <v>11767.21</v>
      </c>
      <c r="O49" s="31">
        <v>247387.4</v>
      </c>
      <c r="P49" s="54">
        <v>0</v>
      </c>
      <c r="Q49" s="29">
        <v>361618.38</v>
      </c>
      <c r="R49" s="29">
        <v>0</v>
      </c>
      <c r="S49" s="29">
        <v>15846.93</v>
      </c>
      <c r="T49" s="29">
        <v>15689.61</v>
      </c>
      <c r="U49" s="29">
        <v>11767.21</v>
      </c>
      <c r="V49" s="29">
        <v>28259.81</v>
      </c>
      <c r="W49" s="29">
        <v>19612.009999999998</v>
      </c>
      <c r="X49" s="29">
        <v>0</v>
      </c>
      <c r="Y49" s="29"/>
      <c r="Z49" s="29">
        <v>3922.4</v>
      </c>
      <c r="AA49" s="29">
        <v>37622.160000000003</v>
      </c>
      <c r="AB49" s="29">
        <v>15689.61</v>
      </c>
      <c r="AC49" s="29">
        <v>7844.8</v>
      </c>
      <c r="AD49" s="29">
        <v>0</v>
      </c>
      <c r="AE49" s="29">
        <v>0</v>
      </c>
      <c r="AF49" s="29">
        <v>7630.72</v>
      </c>
      <c r="AG49" s="29">
        <v>0</v>
      </c>
      <c r="AH49" s="29"/>
      <c r="AI49" s="29"/>
      <c r="AJ49" s="29"/>
      <c r="AK49" s="29"/>
      <c r="AL49" s="29"/>
    </row>
    <row r="50" spans="1:38" s="1" customFormat="1" ht="16.350000000000001" customHeight="1">
      <c r="A50" s="1" t="s">
        <v>673</v>
      </c>
      <c r="B50" s="29">
        <v>386792.44</v>
      </c>
      <c r="C50" s="29">
        <v>0</v>
      </c>
      <c r="D50" s="29">
        <v>0</v>
      </c>
      <c r="E50" s="30">
        <v>169811.34</v>
      </c>
      <c r="F50" s="31">
        <v>9970.2099999999991</v>
      </c>
      <c r="G50" s="31">
        <v>56415.09</v>
      </c>
      <c r="H50" s="30">
        <v>0</v>
      </c>
      <c r="I50" s="31">
        <v>536</v>
      </c>
      <c r="J50" s="31">
        <v>0</v>
      </c>
      <c r="K50" s="31">
        <v>0</v>
      </c>
      <c r="L50" s="29">
        <v>0</v>
      </c>
      <c r="M50" s="30">
        <v>310130.06</v>
      </c>
      <c r="N50" s="31">
        <v>0</v>
      </c>
      <c r="O50" s="31">
        <v>0</v>
      </c>
      <c r="P50" s="54">
        <v>0</v>
      </c>
      <c r="Q50" s="29">
        <v>0</v>
      </c>
      <c r="R50" s="29">
        <v>0</v>
      </c>
      <c r="S50" s="29">
        <v>169811.34</v>
      </c>
      <c r="T50" s="29">
        <v>0</v>
      </c>
      <c r="U50" s="29">
        <v>47169.81</v>
      </c>
      <c r="V50" s="29">
        <v>0</v>
      </c>
      <c r="W50" s="29">
        <v>9245.2800000000007</v>
      </c>
      <c r="X50" s="29">
        <v>0</v>
      </c>
      <c r="Y50" s="29"/>
      <c r="Z50" s="29">
        <v>0</v>
      </c>
      <c r="AA50" s="29">
        <v>9433.9599999999991</v>
      </c>
      <c r="AB50" s="29">
        <v>0</v>
      </c>
      <c r="AC50" s="29">
        <v>536.25</v>
      </c>
      <c r="AD50" s="29">
        <v>0</v>
      </c>
      <c r="AE50" s="29">
        <v>0</v>
      </c>
      <c r="AF50" s="29">
        <v>0</v>
      </c>
      <c r="AG50" s="29">
        <v>0</v>
      </c>
      <c r="AH50" s="29"/>
      <c r="AI50" s="29"/>
      <c r="AJ50" s="29"/>
      <c r="AK50" s="29"/>
      <c r="AL50" s="29"/>
    </row>
    <row r="51" spans="1:38" s="1" customFormat="1" ht="16.350000000000001" customHeight="1">
      <c r="A51" s="1" t="s">
        <v>674</v>
      </c>
      <c r="B51" s="29">
        <v>0</v>
      </c>
      <c r="C51" s="29">
        <v>0</v>
      </c>
      <c r="D51" s="29">
        <v>0</v>
      </c>
      <c r="E51" s="30">
        <v>397644</v>
      </c>
      <c r="F51" s="31">
        <v>0</v>
      </c>
      <c r="G51" s="31">
        <v>0</v>
      </c>
      <c r="H51" s="30">
        <v>0</v>
      </c>
      <c r="I51" s="31">
        <v>0</v>
      </c>
      <c r="J51" s="31">
        <v>0</v>
      </c>
      <c r="K51" s="31">
        <v>0</v>
      </c>
      <c r="L51" s="29">
        <v>0</v>
      </c>
      <c r="M51" s="30">
        <v>0</v>
      </c>
      <c r="N51" s="31">
        <v>0</v>
      </c>
      <c r="O51" s="31">
        <v>148531</v>
      </c>
      <c r="P51" s="54">
        <v>0</v>
      </c>
      <c r="Q51" s="29">
        <v>0</v>
      </c>
      <c r="R51" s="29">
        <v>0</v>
      </c>
      <c r="S51" s="29">
        <v>249113</v>
      </c>
      <c r="T51" s="29">
        <v>0</v>
      </c>
      <c r="U51" s="29">
        <v>0</v>
      </c>
      <c r="V51" s="29">
        <v>0</v>
      </c>
      <c r="W51" s="29">
        <v>0</v>
      </c>
      <c r="X51" s="29">
        <v>0</v>
      </c>
      <c r="Y51" s="29"/>
      <c r="Z51" s="29">
        <v>0</v>
      </c>
      <c r="AA51" s="29">
        <v>0</v>
      </c>
      <c r="AB51" s="29">
        <v>0</v>
      </c>
      <c r="AC51" s="29">
        <v>0</v>
      </c>
      <c r="AD51" s="29">
        <v>0</v>
      </c>
      <c r="AE51" s="29">
        <v>0</v>
      </c>
      <c r="AF51" s="29">
        <v>0</v>
      </c>
      <c r="AG51" s="29">
        <v>0</v>
      </c>
      <c r="AH51" s="29"/>
      <c r="AI51" s="29"/>
      <c r="AJ51" s="29"/>
      <c r="AK51" s="29"/>
      <c r="AL51" s="29"/>
    </row>
    <row r="52" spans="1:38" s="1" customFormat="1" ht="16.350000000000001" customHeight="1">
      <c r="A52" s="1" t="s">
        <v>675</v>
      </c>
      <c r="B52" s="29">
        <v>167943.5</v>
      </c>
      <c r="C52" s="29">
        <v>0</v>
      </c>
      <c r="D52" s="29">
        <v>0</v>
      </c>
      <c r="E52" s="30">
        <v>0</v>
      </c>
      <c r="F52" s="31">
        <v>0</v>
      </c>
      <c r="G52" s="31">
        <v>0</v>
      </c>
      <c r="H52" s="30">
        <v>0</v>
      </c>
      <c r="I52" s="31">
        <v>0</v>
      </c>
      <c r="J52" s="31">
        <v>0</v>
      </c>
      <c r="K52" s="31">
        <v>0</v>
      </c>
      <c r="L52" s="29">
        <v>0</v>
      </c>
      <c r="M52" s="30">
        <v>0</v>
      </c>
      <c r="N52" s="31">
        <v>0</v>
      </c>
      <c r="O52" s="31">
        <v>0</v>
      </c>
      <c r="P52" s="54">
        <v>0</v>
      </c>
      <c r="Q52" s="29">
        <v>0</v>
      </c>
      <c r="R52" s="29">
        <v>0</v>
      </c>
      <c r="S52" s="29">
        <v>0</v>
      </c>
      <c r="T52" s="29">
        <v>0</v>
      </c>
      <c r="U52" s="29">
        <v>0</v>
      </c>
      <c r="V52" s="29">
        <v>0</v>
      </c>
      <c r="W52" s="29">
        <v>0</v>
      </c>
      <c r="X52" s="29">
        <v>0</v>
      </c>
      <c r="Y52" s="29"/>
      <c r="Z52" s="29">
        <v>0</v>
      </c>
      <c r="AA52" s="29">
        <v>0</v>
      </c>
      <c r="AB52" s="29">
        <v>0</v>
      </c>
      <c r="AC52" s="29">
        <v>0</v>
      </c>
      <c r="AD52" s="29">
        <v>0</v>
      </c>
      <c r="AE52" s="29">
        <v>0</v>
      </c>
      <c r="AF52" s="29">
        <v>0</v>
      </c>
      <c r="AG52" s="29">
        <v>0</v>
      </c>
      <c r="AH52" s="29"/>
      <c r="AI52" s="29"/>
      <c r="AJ52" s="29"/>
      <c r="AK52" s="29"/>
      <c r="AL52" s="29"/>
    </row>
    <row r="53" spans="1:38" s="1" customFormat="1" ht="16.350000000000001" customHeight="1">
      <c r="A53" s="1" t="s">
        <v>676</v>
      </c>
      <c r="B53" s="29">
        <v>47378.53</v>
      </c>
      <c r="C53" s="29">
        <v>0</v>
      </c>
      <c r="D53" s="29">
        <v>0</v>
      </c>
      <c r="E53" s="30">
        <v>18442.12</v>
      </c>
      <c r="F53" s="31">
        <v>4194.7299999999996</v>
      </c>
      <c r="G53" s="31">
        <v>2950.1</v>
      </c>
      <c r="H53" s="30">
        <v>0</v>
      </c>
      <c r="I53" s="31">
        <v>0</v>
      </c>
      <c r="J53" s="31">
        <v>0</v>
      </c>
      <c r="K53" s="31">
        <v>0</v>
      </c>
      <c r="L53" s="29">
        <v>0</v>
      </c>
      <c r="M53" s="30">
        <v>33810.339999999997</v>
      </c>
      <c r="N53" s="31">
        <v>17420.52</v>
      </c>
      <c r="O53" s="31">
        <v>676.5</v>
      </c>
      <c r="P53" s="54">
        <v>0</v>
      </c>
      <c r="Q53" s="29">
        <v>0</v>
      </c>
      <c r="R53" s="29">
        <v>0</v>
      </c>
      <c r="S53" s="29">
        <v>345.1</v>
      </c>
      <c r="T53" s="29">
        <v>0</v>
      </c>
      <c r="U53" s="29">
        <v>2642</v>
      </c>
      <c r="V53" s="29">
        <v>308.10000000000002</v>
      </c>
      <c r="W53" s="29">
        <v>0</v>
      </c>
      <c r="X53" s="29">
        <v>0</v>
      </c>
      <c r="Y53" s="29"/>
      <c r="Z53" s="29">
        <v>1176.22</v>
      </c>
      <c r="AA53" s="29">
        <v>0</v>
      </c>
      <c r="AB53" s="29">
        <v>2241.81</v>
      </c>
      <c r="AC53" s="29">
        <v>0</v>
      </c>
      <c r="AD53" s="29">
        <v>0</v>
      </c>
      <c r="AE53" s="29">
        <v>0</v>
      </c>
      <c r="AF53" s="29">
        <v>776.7</v>
      </c>
      <c r="AG53" s="29">
        <v>0</v>
      </c>
      <c r="AH53" s="29"/>
      <c r="AI53" s="29"/>
      <c r="AJ53" s="29"/>
      <c r="AK53" s="29"/>
      <c r="AL53" s="29"/>
    </row>
    <row r="54" spans="1:38" s="1" customFormat="1" ht="16.350000000000001" customHeight="1">
      <c r="A54" s="1" t="s">
        <v>677</v>
      </c>
      <c r="B54" s="29">
        <v>0</v>
      </c>
      <c r="C54" s="29">
        <v>0</v>
      </c>
      <c r="D54" s="29">
        <v>0</v>
      </c>
      <c r="E54" s="30">
        <v>0</v>
      </c>
      <c r="F54" s="31">
        <v>0</v>
      </c>
      <c r="G54" s="31">
        <v>0</v>
      </c>
      <c r="H54" s="30">
        <v>0</v>
      </c>
      <c r="I54" s="31">
        <v>0</v>
      </c>
      <c r="J54" s="31">
        <v>0</v>
      </c>
      <c r="K54" s="31">
        <v>0</v>
      </c>
      <c r="L54" s="29">
        <v>0</v>
      </c>
      <c r="M54" s="30">
        <v>0</v>
      </c>
      <c r="N54" s="31">
        <v>0</v>
      </c>
      <c r="O54" s="31">
        <v>0</v>
      </c>
      <c r="P54" s="54">
        <v>0</v>
      </c>
      <c r="Q54" s="29">
        <v>0</v>
      </c>
      <c r="R54" s="29">
        <v>0</v>
      </c>
      <c r="S54" s="29">
        <v>0</v>
      </c>
      <c r="T54" s="29">
        <v>0</v>
      </c>
      <c r="U54" s="29">
        <v>0</v>
      </c>
      <c r="V54" s="29">
        <v>0</v>
      </c>
      <c r="W54" s="29">
        <v>0</v>
      </c>
      <c r="X54" s="29">
        <v>0</v>
      </c>
      <c r="Y54" s="29"/>
      <c r="Z54" s="29">
        <v>0</v>
      </c>
      <c r="AA54" s="29">
        <v>0</v>
      </c>
      <c r="AB54" s="29">
        <v>0</v>
      </c>
      <c r="AC54" s="29">
        <v>0</v>
      </c>
      <c r="AD54" s="29">
        <v>0</v>
      </c>
      <c r="AE54" s="29">
        <v>0</v>
      </c>
      <c r="AF54" s="29">
        <v>0</v>
      </c>
      <c r="AG54" s="29">
        <v>0</v>
      </c>
      <c r="AH54" s="29"/>
      <c r="AI54" s="29"/>
      <c r="AJ54" s="29"/>
      <c r="AK54" s="29"/>
      <c r="AL54" s="29"/>
    </row>
    <row r="55" spans="1:38" s="1" customFormat="1" ht="16.350000000000001" customHeight="1">
      <c r="A55" s="1" t="s">
        <v>678</v>
      </c>
      <c r="B55" s="29">
        <v>34037.83</v>
      </c>
      <c r="C55" s="29">
        <v>0</v>
      </c>
      <c r="D55" s="29">
        <v>0</v>
      </c>
      <c r="E55" s="30">
        <v>10907.55</v>
      </c>
      <c r="F55" s="31">
        <v>47487.5</v>
      </c>
      <c r="G55" s="31">
        <v>9090.85</v>
      </c>
      <c r="H55" s="30">
        <v>0</v>
      </c>
      <c r="I55" s="31">
        <v>0</v>
      </c>
      <c r="J55" s="31">
        <v>0</v>
      </c>
      <c r="K55" s="31">
        <v>0</v>
      </c>
      <c r="L55" s="29">
        <v>1823.33</v>
      </c>
      <c r="M55" s="30">
        <v>443483.32</v>
      </c>
      <c r="N55" s="31">
        <v>9995.89</v>
      </c>
      <c r="O55" s="31">
        <v>0</v>
      </c>
      <c r="P55" s="54">
        <v>0</v>
      </c>
      <c r="Q55" s="29">
        <v>911.66</v>
      </c>
      <c r="R55" s="29">
        <v>0</v>
      </c>
      <c r="S55" s="29">
        <v>0</v>
      </c>
      <c r="T55" s="29">
        <v>0</v>
      </c>
      <c r="U55" s="29">
        <v>911.66</v>
      </c>
      <c r="V55" s="29">
        <v>2741.62</v>
      </c>
      <c r="W55" s="29">
        <v>5437.57</v>
      </c>
      <c r="X55" s="29">
        <v>0</v>
      </c>
      <c r="Y55" s="29"/>
      <c r="Z55" s="29">
        <v>3872.86</v>
      </c>
      <c r="AA55" s="29">
        <v>11836.64</v>
      </c>
      <c r="AB55" s="29">
        <v>18146.84</v>
      </c>
      <c r="AC55" s="29">
        <v>0</v>
      </c>
      <c r="AD55" s="29">
        <v>0</v>
      </c>
      <c r="AE55" s="29">
        <v>0</v>
      </c>
      <c r="AF55" s="29">
        <v>13631.16</v>
      </c>
      <c r="AG55" s="29">
        <v>0</v>
      </c>
      <c r="AH55" s="29"/>
      <c r="AI55" s="29"/>
      <c r="AJ55" s="29"/>
      <c r="AK55" s="29"/>
      <c r="AL55" s="29"/>
    </row>
    <row r="56" spans="1:38" s="1" customFormat="1" ht="16.350000000000001" customHeight="1">
      <c r="A56" s="1" t="s">
        <v>679</v>
      </c>
      <c r="B56" s="29">
        <v>0</v>
      </c>
      <c r="C56" s="29">
        <v>0</v>
      </c>
      <c r="D56" s="29">
        <v>0</v>
      </c>
      <c r="E56" s="30">
        <v>0</v>
      </c>
      <c r="F56" s="31">
        <v>0</v>
      </c>
      <c r="G56" s="31">
        <v>0</v>
      </c>
      <c r="H56" s="30">
        <v>0</v>
      </c>
      <c r="I56" s="31">
        <v>0</v>
      </c>
      <c r="J56" s="31">
        <v>0</v>
      </c>
      <c r="K56" s="31">
        <v>0</v>
      </c>
      <c r="L56" s="29">
        <v>0</v>
      </c>
      <c r="M56" s="30">
        <v>0</v>
      </c>
      <c r="N56" s="31">
        <v>0</v>
      </c>
      <c r="O56" s="31">
        <v>0</v>
      </c>
      <c r="P56" s="54">
        <v>0</v>
      </c>
      <c r="Q56" s="29">
        <v>0</v>
      </c>
      <c r="R56" s="29">
        <v>0</v>
      </c>
      <c r="S56" s="29">
        <v>0</v>
      </c>
      <c r="T56" s="29">
        <v>0</v>
      </c>
      <c r="U56" s="29">
        <v>0</v>
      </c>
      <c r="V56" s="29">
        <v>0</v>
      </c>
      <c r="W56" s="29">
        <v>0</v>
      </c>
      <c r="X56" s="29">
        <v>0</v>
      </c>
      <c r="Y56" s="29"/>
      <c r="Z56" s="29">
        <v>0</v>
      </c>
      <c r="AA56" s="29">
        <v>0</v>
      </c>
      <c r="AB56" s="29">
        <v>0</v>
      </c>
      <c r="AC56" s="29">
        <v>0</v>
      </c>
      <c r="AD56" s="29">
        <v>0</v>
      </c>
      <c r="AE56" s="29">
        <v>0</v>
      </c>
      <c r="AF56" s="29">
        <v>0</v>
      </c>
      <c r="AG56" s="29">
        <v>0</v>
      </c>
      <c r="AH56" s="29"/>
      <c r="AI56" s="29"/>
      <c r="AJ56" s="29"/>
      <c r="AK56" s="29"/>
      <c r="AL56" s="29"/>
    </row>
    <row r="57" spans="1:38" s="1" customFormat="1" ht="16.350000000000001" customHeight="1">
      <c r="A57" s="1" t="s">
        <v>680</v>
      </c>
      <c r="B57" s="29">
        <v>0</v>
      </c>
      <c r="C57" s="29">
        <v>0</v>
      </c>
      <c r="D57" s="29">
        <v>0</v>
      </c>
      <c r="E57" s="30">
        <v>0</v>
      </c>
      <c r="F57" s="31">
        <v>0</v>
      </c>
      <c r="G57" s="31">
        <v>0</v>
      </c>
      <c r="H57" s="30">
        <v>0</v>
      </c>
      <c r="I57" s="31">
        <v>0</v>
      </c>
      <c r="J57" s="31">
        <v>0</v>
      </c>
      <c r="K57" s="31">
        <v>0</v>
      </c>
      <c r="L57" s="29">
        <v>0</v>
      </c>
      <c r="M57" s="30">
        <v>0</v>
      </c>
      <c r="N57" s="31">
        <v>0</v>
      </c>
      <c r="O57" s="31">
        <v>0</v>
      </c>
      <c r="P57" s="54">
        <v>0</v>
      </c>
      <c r="Q57" s="29">
        <v>0</v>
      </c>
      <c r="R57" s="29">
        <v>0</v>
      </c>
      <c r="S57" s="29">
        <v>0</v>
      </c>
      <c r="T57" s="29">
        <v>0</v>
      </c>
      <c r="U57" s="29">
        <v>0</v>
      </c>
      <c r="V57" s="29">
        <v>0</v>
      </c>
      <c r="W57" s="29">
        <v>0</v>
      </c>
      <c r="X57" s="29">
        <v>0</v>
      </c>
      <c r="Y57" s="29"/>
      <c r="Z57" s="29">
        <v>0</v>
      </c>
      <c r="AA57" s="29">
        <v>0</v>
      </c>
      <c r="AB57" s="29">
        <v>0</v>
      </c>
      <c r="AC57" s="29">
        <v>0</v>
      </c>
      <c r="AD57" s="29">
        <v>0</v>
      </c>
      <c r="AE57" s="29">
        <v>0</v>
      </c>
      <c r="AF57" s="29">
        <v>0</v>
      </c>
      <c r="AG57" s="29">
        <v>0</v>
      </c>
      <c r="AH57" s="29"/>
      <c r="AI57" s="29"/>
      <c r="AJ57" s="29"/>
      <c r="AK57" s="29"/>
      <c r="AL57" s="29"/>
    </row>
    <row r="58" spans="1:38" s="1" customFormat="1" ht="16.350000000000001" customHeight="1">
      <c r="A58" s="1" t="s">
        <v>681</v>
      </c>
      <c r="B58" s="29">
        <v>0</v>
      </c>
      <c r="C58" s="29">
        <v>0</v>
      </c>
      <c r="D58" s="29">
        <v>0</v>
      </c>
      <c r="E58" s="30">
        <v>62135.92</v>
      </c>
      <c r="F58" s="31">
        <v>0</v>
      </c>
      <c r="G58" s="31">
        <v>0</v>
      </c>
      <c r="H58" s="30">
        <v>0</v>
      </c>
      <c r="I58" s="31">
        <v>0</v>
      </c>
      <c r="J58" s="31">
        <v>0</v>
      </c>
      <c r="K58" s="31">
        <v>0</v>
      </c>
      <c r="L58" s="29">
        <v>0</v>
      </c>
      <c r="M58" s="30">
        <v>0</v>
      </c>
      <c r="N58" s="31">
        <v>0</v>
      </c>
      <c r="O58" s="31">
        <v>0</v>
      </c>
      <c r="P58" s="54">
        <v>0</v>
      </c>
      <c r="Q58" s="29">
        <v>62135.92</v>
      </c>
      <c r="R58" s="29">
        <v>0</v>
      </c>
      <c r="S58" s="29">
        <v>0</v>
      </c>
      <c r="T58" s="29">
        <v>0</v>
      </c>
      <c r="U58" s="29">
        <v>0</v>
      </c>
      <c r="V58" s="29">
        <v>0</v>
      </c>
      <c r="W58" s="29">
        <v>0</v>
      </c>
      <c r="X58" s="29">
        <v>0</v>
      </c>
      <c r="Y58" s="29"/>
      <c r="Z58" s="29">
        <v>0</v>
      </c>
      <c r="AA58" s="29">
        <v>0</v>
      </c>
      <c r="AB58" s="29">
        <v>0</v>
      </c>
      <c r="AC58" s="29">
        <v>0</v>
      </c>
      <c r="AD58" s="29">
        <v>0</v>
      </c>
      <c r="AE58" s="29">
        <v>0</v>
      </c>
      <c r="AF58" s="29">
        <v>0</v>
      </c>
      <c r="AG58" s="29">
        <v>0</v>
      </c>
      <c r="AH58" s="29"/>
      <c r="AI58" s="29"/>
      <c r="AJ58" s="29"/>
      <c r="AK58" s="29"/>
      <c r="AL58" s="29"/>
    </row>
    <row r="59" spans="1:38" s="1" customFormat="1" ht="16.350000000000001" customHeight="1">
      <c r="A59" s="1" t="s">
        <v>682</v>
      </c>
      <c r="B59" s="29">
        <v>6653977.2599999998</v>
      </c>
      <c r="C59" s="29">
        <v>0</v>
      </c>
      <c r="D59" s="29">
        <v>0</v>
      </c>
      <c r="E59" s="49">
        <v>2333808.52</v>
      </c>
      <c r="F59" s="45">
        <v>6408614.1900000004</v>
      </c>
      <c r="G59" s="45">
        <v>919634.11</v>
      </c>
      <c r="H59" s="46">
        <v>1695382.98</v>
      </c>
      <c r="I59" s="59">
        <v>270784.71000000002</v>
      </c>
      <c r="J59" s="59">
        <v>168461.25</v>
      </c>
      <c r="K59" s="59">
        <v>0</v>
      </c>
      <c r="L59" s="29">
        <v>140321.14000000001</v>
      </c>
      <c r="M59" s="44">
        <v>10306556.65</v>
      </c>
      <c r="N59" s="45">
        <v>480704.88</v>
      </c>
      <c r="O59" s="45">
        <v>630351.07999999996</v>
      </c>
      <c r="P59" s="54">
        <v>0</v>
      </c>
      <c r="Q59" s="29">
        <v>554786.18999999994</v>
      </c>
      <c r="R59" s="29">
        <v>0</v>
      </c>
      <c r="S59" s="29">
        <v>534278.40000000002</v>
      </c>
      <c r="T59" s="29">
        <v>133687.97</v>
      </c>
      <c r="U59" s="29">
        <v>448859.33</v>
      </c>
      <c r="V59" s="29">
        <v>287107.69</v>
      </c>
      <c r="W59" s="29">
        <v>183667.09</v>
      </c>
      <c r="X59" s="29">
        <v>0</v>
      </c>
      <c r="Y59" s="29"/>
      <c r="Z59" s="29">
        <v>284297.96000000002</v>
      </c>
      <c r="AA59" s="29">
        <v>3718489.36</v>
      </c>
      <c r="AB59" s="29">
        <v>944240.22</v>
      </c>
      <c r="AC59" s="29">
        <v>791096.59</v>
      </c>
      <c r="AD59" s="29">
        <v>0</v>
      </c>
      <c r="AE59" s="29">
        <v>0</v>
      </c>
      <c r="AF59" s="29">
        <v>670490.06000000006</v>
      </c>
      <c r="AG59" s="29">
        <v>0</v>
      </c>
      <c r="AH59" s="29"/>
      <c r="AI59" s="29"/>
      <c r="AJ59" s="29"/>
      <c r="AK59" s="29"/>
      <c r="AL59" s="29"/>
    </row>
    <row r="60" spans="1:38" s="1" customFormat="1" ht="16.350000000000001" customHeight="1">
      <c r="A60" s="1" t="s">
        <v>683</v>
      </c>
      <c r="B60" s="29">
        <v>556433.05000000005</v>
      </c>
      <c r="C60" s="29">
        <v>0</v>
      </c>
      <c r="D60" s="29">
        <v>0</v>
      </c>
      <c r="E60" s="30">
        <v>0</v>
      </c>
      <c r="F60" s="31">
        <v>133449.35</v>
      </c>
      <c r="G60" s="31">
        <v>0</v>
      </c>
      <c r="H60" s="30">
        <v>0</v>
      </c>
      <c r="I60" s="31">
        <v>0</v>
      </c>
      <c r="J60" s="31">
        <v>0</v>
      </c>
      <c r="K60" s="31">
        <v>0</v>
      </c>
      <c r="L60" s="29">
        <v>0</v>
      </c>
      <c r="M60" s="30">
        <v>16981.11</v>
      </c>
      <c r="N60" s="31">
        <v>0</v>
      </c>
      <c r="O60" s="31">
        <v>0</v>
      </c>
      <c r="P60" s="54">
        <v>0</v>
      </c>
      <c r="Q60" s="29">
        <v>0</v>
      </c>
      <c r="R60" s="29">
        <v>0</v>
      </c>
      <c r="S60" s="29">
        <v>0</v>
      </c>
      <c r="T60" s="29">
        <v>0</v>
      </c>
      <c r="U60" s="29">
        <v>0</v>
      </c>
      <c r="V60" s="29">
        <v>0</v>
      </c>
      <c r="W60" s="29">
        <v>0</v>
      </c>
      <c r="X60" s="29">
        <v>0</v>
      </c>
      <c r="Y60" s="29"/>
      <c r="Z60" s="29">
        <v>0</v>
      </c>
      <c r="AA60" s="29">
        <v>133449.35</v>
      </c>
      <c r="AB60" s="29">
        <v>0</v>
      </c>
      <c r="AC60" s="29">
        <v>0</v>
      </c>
      <c r="AD60" s="29">
        <v>0</v>
      </c>
      <c r="AE60" s="29">
        <v>0</v>
      </c>
      <c r="AF60" s="29">
        <v>0</v>
      </c>
      <c r="AG60" s="29">
        <v>0</v>
      </c>
      <c r="AH60" s="29"/>
      <c r="AI60" s="29"/>
      <c r="AJ60" s="29"/>
      <c r="AK60" s="29"/>
      <c r="AL60" s="29"/>
    </row>
    <row r="61" spans="1:38" s="1" customFormat="1" ht="16.350000000000001" customHeight="1">
      <c r="A61" s="1" t="s">
        <v>684</v>
      </c>
      <c r="B61" s="29">
        <v>570531.83999999997</v>
      </c>
      <c r="C61" s="29">
        <v>0</v>
      </c>
      <c r="D61" s="29">
        <v>0</v>
      </c>
      <c r="E61" s="30">
        <v>69867.199999999997</v>
      </c>
      <c r="F61" s="31">
        <v>80209.23</v>
      </c>
      <c r="G61" s="31">
        <v>0</v>
      </c>
      <c r="H61" s="30">
        <v>24379.79</v>
      </c>
      <c r="I61" s="31">
        <v>20283.78</v>
      </c>
      <c r="J61" s="31">
        <v>0</v>
      </c>
      <c r="K61" s="31">
        <v>0</v>
      </c>
      <c r="L61" s="29">
        <v>4656.75</v>
      </c>
      <c r="M61" s="30">
        <v>1363224.73</v>
      </c>
      <c r="N61" s="31">
        <v>69867.199999999997</v>
      </c>
      <c r="O61" s="31">
        <v>0</v>
      </c>
      <c r="P61" s="54">
        <v>0</v>
      </c>
      <c r="Q61" s="29">
        <v>0</v>
      </c>
      <c r="R61" s="29">
        <v>0</v>
      </c>
      <c r="S61" s="29">
        <v>0</v>
      </c>
      <c r="T61" s="29">
        <v>0</v>
      </c>
      <c r="U61" s="29">
        <v>0</v>
      </c>
      <c r="V61" s="29">
        <v>0</v>
      </c>
      <c r="W61" s="29">
        <v>0</v>
      </c>
      <c r="X61" s="29">
        <v>0</v>
      </c>
      <c r="Y61" s="29"/>
      <c r="Z61" s="29">
        <v>2093.66</v>
      </c>
      <c r="AA61" s="29">
        <v>29267.77</v>
      </c>
      <c r="AB61" s="29">
        <v>21394.67</v>
      </c>
      <c r="AC61" s="29">
        <v>0</v>
      </c>
      <c r="AD61" s="29">
        <v>0</v>
      </c>
      <c r="AE61" s="29">
        <v>0</v>
      </c>
      <c r="AF61" s="29">
        <v>27453.13</v>
      </c>
      <c r="AG61" s="29">
        <v>0</v>
      </c>
      <c r="AH61" s="29"/>
      <c r="AI61" s="29"/>
      <c r="AJ61" s="29"/>
      <c r="AK61" s="29"/>
      <c r="AL61" s="29"/>
    </row>
    <row r="62" spans="1:38" s="1" customFormat="1" ht="16.350000000000001" customHeight="1">
      <c r="A62" s="1" t="s">
        <v>685</v>
      </c>
      <c r="B62" s="29">
        <v>713660.72</v>
      </c>
      <c r="C62" s="29">
        <v>0</v>
      </c>
      <c r="D62" s="29">
        <v>0</v>
      </c>
      <c r="E62" s="30">
        <v>6668707.1600000001</v>
      </c>
      <c r="F62" s="31">
        <v>2510803.91</v>
      </c>
      <c r="G62" s="31">
        <v>515205.73</v>
      </c>
      <c r="H62" s="30">
        <v>46923.29</v>
      </c>
      <c r="I62" s="31">
        <v>0</v>
      </c>
      <c r="J62" s="31">
        <v>444351.42</v>
      </c>
      <c r="K62" s="31">
        <v>0</v>
      </c>
      <c r="L62" s="29">
        <v>53506.42</v>
      </c>
      <c r="M62" s="30">
        <v>15124517.699999999</v>
      </c>
      <c r="N62" s="31">
        <v>4582108.5999999996</v>
      </c>
      <c r="O62" s="31">
        <v>781744.3</v>
      </c>
      <c r="P62" s="54">
        <v>0</v>
      </c>
      <c r="Q62" s="29">
        <v>804908.57</v>
      </c>
      <c r="R62" s="29">
        <v>0</v>
      </c>
      <c r="S62" s="29">
        <v>277971.42</v>
      </c>
      <c r="T62" s="29">
        <v>221974.27</v>
      </c>
      <c r="U62" s="29">
        <v>0</v>
      </c>
      <c r="V62" s="29">
        <v>176000</v>
      </c>
      <c r="W62" s="29">
        <v>339205.73</v>
      </c>
      <c r="X62" s="29">
        <v>0</v>
      </c>
      <c r="Y62" s="29"/>
      <c r="Z62" s="29">
        <v>606473.03</v>
      </c>
      <c r="AA62" s="29">
        <v>324104.63</v>
      </c>
      <c r="AB62" s="29">
        <v>416560.92</v>
      </c>
      <c r="AC62" s="29">
        <v>0</v>
      </c>
      <c r="AD62" s="29">
        <v>0</v>
      </c>
      <c r="AE62" s="29">
        <v>0</v>
      </c>
      <c r="AF62" s="29">
        <v>1163665.33</v>
      </c>
      <c r="AG62" s="29">
        <v>0</v>
      </c>
      <c r="AH62" s="29"/>
      <c r="AI62" s="29"/>
      <c r="AJ62" s="29"/>
      <c r="AK62" s="29"/>
      <c r="AL62" s="29"/>
    </row>
    <row r="63" spans="1:38" s="1" customFormat="1" ht="16.350000000000001" customHeight="1">
      <c r="A63" s="1" t="s">
        <v>686</v>
      </c>
      <c r="B63" s="29">
        <v>317122.44</v>
      </c>
      <c r="C63" s="29">
        <v>0</v>
      </c>
      <c r="D63" s="29">
        <v>0</v>
      </c>
      <c r="E63" s="30">
        <v>716918.03</v>
      </c>
      <c r="F63" s="31">
        <v>212263.23</v>
      </c>
      <c r="G63" s="31">
        <v>55875.839999999997</v>
      </c>
      <c r="H63" s="30">
        <v>41793.11</v>
      </c>
      <c r="I63" s="31">
        <v>41125.629999999997</v>
      </c>
      <c r="J63" s="31">
        <v>48074.17</v>
      </c>
      <c r="K63" s="31">
        <v>0</v>
      </c>
      <c r="L63" s="29">
        <v>5051.3999999999996</v>
      </c>
      <c r="M63" s="30">
        <v>1557679.2</v>
      </c>
      <c r="N63" s="31">
        <v>491170</v>
      </c>
      <c r="O63" s="31">
        <v>84576.52</v>
      </c>
      <c r="P63" s="54">
        <v>0</v>
      </c>
      <c r="Q63" s="29">
        <v>87082.65</v>
      </c>
      <c r="R63" s="29">
        <v>0</v>
      </c>
      <c r="S63" s="29">
        <v>30073.599999999999</v>
      </c>
      <c r="T63" s="29">
        <v>24015.26</v>
      </c>
      <c r="U63" s="29">
        <v>0</v>
      </c>
      <c r="V63" s="29">
        <v>19177.36</v>
      </c>
      <c r="W63" s="29">
        <v>36698.480000000003</v>
      </c>
      <c r="X63" s="29">
        <v>0</v>
      </c>
      <c r="Y63" s="29"/>
      <c r="Z63" s="29">
        <v>57749.99</v>
      </c>
      <c r="AA63" s="29">
        <v>36600.720000000001</v>
      </c>
      <c r="AB63" s="29">
        <v>34395.81</v>
      </c>
      <c r="AC63" s="29">
        <v>0</v>
      </c>
      <c r="AD63" s="29">
        <v>0</v>
      </c>
      <c r="AE63" s="29">
        <v>0</v>
      </c>
      <c r="AF63" s="29">
        <v>83516.710000000006</v>
      </c>
      <c r="AG63" s="29">
        <v>0</v>
      </c>
      <c r="AH63" s="29"/>
      <c r="AI63" s="29"/>
      <c r="AJ63" s="29"/>
      <c r="AK63" s="29"/>
      <c r="AL63" s="29"/>
    </row>
    <row r="64" spans="1:38" s="1" customFormat="1" ht="16.350000000000001" customHeight="1">
      <c r="A64" s="1" t="s">
        <v>687</v>
      </c>
      <c r="B64" s="29">
        <v>222039.65</v>
      </c>
      <c r="C64" s="29">
        <v>0</v>
      </c>
      <c r="D64" s="29">
        <v>0</v>
      </c>
      <c r="E64" s="30">
        <v>0</v>
      </c>
      <c r="F64" s="31">
        <v>0</v>
      </c>
      <c r="G64" s="31">
        <v>0</v>
      </c>
      <c r="H64" s="30">
        <v>22265.45</v>
      </c>
      <c r="I64" s="31">
        <v>8078.98</v>
      </c>
      <c r="J64" s="31">
        <v>0</v>
      </c>
      <c r="K64" s="31">
        <v>0</v>
      </c>
      <c r="L64" s="29">
        <v>2738</v>
      </c>
      <c r="M64" s="30">
        <v>870065.26</v>
      </c>
      <c r="N64" s="31">
        <v>0</v>
      </c>
      <c r="O64" s="31">
        <v>0</v>
      </c>
      <c r="P64" s="54">
        <v>0</v>
      </c>
      <c r="Q64" s="29">
        <v>0</v>
      </c>
      <c r="R64" s="29">
        <v>0</v>
      </c>
      <c r="S64" s="29">
        <v>0</v>
      </c>
      <c r="T64" s="29">
        <v>0</v>
      </c>
      <c r="U64" s="29">
        <v>0</v>
      </c>
      <c r="V64" s="29">
        <v>0</v>
      </c>
      <c r="W64" s="29">
        <v>0</v>
      </c>
      <c r="X64" s="29">
        <v>0</v>
      </c>
      <c r="Y64" s="29"/>
      <c r="Z64" s="29">
        <v>0</v>
      </c>
      <c r="AA64" s="29">
        <v>0</v>
      </c>
      <c r="AB64" s="29">
        <v>0</v>
      </c>
      <c r="AC64" s="29">
        <v>0</v>
      </c>
      <c r="AD64" s="29">
        <v>0</v>
      </c>
      <c r="AE64" s="29">
        <v>0</v>
      </c>
      <c r="AF64" s="29">
        <v>0</v>
      </c>
      <c r="AG64" s="29">
        <v>0</v>
      </c>
      <c r="AH64" s="29"/>
      <c r="AI64" s="29"/>
      <c r="AJ64" s="29"/>
      <c r="AK64" s="29"/>
      <c r="AL64" s="29"/>
    </row>
    <row r="65" spans="1:38" s="1" customFormat="1" ht="16.350000000000001" customHeight="1">
      <c r="A65" s="1" t="s">
        <v>688</v>
      </c>
      <c r="B65" s="29">
        <v>96920.63</v>
      </c>
      <c r="C65" s="29">
        <v>0</v>
      </c>
      <c r="D65" s="29">
        <v>0</v>
      </c>
      <c r="E65" s="30">
        <v>326.04000000000002</v>
      </c>
      <c r="F65" s="31">
        <v>0</v>
      </c>
      <c r="G65" s="31">
        <v>3520</v>
      </c>
      <c r="H65" s="30">
        <v>0</v>
      </c>
      <c r="I65" s="31">
        <v>0</v>
      </c>
      <c r="J65" s="31">
        <v>0</v>
      </c>
      <c r="K65" s="31">
        <v>0</v>
      </c>
      <c r="L65" s="29">
        <v>0</v>
      </c>
      <c r="M65" s="30">
        <v>105887.62</v>
      </c>
      <c r="N65" s="31">
        <v>286.04000000000002</v>
      </c>
      <c r="O65" s="31">
        <v>10</v>
      </c>
      <c r="P65" s="54">
        <v>0</v>
      </c>
      <c r="Q65" s="29">
        <v>10</v>
      </c>
      <c r="R65" s="29">
        <v>0</v>
      </c>
      <c r="S65" s="29">
        <v>10</v>
      </c>
      <c r="T65" s="29">
        <v>10</v>
      </c>
      <c r="U65" s="29">
        <v>0</v>
      </c>
      <c r="V65" s="29">
        <v>10</v>
      </c>
      <c r="W65" s="29">
        <v>3510</v>
      </c>
      <c r="X65" s="29">
        <v>0</v>
      </c>
      <c r="Y65" s="29"/>
      <c r="Z65" s="29">
        <v>0</v>
      </c>
      <c r="AA65" s="29">
        <v>0</v>
      </c>
      <c r="AB65" s="29">
        <v>0</v>
      </c>
      <c r="AC65" s="29">
        <v>0</v>
      </c>
      <c r="AD65" s="29">
        <v>0</v>
      </c>
      <c r="AE65" s="29">
        <v>0</v>
      </c>
      <c r="AF65" s="29">
        <v>0</v>
      </c>
      <c r="AG65" s="29">
        <v>0</v>
      </c>
      <c r="AH65" s="29"/>
      <c r="AI65" s="29"/>
      <c r="AJ65" s="29"/>
      <c r="AK65" s="29"/>
      <c r="AL65" s="29"/>
    </row>
    <row r="66" spans="1:38" s="1" customFormat="1" ht="16.350000000000001" customHeight="1">
      <c r="A66" s="1" t="s">
        <v>689</v>
      </c>
      <c r="B66" s="29">
        <v>107865.25</v>
      </c>
      <c r="C66" s="29">
        <v>0</v>
      </c>
      <c r="D66" s="29">
        <v>0</v>
      </c>
      <c r="E66" s="30">
        <v>0</v>
      </c>
      <c r="F66" s="31">
        <v>900</v>
      </c>
      <c r="G66" s="31">
        <v>0</v>
      </c>
      <c r="H66" s="30">
        <v>48543.69</v>
      </c>
      <c r="I66" s="31">
        <v>0</v>
      </c>
      <c r="J66" s="31">
        <v>0</v>
      </c>
      <c r="K66" s="31">
        <v>0</v>
      </c>
      <c r="L66" s="29">
        <v>0</v>
      </c>
      <c r="M66" s="30">
        <v>237222.93</v>
      </c>
      <c r="N66" s="31">
        <v>0</v>
      </c>
      <c r="O66" s="31">
        <v>0</v>
      </c>
      <c r="P66" s="54">
        <v>0</v>
      </c>
      <c r="Q66" s="29">
        <v>0</v>
      </c>
      <c r="R66" s="29">
        <v>0</v>
      </c>
      <c r="S66" s="29">
        <v>0</v>
      </c>
      <c r="T66" s="29">
        <v>0</v>
      </c>
      <c r="U66" s="29">
        <v>0</v>
      </c>
      <c r="V66" s="29">
        <v>0</v>
      </c>
      <c r="W66" s="29">
        <v>0</v>
      </c>
      <c r="X66" s="29">
        <v>0</v>
      </c>
      <c r="Y66" s="29"/>
      <c r="Z66" s="29">
        <v>0</v>
      </c>
      <c r="AA66" s="29">
        <v>900</v>
      </c>
      <c r="AB66" s="29">
        <v>0</v>
      </c>
      <c r="AC66" s="29">
        <v>0</v>
      </c>
      <c r="AD66" s="29">
        <v>0</v>
      </c>
      <c r="AE66" s="29">
        <v>0</v>
      </c>
      <c r="AF66" s="29">
        <v>0</v>
      </c>
      <c r="AG66" s="29">
        <v>0</v>
      </c>
      <c r="AH66" s="29"/>
      <c r="AI66" s="29"/>
      <c r="AJ66" s="29"/>
      <c r="AK66" s="29"/>
      <c r="AL66" s="29"/>
    </row>
    <row r="67" spans="1:38" s="1" customFormat="1" ht="16.350000000000001" customHeight="1">
      <c r="A67" s="1" t="s">
        <v>690</v>
      </c>
      <c r="B67" s="29">
        <v>7721003.5199999996</v>
      </c>
      <c r="C67" s="29">
        <v>0</v>
      </c>
      <c r="D67" s="29">
        <v>0</v>
      </c>
      <c r="E67" s="30">
        <v>235397.9</v>
      </c>
      <c r="F67" s="31">
        <v>0</v>
      </c>
      <c r="G67" s="31">
        <v>34407.72</v>
      </c>
      <c r="H67" s="30">
        <v>66392.11</v>
      </c>
      <c r="I67" s="31">
        <v>2621.53</v>
      </c>
      <c r="J67" s="31">
        <v>33675.370000000003</v>
      </c>
      <c r="K67" s="31">
        <v>0</v>
      </c>
      <c r="L67" s="29">
        <v>0</v>
      </c>
      <c r="M67" s="30">
        <v>5000042.04</v>
      </c>
      <c r="N67" s="31">
        <v>178008.26</v>
      </c>
      <c r="O67" s="31">
        <v>32408.04</v>
      </c>
      <c r="P67" s="54">
        <v>0</v>
      </c>
      <c r="Q67" s="29">
        <v>16654.400000000001</v>
      </c>
      <c r="R67" s="29">
        <v>0</v>
      </c>
      <c r="S67" s="29">
        <v>0</v>
      </c>
      <c r="T67" s="29">
        <v>8327.2000000000007</v>
      </c>
      <c r="U67" s="29">
        <v>0</v>
      </c>
      <c r="V67" s="29">
        <v>16654.400000000001</v>
      </c>
      <c r="W67" s="29">
        <v>17753.32</v>
      </c>
      <c r="X67" s="29">
        <v>0</v>
      </c>
      <c r="Y67" s="29"/>
      <c r="Z67" s="29">
        <v>0</v>
      </c>
      <c r="AA67" s="29">
        <v>0</v>
      </c>
      <c r="AB67" s="29">
        <v>0</v>
      </c>
      <c r="AC67" s="29">
        <v>0</v>
      </c>
      <c r="AD67" s="29">
        <v>0</v>
      </c>
      <c r="AE67" s="29">
        <v>0</v>
      </c>
      <c r="AF67" s="29">
        <v>0</v>
      </c>
      <c r="AG67" s="29">
        <v>0</v>
      </c>
      <c r="AH67" s="29"/>
      <c r="AI67" s="29"/>
      <c r="AJ67" s="29"/>
      <c r="AK67" s="29"/>
      <c r="AL67" s="29"/>
    </row>
    <row r="68" spans="1:38" s="1" customFormat="1" ht="16.350000000000001" customHeight="1">
      <c r="A68" s="1" t="s">
        <v>691</v>
      </c>
      <c r="B68" s="29">
        <v>1249209.69</v>
      </c>
      <c r="C68" s="29">
        <v>0</v>
      </c>
      <c r="D68" s="29">
        <v>0</v>
      </c>
      <c r="E68" s="30">
        <v>433275.14</v>
      </c>
      <c r="F68" s="31">
        <v>2000</v>
      </c>
      <c r="G68" s="31">
        <v>34669.81</v>
      </c>
      <c r="H68" s="30">
        <v>2166616.27</v>
      </c>
      <c r="I68" s="31">
        <v>0</v>
      </c>
      <c r="J68" s="31">
        <v>0</v>
      </c>
      <c r="K68" s="31">
        <v>0</v>
      </c>
      <c r="L68" s="29">
        <v>104906.36</v>
      </c>
      <c r="M68" s="30">
        <v>3786291.27</v>
      </c>
      <c r="N68" s="31">
        <v>0</v>
      </c>
      <c r="O68" s="31">
        <v>397824</v>
      </c>
      <c r="P68" s="54">
        <v>0</v>
      </c>
      <c r="Q68" s="29">
        <v>11792.46</v>
      </c>
      <c r="R68" s="29">
        <v>0</v>
      </c>
      <c r="S68" s="29">
        <v>6896.22</v>
      </c>
      <c r="T68" s="29">
        <v>16762.46</v>
      </c>
      <c r="U68" s="29">
        <v>0</v>
      </c>
      <c r="V68" s="29">
        <v>23113.21</v>
      </c>
      <c r="W68" s="29">
        <v>11556.6</v>
      </c>
      <c r="X68" s="29">
        <v>0</v>
      </c>
      <c r="Y68" s="29"/>
      <c r="Z68" s="29">
        <v>2000</v>
      </c>
      <c r="AA68" s="29">
        <v>0</v>
      </c>
      <c r="AB68" s="29">
        <v>0</v>
      </c>
      <c r="AC68" s="29">
        <v>0</v>
      </c>
      <c r="AD68" s="29">
        <v>0</v>
      </c>
      <c r="AE68" s="29">
        <v>0</v>
      </c>
      <c r="AF68" s="29">
        <v>0</v>
      </c>
      <c r="AG68" s="29">
        <v>0</v>
      </c>
      <c r="AH68" s="29"/>
      <c r="AI68" s="29"/>
      <c r="AJ68" s="29"/>
      <c r="AK68" s="29"/>
      <c r="AL68" s="29"/>
    </row>
    <row r="69" spans="1:38" s="1" customFormat="1" ht="16.350000000000001" customHeight="1">
      <c r="A69" s="1" t="s">
        <v>692</v>
      </c>
      <c r="B69" s="29">
        <v>0</v>
      </c>
      <c r="C69" s="29">
        <v>0</v>
      </c>
      <c r="D69" s="29">
        <v>0</v>
      </c>
      <c r="E69" s="30">
        <v>0</v>
      </c>
      <c r="F69" s="31">
        <v>0</v>
      </c>
      <c r="G69" s="31">
        <v>0</v>
      </c>
      <c r="H69" s="30">
        <v>0</v>
      </c>
      <c r="I69" s="31">
        <v>0</v>
      </c>
      <c r="J69" s="31">
        <v>0</v>
      </c>
      <c r="K69" s="31">
        <v>0</v>
      </c>
      <c r="L69" s="29">
        <v>0</v>
      </c>
      <c r="M69" s="30">
        <v>0</v>
      </c>
      <c r="N69" s="31">
        <v>0</v>
      </c>
      <c r="O69" s="31">
        <v>0</v>
      </c>
      <c r="P69" s="54">
        <v>0</v>
      </c>
      <c r="Q69" s="29">
        <v>0</v>
      </c>
      <c r="R69" s="29">
        <v>0</v>
      </c>
      <c r="S69" s="29">
        <v>0</v>
      </c>
      <c r="T69" s="29">
        <v>0</v>
      </c>
      <c r="U69" s="29">
        <v>0</v>
      </c>
      <c r="V69" s="29">
        <v>0</v>
      </c>
      <c r="W69" s="29">
        <v>0</v>
      </c>
      <c r="X69" s="29">
        <v>0</v>
      </c>
      <c r="Y69" s="29"/>
      <c r="Z69" s="29">
        <v>0</v>
      </c>
      <c r="AA69" s="29">
        <v>0</v>
      </c>
      <c r="AB69" s="29">
        <v>0</v>
      </c>
      <c r="AC69" s="29">
        <v>0</v>
      </c>
      <c r="AD69" s="29">
        <v>0</v>
      </c>
      <c r="AE69" s="29">
        <v>0</v>
      </c>
      <c r="AF69" s="29">
        <v>0</v>
      </c>
      <c r="AG69" s="29">
        <v>0</v>
      </c>
      <c r="AH69" s="29"/>
      <c r="AI69" s="29"/>
      <c r="AJ69" s="29"/>
      <c r="AK69" s="29"/>
      <c r="AL69" s="29"/>
    </row>
    <row r="70" spans="1:38" s="1" customFormat="1" ht="16.350000000000001" customHeight="1">
      <c r="A70" s="1" t="s">
        <v>693</v>
      </c>
      <c r="B70" s="29">
        <v>5953419.75</v>
      </c>
      <c r="C70" s="1">
        <v>0</v>
      </c>
      <c r="D70" s="29">
        <v>0</v>
      </c>
      <c r="E70" s="30">
        <v>360661.09</v>
      </c>
      <c r="F70" s="31">
        <v>0</v>
      </c>
      <c r="G70" s="31">
        <v>20994.720000000001</v>
      </c>
      <c r="H70" s="30">
        <v>275757.92</v>
      </c>
      <c r="I70" s="31">
        <v>114305.95</v>
      </c>
      <c r="J70" s="31">
        <v>25218.57</v>
      </c>
      <c r="K70" s="31">
        <v>0</v>
      </c>
      <c r="L70" s="29">
        <v>0</v>
      </c>
      <c r="M70" s="30">
        <v>2063424.42</v>
      </c>
      <c r="N70" s="31">
        <v>257088.31</v>
      </c>
      <c r="O70" s="31">
        <v>39767.360000000001</v>
      </c>
      <c r="P70" s="54">
        <v>0</v>
      </c>
      <c r="Q70" s="29">
        <v>39993.5</v>
      </c>
      <c r="R70" s="29">
        <v>0</v>
      </c>
      <c r="S70" s="29">
        <v>6816.25</v>
      </c>
      <c r="T70" s="29">
        <v>16995.669999999998</v>
      </c>
      <c r="U70" s="29">
        <v>0</v>
      </c>
      <c r="V70" s="29">
        <v>3696.68</v>
      </c>
      <c r="W70" s="29">
        <v>17298.04</v>
      </c>
      <c r="X70" s="29">
        <v>0</v>
      </c>
      <c r="Y70" s="29"/>
      <c r="Z70" s="29">
        <v>0</v>
      </c>
      <c r="AA70" s="29">
        <v>0</v>
      </c>
      <c r="AB70" s="29">
        <v>0</v>
      </c>
      <c r="AC70" s="29">
        <v>0</v>
      </c>
      <c r="AD70" s="29">
        <v>0</v>
      </c>
      <c r="AE70" s="29">
        <v>0</v>
      </c>
      <c r="AF70" s="29">
        <v>0</v>
      </c>
      <c r="AG70" s="29">
        <v>0</v>
      </c>
      <c r="AH70" s="29"/>
      <c r="AI70" s="29"/>
      <c r="AJ70" s="29"/>
      <c r="AK70" s="29"/>
      <c r="AL70" s="29"/>
    </row>
    <row r="71" spans="1:38" s="1" customFormat="1" ht="16.350000000000001" customHeight="1">
      <c r="A71" s="1" t="s">
        <v>694</v>
      </c>
      <c r="B71" s="29">
        <v>8332547</v>
      </c>
      <c r="C71" s="29">
        <v>0</v>
      </c>
      <c r="D71" s="29">
        <v>0</v>
      </c>
      <c r="E71" s="30">
        <v>78133.37</v>
      </c>
      <c r="F71" s="31">
        <v>0</v>
      </c>
      <c r="G71" s="31">
        <v>0</v>
      </c>
      <c r="H71" s="30">
        <v>313862.8</v>
      </c>
      <c r="I71" s="31">
        <v>0</v>
      </c>
      <c r="J71" s="31">
        <v>0</v>
      </c>
      <c r="K71" s="31">
        <v>0</v>
      </c>
      <c r="L71" s="29">
        <v>4402.58</v>
      </c>
      <c r="M71" s="30">
        <v>319931.58</v>
      </c>
      <c r="N71" s="31">
        <v>0</v>
      </c>
      <c r="O71" s="31">
        <v>78133.37</v>
      </c>
      <c r="P71" s="54">
        <v>0</v>
      </c>
      <c r="Q71" s="29">
        <v>0</v>
      </c>
      <c r="R71" s="29">
        <v>0</v>
      </c>
      <c r="S71" s="29">
        <v>0</v>
      </c>
      <c r="T71" s="29">
        <v>0</v>
      </c>
      <c r="U71" s="29">
        <v>0</v>
      </c>
      <c r="V71" s="29">
        <v>0</v>
      </c>
      <c r="W71" s="29">
        <v>0</v>
      </c>
      <c r="X71" s="29">
        <v>0</v>
      </c>
      <c r="Y71" s="29"/>
      <c r="Z71" s="29">
        <v>0</v>
      </c>
      <c r="AA71" s="29">
        <v>0</v>
      </c>
      <c r="AB71" s="29">
        <v>0</v>
      </c>
      <c r="AC71" s="29">
        <v>0</v>
      </c>
      <c r="AD71" s="29">
        <v>0</v>
      </c>
      <c r="AE71" s="29">
        <v>0</v>
      </c>
      <c r="AF71" s="29">
        <v>0</v>
      </c>
      <c r="AG71" s="29">
        <v>0</v>
      </c>
      <c r="AH71" s="29"/>
      <c r="AI71" s="29"/>
      <c r="AJ71" s="29"/>
      <c r="AK71" s="29"/>
      <c r="AL71" s="29"/>
    </row>
    <row r="72" spans="1:38" s="1" customFormat="1" ht="16.350000000000001" customHeight="1">
      <c r="A72" s="1" t="s">
        <v>695</v>
      </c>
      <c r="B72" s="29">
        <v>1882282.81</v>
      </c>
      <c r="C72" s="29">
        <v>0</v>
      </c>
      <c r="D72" s="29">
        <v>0</v>
      </c>
      <c r="E72" s="30">
        <v>881487.97</v>
      </c>
      <c r="F72" s="31">
        <v>570680.80000000005</v>
      </c>
      <c r="G72" s="31">
        <v>83593.259999999995</v>
      </c>
      <c r="H72" s="30">
        <v>24819.08</v>
      </c>
      <c r="I72" s="31">
        <v>1933.81</v>
      </c>
      <c r="J72" s="31">
        <v>47927.7</v>
      </c>
      <c r="K72" s="31">
        <v>0</v>
      </c>
      <c r="L72" s="29">
        <v>0</v>
      </c>
      <c r="M72" s="30">
        <v>3825675.15</v>
      </c>
      <c r="N72" s="31">
        <v>586585.48</v>
      </c>
      <c r="O72" s="31">
        <v>101663.92</v>
      </c>
      <c r="P72" s="54">
        <v>0</v>
      </c>
      <c r="Q72" s="29">
        <v>115843.63</v>
      </c>
      <c r="R72" s="29">
        <v>0</v>
      </c>
      <c r="S72" s="29">
        <v>42265.440000000002</v>
      </c>
      <c r="T72" s="29">
        <v>35129.5</v>
      </c>
      <c r="U72" s="29">
        <v>7194.95</v>
      </c>
      <c r="V72" s="29">
        <v>26464.44</v>
      </c>
      <c r="W72" s="29">
        <v>49933.87</v>
      </c>
      <c r="X72" s="29">
        <v>0</v>
      </c>
      <c r="Y72" s="29"/>
      <c r="Z72" s="29">
        <v>41841.699999999997</v>
      </c>
      <c r="AA72" s="29">
        <v>102319.79</v>
      </c>
      <c r="AB72" s="29">
        <v>74036.55</v>
      </c>
      <c r="AC72" s="29">
        <v>0</v>
      </c>
      <c r="AD72" s="29">
        <v>0</v>
      </c>
      <c r="AE72" s="29">
        <v>0</v>
      </c>
      <c r="AF72" s="29">
        <v>352482.76</v>
      </c>
      <c r="AG72" s="29">
        <v>0</v>
      </c>
      <c r="AH72" s="29"/>
      <c r="AI72" s="29"/>
      <c r="AJ72" s="29"/>
      <c r="AK72" s="29"/>
      <c r="AL72" s="29"/>
    </row>
    <row r="73" spans="1:38" s="1" customFormat="1" ht="16.350000000000001" customHeight="1">
      <c r="A73" s="1" t="s">
        <v>696</v>
      </c>
      <c r="B73" s="29">
        <v>0</v>
      </c>
      <c r="C73" s="29">
        <v>0</v>
      </c>
      <c r="D73" s="29">
        <v>0</v>
      </c>
      <c r="E73" s="30">
        <v>0</v>
      </c>
      <c r="F73" s="31">
        <v>0</v>
      </c>
      <c r="G73" s="31">
        <v>0</v>
      </c>
      <c r="H73" s="30">
        <v>0</v>
      </c>
      <c r="I73" s="31">
        <v>0</v>
      </c>
      <c r="J73" s="31">
        <v>0</v>
      </c>
      <c r="K73" s="31">
        <v>0</v>
      </c>
      <c r="L73" s="29">
        <v>0</v>
      </c>
      <c r="M73" s="30">
        <v>0</v>
      </c>
      <c r="N73" s="31">
        <v>0</v>
      </c>
      <c r="O73" s="31">
        <v>0</v>
      </c>
      <c r="P73" s="54">
        <v>0</v>
      </c>
      <c r="Q73" s="29">
        <v>0</v>
      </c>
      <c r="R73" s="29">
        <v>0</v>
      </c>
      <c r="S73" s="29">
        <v>0</v>
      </c>
      <c r="T73" s="29">
        <v>0</v>
      </c>
      <c r="U73" s="29">
        <v>0</v>
      </c>
      <c r="V73" s="29">
        <v>0</v>
      </c>
      <c r="W73" s="29">
        <v>0</v>
      </c>
      <c r="X73" s="29">
        <v>0</v>
      </c>
      <c r="Y73" s="29"/>
      <c r="Z73" s="29">
        <v>0</v>
      </c>
      <c r="AA73" s="29">
        <v>0</v>
      </c>
      <c r="AB73" s="29">
        <v>0</v>
      </c>
      <c r="AC73" s="29">
        <v>0</v>
      </c>
      <c r="AD73" s="29">
        <v>0</v>
      </c>
      <c r="AE73" s="29">
        <v>0</v>
      </c>
      <c r="AF73" s="29">
        <v>0</v>
      </c>
      <c r="AG73" s="29">
        <v>0</v>
      </c>
      <c r="AH73" s="29"/>
      <c r="AI73" s="29"/>
      <c r="AJ73" s="29"/>
      <c r="AK73" s="29"/>
      <c r="AL73" s="29"/>
    </row>
    <row r="74" spans="1:38" s="1" customFormat="1" ht="16.350000000000001" customHeight="1">
      <c r="A74" s="1" t="s">
        <v>697</v>
      </c>
      <c r="B74" s="29">
        <v>27723036.350000001</v>
      </c>
      <c r="C74" s="29">
        <v>0</v>
      </c>
      <c r="D74" s="29">
        <v>0</v>
      </c>
      <c r="E74" s="44">
        <v>9444773.9000000004</v>
      </c>
      <c r="F74" s="45">
        <v>3510306.52</v>
      </c>
      <c r="G74" s="45">
        <v>748267.08</v>
      </c>
      <c r="H74" s="46">
        <v>3031353.51</v>
      </c>
      <c r="I74" s="59">
        <v>188349.68</v>
      </c>
      <c r="J74" s="59">
        <v>599247.23</v>
      </c>
      <c r="K74" s="59">
        <v>0</v>
      </c>
      <c r="L74" s="29">
        <v>175261.51</v>
      </c>
      <c r="M74" s="44">
        <v>34270943.009999998</v>
      </c>
      <c r="N74" s="45">
        <v>6165113.8899999997</v>
      </c>
      <c r="O74" s="45">
        <v>1516127.51</v>
      </c>
      <c r="P74" s="54">
        <v>0</v>
      </c>
      <c r="Q74" s="29">
        <v>1076285.21</v>
      </c>
      <c r="R74" s="29">
        <v>0</v>
      </c>
      <c r="S74" s="29">
        <v>364032.93</v>
      </c>
      <c r="T74" s="29">
        <v>323214.36</v>
      </c>
      <c r="U74" s="29">
        <v>7194.95</v>
      </c>
      <c r="V74" s="29">
        <v>265116.09000000003</v>
      </c>
      <c r="W74" s="29">
        <v>475956.04</v>
      </c>
      <c r="X74" s="29">
        <v>0</v>
      </c>
      <c r="Y74" s="29"/>
      <c r="Z74" s="29">
        <v>710158.38</v>
      </c>
      <c r="AA74" s="29">
        <v>626642.26</v>
      </c>
      <c r="AB74" s="29">
        <v>546387.94999999995</v>
      </c>
      <c r="AC74" s="29">
        <v>0</v>
      </c>
      <c r="AD74" s="29">
        <v>0</v>
      </c>
      <c r="AE74" s="29">
        <v>0</v>
      </c>
      <c r="AF74" s="29">
        <v>1627117.93</v>
      </c>
      <c r="AG74" s="29">
        <v>0</v>
      </c>
      <c r="AH74" s="29"/>
      <c r="AI74" s="29"/>
      <c r="AJ74" s="29"/>
      <c r="AK74" s="29"/>
      <c r="AL74" s="29"/>
    </row>
    <row r="75" spans="1:38" s="1" customFormat="1" ht="16.350000000000001" customHeight="1">
      <c r="A75" s="1" t="s">
        <v>698</v>
      </c>
      <c r="B75" s="29">
        <v>0</v>
      </c>
      <c r="C75" s="29">
        <v>0</v>
      </c>
      <c r="D75" s="29">
        <v>0</v>
      </c>
      <c r="E75" s="30">
        <v>0</v>
      </c>
      <c r="F75" s="31">
        <v>0</v>
      </c>
      <c r="G75" s="31">
        <v>0</v>
      </c>
      <c r="H75" s="30">
        <v>0</v>
      </c>
      <c r="I75" s="31">
        <v>0</v>
      </c>
      <c r="J75" s="31">
        <v>0</v>
      </c>
      <c r="K75" s="31">
        <v>0</v>
      </c>
      <c r="L75" s="29">
        <v>0</v>
      </c>
      <c r="M75" s="30">
        <v>0</v>
      </c>
      <c r="N75" s="31">
        <v>0</v>
      </c>
      <c r="O75" s="31">
        <v>0</v>
      </c>
      <c r="P75" s="54">
        <v>0</v>
      </c>
      <c r="Q75" s="29">
        <v>0</v>
      </c>
      <c r="R75" s="29">
        <v>0</v>
      </c>
      <c r="S75" s="29">
        <v>0</v>
      </c>
      <c r="T75" s="29">
        <v>0</v>
      </c>
      <c r="U75" s="29">
        <v>0</v>
      </c>
      <c r="V75" s="29">
        <v>0</v>
      </c>
      <c r="W75" s="29">
        <v>0</v>
      </c>
      <c r="X75" s="29">
        <v>0</v>
      </c>
      <c r="Y75" s="29"/>
      <c r="Z75" s="29">
        <v>0</v>
      </c>
      <c r="AA75" s="29">
        <v>0</v>
      </c>
      <c r="AB75" s="29">
        <v>0</v>
      </c>
      <c r="AC75" s="29">
        <v>0</v>
      </c>
      <c r="AD75" s="29">
        <v>0</v>
      </c>
      <c r="AE75" s="29">
        <v>0</v>
      </c>
      <c r="AF75" s="29">
        <v>0</v>
      </c>
      <c r="AG75" s="29">
        <v>0</v>
      </c>
      <c r="AH75" s="29"/>
      <c r="AI75" s="29"/>
      <c r="AJ75" s="29"/>
      <c r="AK75" s="29"/>
      <c r="AL75" s="29"/>
    </row>
    <row r="76" spans="1:38" s="1" customFormat="1" ht="16.350000000000001" customHeight="1">
      <c r="A76" s="1" t="s">
        <v>699</v>
      </c>
      <c r="B76" s="29">
        <v>0</v>
      </c>
      <c r="C76" s="29">
        <v>0</v>
      </c>
      <c r="D76" s="29">
        <v>0</v>
      </c>
      <c r="E76" s="30">
        <v>0</v>
      </c>
      <c r="F76" s="31">
        <v>0</v>
      </c>
      <c r="G76" s="31">
        <v>0</v>
      </c>
      <c r="H76" s="30">
        <v>0</v>
      </c>
      <c r="I76" s="31">
        <v>0</v>
      </c>
      <c r="J76" s="31">
        <v>0</v>
      </c>
      <c r="K76" s="31">
        <v>0</v>
      </c>
      <c r="L76" s="29">
        <v>0</v>
      </c>
      <c r="M76" s="30">
        <v>0</v>
      </c>
      <c r="N76" s="31">
        <v>0</v>
      </c>
      <c r="O76" s="31">
        <v>0</v>
      </c>
      <c r="P76" s="54">
        <v>0</v>
      </c>
      <c r="Q76" s="29">
        <v>0</v>
      </c>
      <c r="R76" s="29">
        <v>0</v>
      </c>
      <c r="S76" s="29">
        <v>0</v>
      </c>
      <c r="T76" s="29">
        <v>0</v>
      </c>
      <c r="U76" s="29">
        <v>0</v>
      </c>
      <c r="V76" s="29">
        <v>0</v>
      </c>
      <c r="W76" s="29">
        <v>0</v>
      </c>
      <c r="X76" s="29">
        <v>0</v>
      </c>
      <c r="Y76" s="29"/>
      <c r="Z76" s="29">
        <v>0</v>
      </c>
      <c r="AA76" s="29">
        <v>0</v>
      </c>
      <c r="AB76" s="29">
        <v>0</v>
      </c>
      <c r="AC76" s="29">
        <v>0</v>
      </c>
      <c r="AD76" s="29">
        <v>0</v>
      </c>
      <c r="AE76" s="29">
        <v>0</v>
      </c>
      <c r="AF76" s="29">
        <v>0</v>
      </c>
      <c r="AG76" s="29">
        <v>0</v>
      </c>
      <c r="AH76" s="29"/>
      <c r="AI76" s="29"/>
      <c r="AJ76" s="29"/>
      <c r="AK76" s="29"/>
      <c r="AL76" s="29"/>
    </row>
    <row r="77" spans="1:38" s="1" customFormat="1" ht="16.350000000000001" customHeight="1">
      <c r="A77" s="1" t="s">
        <v>700</v>
      </c>
      <c r="B77" s="29">
        <v>1588754.98</v>
      </c>
      <c r="C77" s="29">
        <v>0</v>
      </c>
      <c r="D77" s="29">
        <v>0</v>
      </c>
      <c r="E77" s="30">
        <v>148797.67000000001</v>
      </c>
      <c r="F77" s="31">
        <v>631934.59</v>
      </c>
      <c r="G77" s="31">
        <v>129088.13</v>
      </c>
      <c r="H77" s="30">
        <v>87777.78</v>
      </c>
      <c r="I77" s="31">
        <v>31754.89</v>
      </c>
      <c r="J77" s="31">
        <v>26768.06</v>
      </c>
      <c r="K77" s="31">
        <v>0</v>
      </c>
      <c r="L77" s="29">
        <v>62542.75</v>
      </c>
      <c r="M77" s="30">
        <v>1338112.8899999999</v>
      </c>
      <c r="N77" s="31">
        <v>16966.599999999999</v>
      </c>
      <c r="O77" s="31">
        <v>31212.36</v>
      </c>
      <c r="P77" s="54">
        <v>0</v>
      </c>
      <c r="Q77" s="29">
        <v>70130.070000000007</v>
      </c>
      <c r="R77" s="29">
        <v>0</v>
      </c>
      <c r="S77" s="29">
        <v>21497.55</v>
      </c>
      <c r="T77" s="29">
        <v>8991.09</v>
      </c>
      <c r="U77" s="29">
        <v>39484.480000000003</v>
      </c>
      <c r="V77" s="29">
        <v>56927.93</v>
      </c>
      <c r="W77" s="29">
        <v>32675.72</v>
      </c>
      <c r="X77" s="29">
        <v>0</v>
      </c>
      <c r="Y77" s="29"/>
      <c r="Z77" s="29">
        <v>61441.33</v>
      </c>
      <c r="AA77" s="29">
        <v>308574.2</v>
      </c>
      <c r="AB77" s="29">
        <v>105588.71</v>
      </c>
      <c r="AC77" s="29">
        <v>69729.259999999995</v>
      </c>
      <c r="AD77" s="29">
        <v>0</v>
      </c>
      <c r="AE77" s="29">
        <v>0</v>
      </c>
      <c r="AF77" s="29">
        <v>86601.09</v>
      </c>
      <c r="AG77" s="29">
        <v>0</v>
      </c>
      <c r="AH77" s="29"/>
      <c r="AI77" s="29"/>
      <c r="AJ77" s="29"/>
      <c r="AK77" s="29"/>
      <c r="AL77" s="29"/>
    </row>
    <row r="78" spans="1:38" s="1" customFormat="1" ht="16.350000000000001" customHeight="1">
      <c r="A78" s="1" t="s">
        <v>701</v>
      </c>
      <c r="B78" s="29">
        <v>0</v>
      </c>
      <c r="C78" s="29">
        <v>0</v>
      </c>
      <c r="D78" s="29">
        <v>0</v>
      </c>
      <c r="E78" s="30">
        <v>0</v>
      </c>
      <c r="F78" s="31">
        <v>0</v>
      </c>
      <c r="G78" s="31">
        <v>0</v>
      </c>
      <c r="H78" s="30">
        <v>0</v>
      </c>
      <c r="I78" s="31">
        <v>0</v>
      </c>
      <c r="J78" s="31">
        <v>0</v>
      </c>
      <c r="K78" s="31">
        <v>0</v>
      </c>
      <c r="L78" s="29">
        <v>0</v>
      </c>
      <c r="M78" s="30">
        <v>14960</v>
      </c>
      <c r="N78" s="31">
        <v>0</v>
      </c>
      <c r="O78" s="31">
        <v>0</v>
      </c>
      <c r="P78" s="54">
        <v>0</v>
      </c>
      <c r="Q78" s="29">
        <v>0</v>
      </c>
      <c r="R78" s="29">
        <v>0</v>
      </c>
      <c r="S78" s="29">
        <v>0</v>
      </c>
      <c r="T78" s="29">
        <v>0</v>
      </c>
      <c r="U78" s="29">
        <v>0</v>
      </c>
      <c r="V78" s="29">
        <v>0</v>
      </c>
      <c r="W78" s="29">
        <v>0</v>
      </c>
      <c r="X78" s="29">
        <v>0</v>
      </c>
      <c r="Y78" s="29"/>
      <c r="Z78" s="29">
        <v>0</v>
      </c>
      <c r="AA78" s="29">
        <v>0</v>
      </c>
      <c r="AB78" s="29">
        <v>0</v>
      </c>
      <c r="AC78" s="29">
        <v>0</v>
      </c>
      <c r="AD78" s="29">
        <v>0</v>
      </c>
      <c r="AE78" s="29">
        <v>0</v>
      </c>
      <c r="AF78" s="29">
        <v>0</v>
      </c>
      <c r="AG78" s="29">
        <v>0</v>
      </c>
      <c r="AH78" s="29"/>
      <c r="AI78" s="29"/>
      <c r="AJ78" s="29"/>
      <c r="AK78" s="29"/>
      <c r="AL78" s="29"/>
    </row>
    <row r="79" spans="1:38" s="1" customFormat="1" ht="16.350000000000001" customHeight="1">
      <c r="A79" s="1" t="s">
        <v>702</v>
      </c>
      <c r="B79" s="29">
        <v>1588754.98</v>
      </c>
      <c r="C79" s="29">
        <v>0</v>
      </c>
      <c r="D79" s="29">
        <v>0</v>
      </c>
      <c r="E79" s="44">
        <v>148797.67000000001</v>
      </c>
      <c r="F79" s="45">
        <v>631934.59</v>
      </c>
      <c r="G79" s="45">
        <v>129088.13</v>
      </c>
      <c r="H79" s="46">
        <v>87777.78</v>
      </c>
      <c r="I79" s="59">
        <v>31754.89</v>
      </c>
      <c r="J79" s="59">
        <v>26768.06</v>
      </c>
      <c r="K79" s="59">
        <v>0</v>
      </c>
      <c r="L79" s="29">
        <v>62542.75</v>
      </c>
      <c r="M79" s="44">
        <v>1353072.89</v>
      </c>
      <c r="N79" s="45">
        <v>16966.599999999999</v>
      </c>
      <c r="O79" s="45">
        <v>31212.36</v>
      </c>
      <c r="P79" s="54">
        <v>0</v>
      </c>
      <c r="Q79" s="29">
        <v>70130.070000000007</v>
      </c>
      <c r="R79" s="29">
        <v>0</v>
      </c>
      <c r="S79" s="29">
        <v>21497.55</v>
      </c>
      <c r="T79" s="29">
        <v>8991.09</v>
      </c>
      <c r="U79" s="29">
        <v>39484.480000000003</v>
      </c>
      <c r="V79" s="29">
        <v>56927.93</v>
      </c>
      <c r="W79" s="29">
        <v>32675.72</v>
      </c>
      <c r="X79" s="29">
        <v>0</v>
      </c>
      <c r="Y79" s="29"/>
      <c r="Z79" s="29">
        <v>61441.33</v>
      </c>
      <c r="AA79" s="29">
        <v>308574.2</v>
      </c>
      <c r="AB79" s="29">
        <v>105588.71</v>
      </c>
      <c r="AC79" s="29">
        <v>69729.259999999995</v>
      </c>
      <c r="AD79" s="29">
        <v>0</v>
      </c>
      <c r="AE79" s="29">
        <v>0</v>
      </c>
      <c r="AF79" s="29">
        <v>86601.09</v>
      </c>
      <c r="AG79" s="29">
        <v>0</v>
      </c>
      <c r="AH79" s="29"/>
      <c r="AI79" s="29"/>
      <c r="AJ79" s="29"/>
      <c r="AK79" s="29"/>
      <c r="AL79" s="29"/>
    </row>
    <row r="80" spans="1:38" s="1" customFormat="1" ht="16.350000000000001" customHeight="1">
      <c r="A80" s="1" t="s">
        <v>703</v>
      </c>
      <c r="B80" s="29">
        <v>143074612.61000001</v>
      </c>
      <c r="C80" s="29">
        <v>23406.880000000001</v>
      </c>
      <c r="D80" s="29">
        <v>0</v>
      </c>
      <c r="E80" s="61">
        <v>26544021.98</v>
      </c>
      <c r="F80" s="62">
        <v>53911955.039999999</v>
      </c>
      <c r="G80" s="62">
        <v>10060107.199999999</v>
      </c>
      <c r="H80" s="63">
        <v>42093565.140000001</v>
      </c>
      <c r="I80" s="64">
        <v>2171936.2400000002</v>
      </c>
      <c r="J80" s="65">
        <v>2924596.52</v>
      </c>
      <c r="K80" s="64">
        <v>0</v>
      </c>
      <c r="L80" s="29">
        <v>3270162.02</v>
      </c>
      <c r="M80" s="66">
        <v>207609833.53999999</v>
      </c>
      <c r="N80" s="62">
        <v>8838307.9600000009</v>
      </c>
      <c r="O80" s="67">
        <v>5995869.4900000002</v>
      </c>
      <c r="P80" s="54">
        <v>0</v>
      </c>
      <c r="Q80" s="29">
        <v>7475352.8499999996</v>
      </c>
      <c r="R80" s="29">
        <v>0</v>
      </c>
      <c r="S80" s="29">
        <v>2487946.13</v>
      </c>
      <c r="T80" s="29">
        <v>1746545.55</v>
      </c>
      <c r="U80" s="29">
        <v>3283042.26</v>
      </c>
      <c r="V80" s="29">
        <v>3878487.29</v>
      </c>
      <c r="W80" s="29">
        <v>2898577.65</v>
      </c>
      <c r="X80" s="29">
        <v>0</v>
      </c>
      <c r="Y80" s="29"/>
      <c r="Z80" s="29">
        <v>3915997.66</v>
      </c>
      <c r="AA80" s="29">
        <v>29195136.460000001</v>
      </c>
      <c r="AB80" s="29">
        <v>11832021.630000001</v>
      </c>
      <c r="AC80" s="29">
        <v>3519022.73</v>
      </c>
      <c r="AD80" s="29">
        <v>0</v>
      </c>
      <c r="AE80" s="29">
        <v>0</v>
      </c>
      <c r="AF80" s="29">
        <v>5449776.5599999996</v>
      </c>
      <c r="AG80" s="29">
        <v>0</v>
      </c>
      <c r="AH80" s="29"/>
      <c r="AI80" s="29"/>
      <c r="AJ80" s="29"/>
      <c r="AK80" s="29"/>
      <c r="AL80" s="29"/>
    </row>
    <row r="81" spans="1:38" s="1" customFormat="1" ht="16.350000000000001" customHeight="1">
      <c r="A81" s="28" t="s">
        <v>430</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9">
        <v>0</v>
      </c>
      <c r="S81" s="29">
        <v>0</v>
      </c>
      <c r="T81" s="29">
        <v>0</v>
      </c>
      <c r="U81" s="29">
        <v>0</v>
      </c>
      <c r="V81" s="29">
        <v>0</v>
      </c>
      <c r="W81" s="29">
        <v>0</v>
      </c>
      <c r="X81" s="29">
        <v>0</v>
      </c>
      <c r="Y81" s="29"/>
      <c r="Z81" s="29">
        <v>0</v>
      </c>
      <c r="AA81" s="29">
        <v>0</v>
      </c>
      <c r="AB81" s="29">
        <v>0</v>
      </c>
      <c r="AC81" s="29">
        <v>0</v>
      </c>
      <c r="AD81" s="29">
        <v>0</v>
      </c>
      <c r="AE81" s="29">
        <v>0</v>
      </c>
      <c r="AF81" s="29">
        <v>0</v>
      </c>
      <c r="AG81" s="29">
        <v>0</v>
      </c>
      <c r="AH81" s="29"/>
      <c r="AI81" s="29"/>
      <c r="AJ81" s="29"/>
      <c r="AK81" s="29"/>
      <c r="AL81" s="29"/>
    </row>
    <row r="82" spans="1:38" s="1" customFormat="1" ht="16.350000000000001" customHeight="1">
      <c r="A82" s="32" t="s">
        <v>431</v>
      </c>
      <c r="B82" s="29">
        <v>0</v>
      </c>
      <c r="C82" s="29">
        <v>0</v>
      </c>
      <c r="D82" s="29">
        <v>0</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c r="Z82" s="29">
        <v>0</v>
      </c>
      <c r="AA82" s="29">
        <v>0</v>
      </c>
      <c r="AB82" s="29">
        <v>0</v>
      </c>
      <c r="AC82" s="29">
        <v>0</v>
      </c>
      <c r="AD82" s="29">
        <v>0</v>
      </c>
      <c r="AE82" s="29">
        <v>0</v>
      </c>
      <c r="AF82" s="29">
        <v>0</v>
      </c>
      <c r="AG82" s="29">
        <v>0</v>
      </c>
      <c r="AH82" s="29"/>
      <c r="AI82" s="29"/>
      <c r="AJ82" s="29"/>
      <c r="AK82" s="29"/>
      <c r="AL82" s="29"/>
    </row>
    <row r="83" spans="1:38" s="1" customFormat="1" ht="16.350000000000001" customHeight="1">
      <c r="A83" s="32" t="s">
        <v>432</v>
      </c>
      <c r="B83" s="29">
        <v>0</v>
      </c>
      <c r="C83" s="29">
        <v>0</v>
      </c>
      <c r="D83" s="29">
        <v>0</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c r="Z83" s="29">
        <v>0</v>
      </c>
      <c r="AA83" s="29">
        <v>0</v>
      </c>
      <c r="AB83" s="29">
        <v>0</v>
      </c>
      <c r="AC83" s="29">
        <v>0</v>
      </c>
      <c r="AD83" s="29">
        <v>0</v>
      </c>
      <c r="AE83" s="29">
        <v>0</v>
      </c>
      <c r="AF83" s="29">
        <v>0</v>
      </c>
      <c r="AG83" s="29">
        <v>0</v>
      </c>
      <c r="AH83" s="29"/>
      <c r="AI83" s="29"/>
      <c r="AJ83" s="29"/>
      <c r="AK83" s="29"/>
      <c r="AL83" s="29"/>
    </row>
    <row r="84" spans="1:38" s="1" customFormat="1" ht="16.350000000000001" customHeight="1">
      <c r="A84" s="32" t="s">
        <v>433</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c r="Z84" s="29">
        <v>0</v>
      </c>
      <c r="AA84" s="29">
        <v>0</v>
      </c>
      <c r="AB84" s="29">
        <v>0</v>
      </c>
      <c r="AC84" s="29">
        <v>0</v>
      </c>
      <c r="AD84" s="29">
        <v>0</v>
      </c>
      <c r="AE84" s="29">
        <v>0</v>
      </c>
      <c r="AF84" s="29">
        <v>0</v>
      </c>
      <c r="AG84" s="29">
        <v>0</v>
      </c>
      <c r="AH84" s="29"/>
      <c r="AI84" s="29"/>
      <c r="AJ84" s="29"/>
      <c r="AK84" s="29"/>
      <c r="AL84" s="29"/>
    </row>
    <row r="85" spans="1:38" s="1" customFormat="1" ht="16.350000000000001" customHeight="1">
      <c r="A85" s="32" t="s">
        <v>434</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c r="Z85" s="29">
        <v>0</v>
      </c>
      <c r="AA85" s="29">
        <v>0</v>
      </c>
      <c r="AB85" s="29">
        <v>0</v>
      </c>
      <c r="AC85" s="29">
        <v>0</v>
      </c>
      <c r="AD85" s="29">
        <v>0</v>
      </c>
      <c r="AE85" s="29">
        <v>0</v>
      </c>
      <c r="AF85" s="29">
        <v>0</v>
      </c>
      <c r="AG85" s="29">
        <v>0</v>
      </c>
      <c r="AH85" s="29"/>
      <c r="AI85" s="29"/>
      <c r="AJ85" s="29"/>
      <c r="AK85" s="29"/>
      <c r="AL85" s="29"/>
    </row>
    <row r="86" spans="1:38" s="1" customFormat="1" ht="16.350000000000001" customHeight="1">
      <c r="A86" s="32" t="s">
        <v>435</v>
      </c>
      <c r="B86" s="29">
        <v>115829.40240000001</v>
      </c>
      <c r="C86" s="29">
        <v>0</v>
      </c>
      <c r="D86" s="29">
        <v>0</v>
      </c>
      <c r="E86" s="29">
        <v>-106787.98454999999</v>
      </c>
      <c r="F86" s="29">
        <v>22407.525900000001</v>
      </c>
      <c r="G86" s="29">
        <v>-99164.064150000006</v>
      </c>
      <c r="H86" s="29">
        <v>0</v>
      </c>
      <c r="I86" s="29">
        <v>0</v>
      </c>
      <c r="J86" s="29">
        <v>0</v>
      </c>
      <c r="K86" s="29">
        <v>0</v>
      </c>
      <c r="L86" s="29">
        <v>0</v>
      </c>
      <c r="M86" s="29">
        <v>78610.608749999999</v>
      </c>
      <c r="N86" s="29">
        <v>0</v>
      </c>
      <c r="O86" s="29">
        <v>-114951.26655</v>
      </c>
      <c r="P86" s="29">
        <v>0</v>
      </c>
      <c r="Q86" s="29">
        <v>-47243.190900000001</v>
      </c>
      <c r="R86" s="29">
        <v>0</v>
      </c>
      <c r="S86" s="29">
        <v>8508.2877000000008</v>
      </c>
      <c r="T86" s="29">
        <v>46898.1852</v>
      </c>
      <c r="U86" s="29">
        <v>-16242.56775</v>
      </c>
      <c r="V86" s="29">
        <v>-7227.33</v>
      </c>
      <c r="W86" s="29">
        <v>-21271.325850000001</v>
      </c>
      <c r="X86" s="29">
        <v>0</v>
      </c>
      <c r="Y86" s="29"/>
      <c r="Z86" s="29">
        <v>0</v>
      </c>
      <c r="AA86" s="29">
        <v>30660.971549999998</v>
      </c>
      <c r="AB86" s="29">
        <v>647.49779999999998</v>
      </c>
      <c r="AC86" s="29">
        <v>-8900.9434500000007</v>
      </c>
      <c r="AD86" s="29">
        <v>0</v>
      </c>
      <c r="AE86" s="29">
        <v>0</v>
      </c>
      <c r="AF86" s="29">
        <v>0</v>
      </c>
      <c r="AG86" s="29">
        <v>0</v>
      </c>
      <c r="AH86" s="29"/>
      <c r="AI86" s="29"/>
      <c r="AJ86" s="29"/>
      <c r="AK86" s="29"/>
      <c r="AL86" s="29"/>
    </row>
    <row r="87" spans="1:38" s="1" customFormat="1" ht="16.350000000000001" customHeight="1">
      <c r="A87" s="35" t="s">
        <v>436</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c r="Z87" s="29">
        <v>0</v>
      </c>
      <c r="AA87" s="29">
        <v>0</v>
      </c>
      <c r="AB87" s="29">
        <v>0</v>
      </c>
      <c r="AC87" s="29">
        <v>0</v>
      </c>
      <c r="AD87" s="29">
        <v>0</v>
      </c>
      <c r="AE87" s="29">
        <v>0</v>
      </c>
      <c r="AF87" s="29">
        <v>0</v>
      </c>
      <c r="AG87" s="29">
        <v>0</v>
      </c>
      <c r="AH87" s="29"/>
      <c r="AI87" s="29"/>
      <c r="AJ87" s="29"/>
      <c r="AK87" s="29"/>
      <c r="AL87" s="29"/>
    </row>
    <row r="88" spans="1:38" s="1" customFormat="1" ht="16.350000000000001" customHeight="1">
      <c r="A88" s="32" t="s">
        <v>437</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c r="Z88" s="29">
        <v>0</v>
      </c>
      <c r="AA88" s="29">
        <v>0</v>
      </c>
      <c r="AB88" s="29">
        <v>0</v>
      </c>
      <c r="AC88" s="29">
        <v>0</v>
      </c>
      <c r="AD88" s="29">
        <v>0</v>
      </c>
      <c r="AE88" s="29">
        <v>0</v>
      </c>
      <c r="AF88" s="29">
        <v>0</v>
      </c>
      <c r="AG88" s="29">
        <v>0</v>
      </c>
      <c r="AH88" s="29"/>
      <c r="AI88" s="29"/>
      <c r="AJ88" s="29"/>
      <c r="AK88" s="29"/>
      <c r="AL88" s="29"/>
    </row>
    <row r="89" spans="1:38" s="1" customFormat="1" ht="16.350000000000001" customHeight="1">
      <c r="A89" s="32" t="s">
        <v>438</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c r="Z89" s="29">
        <v>0</v>
      </c>
      <c r="AA89" s="29">
        <v>0</v>
      </c>
      <c r="AB89" s="29">
        <v>0</v>
      </c>
      <c r="AC89" s="29">
        <v>0</v>
      </c>
      <c r="AD89" s="29">
        <v>0</v>
      </c>
      <c r="AE89" s="29">
        <v>0</v>
      </c>
      <c r="AF89" s="29">
        <v>0</v>
      </c>
      <c r="AG89" s="29">
        <v>0</v>
      </c>
      <c r="AH89" s="29"/>
      <c r="AI89" s="29"/>
      <c r="AJ89" s="29"/>
      <c r="AK89" s="29"/>
      <c r="AL89" s="29"/>
    </row>
    <row r="90" spans="1:38" s="1" customFormat="1" ht="16.350000000000001" customHeight="1">
      <c r="A90" s="36" t="s">
        <v>439</v>
      </c>
      <c r="B90" s="29">
        <v>0</v>
      </c>
      <c r="C90" s="29">
        <v>0</v>
      </c>
      <c r="D90" s="29">
        <v>0</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c r="Z90" s="29">
        <v>0</v>
      </c>
      <c r="AA90" s="29">
        <v>0</v>
      </c>
      <c r="AB90" s="29">
        <v>0</v>
      </c>
      <c r="AC90" s="29">
        <v>0</v>
      </c>
      <c r="AD90" s="29">
        <v>0</v>
      </c>
      <c r="AE90" s="29">
        <v>0</v>
      </c>
      <c r="AF90" s="29">
        <v>0</v>
      </c>
      <c r="AG90" s="29">
        <v>0</v>
      </c>
      <c r="AH90" s="29"/>
      <c r="AI90" s="29"/>
      <c r="AJ90" s="29"/>
      <c r="AK90" s="29"/>
      <c r="AL90" s="29"/>
    </row>
    <row r="91" spans="1:38" s="1" customFormat="1" ht="16.350000000000001" customHeight="1">
      <c r="A91" s="36" t="s">
        <v>440</v>
      </c>
      <c r="B91" s="29">
        <v>0</v>
      </c>
      <c r="C91" s="29">
        <v>0</v>
      </c>
      <c r="D91" s="29">
        <v>0</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c r="Z91" s="29">
        <v>0</v>
      </c>
      <c r="AA91" s="29">
        <v>0</v>
      </c>
      <c r="AB91" s="29">
        <v>0</v>
      </c>
      <c r="AC91" s="29">
        <v>0</v>
      </c>
      <c r="AD91" s="29">
        <v>0</v>
      </c>
      <c r="AE91" s="29">
        <v>0</v>
      </c>
      <c r="AF91" s="29">
        <v>0</v>
      </c>
      <c r="AG91" s="29">
        <v>0</v>
      </c>
      <c r="AH91" s="29"/>
      <c r="AI91" s="29"/>
      <c r="AJ91" s="29"/>
      <c r="AK91" s="29"/>
      <c r="AL91" s="29"/>
    </row>
    <row r="92" spans="1:38" s="1" customFormat="1" ht="16.350000000000001" customHeight="1">
      <c r="A92" s="36" t="s">
        <v>441</v>
      </c>
      <c r="B92" s="29">
        <v>0</v>
      </c>
      <c r="C92" s="29">
        <v>0</v>
      </c>
      <c r="D92" s="29">
        <v>0</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c r="Z92" s="29">
        <v>0</v>
      </c>
      <c r="AA92" s="29">
        <v>0</v>
      </c>
      <c r="AB92" s="29">
        <v>0</v>
      </c>
      <c r="AC92" s="29">
        <v>0</v>
      </c>
      <c r="AD92" s="29">
        <v>0</v>
      </c>
      <c r="AE92" s="29">
        <v>0</v>
      </c>
      <c r="AF92" s="29">
        <v>0</v>
      </c>
      <c r="AG92" s="29">
        <v>0</v>
      </c>
      <c r="AH92" s="29"/>
      <c r="AI92" s="29"/>
      <c r="AJ92" s="29"/>
      <c r="AK92" s="29"/>
      <c r="AL92" s="29"/>
    </row>
    <row r="93" spans="1:38" s="1" customFormat="1" ht="16.350000000000001" customHeight="1">
      <c r="A93" s="36" t="s">
        <v>442</v>
      </c>
      <c r="B93" s="29">
        <v>0</v>
      </c>
      <c r="C93" s="29">
        <v>0</v>
      </c>
      <c r="D93" s="29">
        <v>0</v>
      </c>
      <c r="E93" s="29">
        <v>0</v>
      </c>
      <c r="F93" s="29">
        <v>0</v>
      </c>
      <c r="G93" s="29">
        <v>0</v>
      </c>
      <c r="H93" s="29">
        <v>0</v>
      </c>
      <c r="I93" s="29">
        <v>0</v>
      </c>
      <c r="J93" s="29">
        <v>0</v>
      </c>
      <c r="K93" s="29">
        <v>0</v>
      </c>
      <c r="L93" s="29">
        <v>0</v>
      </c>
      <c r="M93" s="29">
        <v>0</v>
      </c>
      <c r="N93" s="29">
        <v>0</v>
      </c>
      <c r="O93" s="29">
        <v>0</v>
      </c>
      <c r="P93" s="29">
        <v>0</v>
      </c>
      <c r="Q93" s="29">
        <v>0</v>
      </c>
      <c r="R93" s="29">
        <v>0</v>
      </c>
      <c r="S93" s="29">
        <v>0</v>
      </c>
      <c r="T93" s="29">
        <v>0</v>
      </c>
      <c r="U93" s="29">
        <v>0</v>
      </c>
      <c r="V93" s="29">
        <v>0</v>
      </c>
      <c r="W93" s="29">
        <v>0</v>
      </c>
      <c r="X93" s="29">
        <v>0</v>
      </c>
      <c r="Y93" s="29"/>
      <c r="Z93" s="29">
        <v>0</v>
      </c>
      <c r="AA93" s="29">
        <v>0</v>
      </c>
      <c r="AB93" s="29">
        <v>0</v>
      </c>
      <c r="AC93" s="29">
        <v>0</v>
      </c>
      <c r="AD93" s="29">
        <v>0</v>
      </c>
      <c r="AE93" s="29">
        <v>0</v>
      </c>
      <c r="AF93" s="29">
        <v>0</v>
      </c>
      <c r="AG93" s="29">
        <v>0</v>
      </c>
      <c r="AH93" s="29"/>
      <c r="AI93" s="29"/>
      <c r="AJ93" s="29"/>
      <c r="AK93" s="29"/>
      <c r="AL93" s="29"/>
    </row>
    <row r="94" spans="1:38" s="1" customFormat="1" ht="16.350000000000001" customHeight="1">
      <c r="A94" s="36" t="s">
        <v>443</v>
      </c>
      <c r="B94" s="29">
        <v>0</v>
      </c>
      <c r="C94" s="29">
        <v>0</v>
      </c>
      <c r="D94" s="29">
        <v>0</v>
      </c>
      <c r="E94" s="29">
        <v>0</v>
      </c>
      <c r="F94" s="29">
        <v>0</v>
      </c>
      <c r="G94" s="29">
        <v>0</v>
      </c>
      <c r="H94" s="29">
        <v>0</v>
      </c>
      <c r="I94" s="29">
        <v>0</v>
      </c>
      <c r="J94" s="29">
        <v>0</v>
      </c>
      <c r="K94" s="29">
        <v>0</v>
      </c>
      <c r="L94" s="29">
        <v>0</v>
      </c>
      <c r="M94" s="29">
        <v>0</v>
      </c>
      <c r="N94" s="29">
        <v>0</v>
      </c>
      <c r="O94" s="29">
        <v>0</v>
      </c>
      <c r="P94" s="29">
        <v>0</v>
      </c>
      <c r="Q94" s="29">
        <v>0</v>
      </c>
      <c r="R94" s="29">
        <v>0</v>
      </c>
      <c r="S94" s="29">
        <v>0</v>
      </c>
      <c r="T94" s="29">
        <v>0</v>
      </c>
      <c r="U94" s="29">
        <v>0</v>
      </c>
      <c r="V94" s="29">
        <v>0</v>
      </c>
      <c r="W94" s="29">
        <v>0</v>
      </c>
      <c r="X94" s="29">
        <v>0</v>
      </c>
      <c r="Y94" s="29"/>
      <c r="Z94" s="29">
        <v>0</v>
      </c>
      <c r="AA94" s="29">
        <v>0</v>
      </c>
      <c r="AB94" s="29">
        <v>0</v>
      </c>
      <c r="AC94" s="29">
        <v>0</v>
      </c>
      <c r="AD94" s="29">
        <v>0</v>
      </c>
      <c r="AE94" s="29">
        <v>0</v>
      </c>
      <c r="AF94" s="29">
        <v>0</v>
      </c>
      <c r="AG94" s="29">
        <v>0</v>
      </c>
      <c r="AH94" s="29"/>
      <c r="AI94" s="29"/>
      <c r="AJ94" s="29"/>
      <c r="AK94" s="29"/>
      <c r="AL94" s="29"/>
    </row>
    <row r="95" spans="1:38" s="1" customFormat="1" ht="16.350000000000001" customHeight="1">
      <c r="A95" s="36" t="s">
        <v>444</v>
      </c>
      <c r="B95" s="29">
        <v>0</v>
      </c>
      <c r="C95" s="29">
        <v>0</v>
      </c>
      <c r="D95" s="29">
        <v>0</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c r="Z95" s="29">
        <v>0</v>
      </c>
      <c r="AA95" s="29">
        <v>0</v>
      </c>
      <c r="AB95" s="29">
        <v>0</v>
      </c>
      <c r="AC95" s="29">
        <v>0</v>
      </c>
      <c r="AD95" s="29">
        <v>0</v>
      </c>
      <c r="AE95" s="29">
        <v>0</v>
      </c>
      <c r="AF95" s="29">
        <v>0</v>
      </c>
      <c r="AG95" s="29">
        <v>0</v>
      </c>
      <c r="AH95" s="29"/>
      <c r="AI95" s="29"/>
      <c r="AJ95" s="29"/>
      <c r="AK95" s="29"/>
      <c r="AL95" s="29"/>
    </row>
    <row r="96" spans="1:38" s="1" customFormat="1" ht="16.350000000000001" customHeight="1">
      <c r="A96" s="36" t="s">
        <v>445</v>
      </c>
      <c r="B96" s="29">
        <v>0</v>
      </c>
      <c r="C96" s="29">
        <v>0</v>
      </c>
      <c r="D96" s="29">
        <v>0</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c r="Z96" s="29">
        <v>0</v>
      </c>
      <c r="AA96" s="29">
        <v>0</v>
      </c>
      <c r="AB96" s="29">
        <v>0</v>
      </c>
      <c r="AC96" s="29">
        <v>0</v>
      </c>
      <c r="AD96" s="29">
        <v>0</v>
      </c>
      <c r="AE96" s="29">
        <v>0</v>
      </c>
      <c r="AF96" s="29">
        <v>0</v>
      </c>
      <c r="AG96" s="29">
        <v>0</v>
      </c>
      <c r="AH96" s="29"/>
      <c r="AI96" s="29"/>
      <c r="AJ96" s="29"/>
      <c r="AK96" s="29"/>
      <c r="AL96" s="29"/>
    </row>
    <row r="97" spans="1:38" s="1" customFormat="1" ht="16.350000000000001" customHeight="1">
      <c r="A97" s="36" t="s">
        <v>446</v>
      </c>
      <c r="B97" s="29">
        <v>0</v>
      </c>
      <c r="C97" s="29">
        <v>0</v>
      </c>
      <c r="D97" s="29">
        <v>0</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c r="Z97" s="29">
        <v>0</v>
      </c>
      <c r="AA97" s="29">
        <v>0</v>
      </c>
      <c r="AB97" s="29">
        <v>0</v>
      </c>
      <c r="AC97" s="29">
        <v>0</v>
      </c>
      <c r="AD97" s="29">
        <v>0</v>
      </c>
      <c r="AE97" s="29">
        <v>0</v>
      </c>
      <c r="AF97" s="29">
        <v>0</v>
      </c>
      <c r="AG97" s="29">
        <v>0</v>
      </c>
      <c r="AH97" s="29"/>
      <c r="AI97" s="29"/>
      <c r="AJ97" s="29"/>
      <c r="AK97" s="29"/>
      <c r="AL97" s="29"/>
    </row>
    <row r="98" spans="1:38" s="1" customFormat="1" ht="16.350000000000001" customHeight="1">
      <c r="A98" s="37" t="s">
        <v>447</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c r="Z98" s="29">
        <v>0</v>
      </c>
      <c r="AA98" s="29">
        <v>0</v>
      </c>
      <c r="AB98" s="29">
        <v>0</v>
      </c>
      <c r="AC98" s="29">
        <v>0</v>
      </c>
      <c r="AD98" s="29">
        <v>0</v>
      </c>
      <c r="AE98" s="29">
        <v>0</v>
      </c>
      <c r="AF98" s="29">
        <v>0</v>
      </c>
      <c r="AG98" s="29">
        <v>0</v>
      </c>
      <c r="AH98" s="29"/>
      <c r="AI98" s="29"/>
      <c r="AJ98" s="29"/>
      <c r="AK98" s="29"/>
      <c r="AL98" s="29"/>
    </row>
    <row r="99" spans="1:38" s="1" customFormat="1" ht="16.350000000000001" customHeight="1">
      <c r="A99" s="37" t="s">
        <v>448</v>
      </c>
      <c r="B99" s="29">
        <v>0</v>
      </c>
      <c r="C99" s="29">
        <v>0</v>
      </c>
      <c r="D99" s="29">
        <v>0</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c r="Z99" s="29">
        <v>0</v>
      </c>
      <c r="AA99" s="29">
        <v>0</v>
      </c>
      <c r="AB99" s="29">
        <v>0</v>
      </c>
      <c r="AC99" s="29">
        <v>0</v>
      </c>
      <c r="AD99" s="29">
        <v>0</v>
      </c>
      <c r="AE99" s="29">
        <v>0</v>
      </c>
      <c r="AF99" s="29">
        <v>0</v>
      </c>
      <c r="AG99" s="29">
        <v>0</v>
      </c>
      <c r="AH99" s="29"/>
      <c r="AI99" s="29"/>
      <c r="AJ99" s="29"/>
      <c r="AK99" s="29"/>
      <c r="AL99" s="29"/>
    </row>
    <row r="100" spans="1:38" s="1" customFormat="1" ht="16.350000000000001" customHeight="1">
      <c r="A100" s="37" t="s">
        <v>449</v>
      </c>
      <c r="B100" s="29">
        <v>0</v>
      </c>
      <c r="C100" s="29">
        <v>0</v>
      </c>
      <c r="D100" s="29">
        <v>0</v>
      </c>
      <c r="E100" s="29">
        <v>0</v>
      </c>
      <c r="F100" s="29">
        <v>0</v>
      </c>
      <c r="G100" s="29">
        <v>0</v>
      </c>
      <c r="H100" s="29">
        <v>0</v>
      </c>
      <c r="I100" s="29">
        <v>0</v>
      </c>
      <c r="J100" s="29">
        <v>0</v>
      </c>
      <c r="K100" s="68">
        <v>0</v>
      </c>
      <c r="L100" s="29">
        <v>0</v>
      </c>
      <c r="M100" s="29">
        <v>0</v>
      </c>
      <c r="N100" s="29">
        <v>0</v>
      </c>
      <c r="O100" s="29">
        <v>0</v>
      </c>
      <c r="P100" s="29">
        <v>0</v>
      </c>
      <c r="Q100" s="29">
        <v>0</v>
      </c>
      <c r="R100" s="29">
        <v>0</v>
      </c>
      <c r="S100" s="29">
        <v>0</v>
      </c>
      <c r="T100" s="29">
        <v>0</v>
      </c>
      <c r="U100" s="29">
        <v>0</v>
      </c>
      <c r="V100" s="29">
        <v>0</v>
      </c>
      <c r="W100" s="29">
        <v>0</v>
      </c>
      <c r="X100" s="29">
        <v>0</v>
      </c>
      <c r="Y100" s="29"/>
      <c r="Z100" s="29">
        <v>0</v>
      </c>
      <c r="AA100" s="29">
        <v>0</v>
      </c>
      <c r="AB100" s="29">
        <v>0</v>
      </c>
      <c r="AC100" s="29">
        <v>0</v>
      </c>
      <c r="AD100" s="29">
        <v>0</v>
      </c>
      <c r="AE100" s="29">
        <v>0</v>
      </c>
      <c r="AF100" s="29">
        <v>0</v>
      </c>
      <c r="AG100" s="29">
        <v>0</v>
      </c>
      <c r="AH100" s="29"/>
      <c r="AI100" s="29"/>
      <c r="AJ100" s="29"/>
      <c r="AK100" s="29"/>
      <c r="AL100" s="29"/>
    </row>
    <row r="101" spans="1:38" s="1" customFormat="1" ht="16.350000000000001" customHeight="1">
      <c r="A101" s="38" t="s">
        <v>450</v>
      </c>
      <c r="B101" s="29">
        <v>115829.40240000001</v>
      </c>
      <c r="C101" s="29">
        <v>0</v>
      </c>
      <c r="D101" s="29">
        <v>0</v>
      </c>
      <c r="E101" s="29">
        <v>-106787.98454999999</v>
      </c>
      <c r="F101" s="29">
        <v>22407.525900000001</v>
      </c>
      <c r="G101" s="29">
        <v>-99164.064150000006</v>
      </c>
      <c r="H101" s="29">
        <v>0</v>
      </c>
      <c r="I101" s="29">
        <v>0</v>
      </c>
      <c r="J101" s="29">
        <v>0</v>
      </c>
      <c r="K101" s="29">
        <v>0</v>
      </c>
      <c r="L101" s="29">
        <v>0</v>
      </c>
      <c r="M101" s="29">
        <v>78610.608749999999</v>
      </c>
      <c r="N101" s="29">
        <v>0</v>
      </c>
      <c r="O101" s="29">
        <v>-114951.26655</v>
      </c>
      <c r="P101" s="29">
        <v>0</v>
      </c>
      <c r="Q101" s="29">
        <v>-47243.190900000001</v>
      </c>
      <c r="R101" s="29">
        <v>0</v>
      </c>
      <c r="S101" s="29">
        <v>8508.2877000000008</v>
      </c>
      <c r="T101" s="29">
        <v>46898.1852</v>
      </c>
      <c r="U101" s="29">
        <v>-16242.56775</v>
      </c>
      <c r="V101" s="29">
        <v>-7227.33</v>
      </c>
      <c r="W101" s="29">
        <v>-21271.325850000001</v>
      </c>
      <c r="X101" s="29">
        <v>0</v>
      </c>
      <c r="Y101" s="29"/>
      <c r="Z101" s="29">
        <v>0</v>
      </c>
      <c r="AA101" s="29">
        <v>30660.971549999998</v>
      </c>
      <c r="AB101" s="29">
        <v>647.49779999999998</v>
      </c>
      <c r="AC101" s="29">
        <v>-8900.9434500000007</v>
      </c>
      <c r="AD101" s="29">
        <v>0</v>
      </c>
      <c r="AE101" s="29">
        <v>0</v>
      </c>
      <c r="AF101" s="29">
        <v>0</v>
      </c>
      <c r="AG101" s="29">
        <v>0</v>
      </c>
      <c r="AH101" s="29"/>
      <c r="AI101" s="29"/>
      <c r="AJ101" s="29"/>
      <c r="AK101" s="29"/>
      <c r="AL101" s="29"/>
    </row>
    <row r="102" spans="1:38" s="1" customFormat="1" ht="16.350000000000001" customHeight="1">
      <c r="A102" s="42" t="s">
        <v>451</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c r="Z102" s="29">
        <v>0</v>
      </c>
      <c r="AA102" s="29">
        <v>0</v>
      </c>
      <c r="AB102" s="29">
        <v>0</v>
      </c>
      <c r="AC102" s="29">
        <v>0</v>
      </c>
      <c r="AD102" s="29">
        <v>0</v>
      </c>
      <c r="AE102" s="29">
        <v>0</v>
      </c>
      <c r="AF102" s="29">
        <v>0</v>
      </c>
      <c r="AG102" s="29">
        <v>0</v>
      </c>
      <c r="AH102" s="29"/>
      <c r="AI102" s="29"/>
      <c r="AJ102" s="29"/>
      <c r="AK102" s="29"/>
      <c r="AL102" s="29"/>
    </row>
    <row r="103" spans="1:38" s="1" customFormat="1" ht="16.350000000000001" customHeight="1">
      <c r="A103" s="37" t="s">
        <v>452</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c r="Z103" s="29">
        <v>0</v>
      </c>
      <c r="AA103" s="29">
        <v>0</v>
      </c>
      <c r="AB103" s="29">
        <v>0</v>
      </c>
      <c r="AC103" s="29">
        <v>0</v>
      </c>
      <c r="AD103" s="29">
        <v>0</v>
      </c>
      <c r="AE103" s="29">
        <v>0</v>
      </c>
      <c r="AF103" s="29">
        <v>0</v>
      </c>
      <c r="AG103" s="29">
        <v>0</v>
      </c>
      <c r="AH103" s="29"/>
      <c r="AI103" s="29"/>
      <c r="AJ103" s="29"/>
      <c r="AK103" s="29"/>
      <c r="AL103" s="29"/>
    </row>
    <row r="104" spans="1:38" s="1" customFormat="1" ht="16.350000000000001" customHeight="1">
      <c r="A104" s="37" t="s">
        <v>453</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c r="Z104" s="29">
        <v>0</v>
      </c>
      <c r="AA104" s="29">
        <v>0</v>
      </c>
      <c r="AB104" s="29">
        <v>0</v>
      </c>
      <c r="AC104" s="29">
        <v>0</v>
      </c>
      <c r="AD104" s="29">
        <v>0</v>
      </c>
      <c r="AE104" s="29">
        <v>0</v>
      </c>
      <c r="AF104" s="29">
        <v>0</v>
      </c>
      <c r="AG104" s="29">
        <v>0</v>
      </c>
      <c r="AH104" s="29"/>
      <c r="AI104" s="29"/>
      <c r="AJ104" s="29"/>
      <c r="AK104" s="29"/>
      <c r="AL104" s="29"/>
    </row>
    <row r="105" spans="1:38" s="1" customFormat="1" ht="16.350000000000001" customHeight="1">
      <c r="A105" s="37" t="s">
        <v>454</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c r="Z105" s="29">
        <v>0</v>
      </c>
      <c r="AA105" s="29">
        <v>0</v>
      </c>
      <c r="AB105" s="29">
        <v>0</v>
      </c>
      <c r="AC105" s="29">
        <v>0</v>
      </c>
      <c r="AD105" s="29">
        <v>0</v>
      </c>
      <c r="AE105" s="29">
        <v>0</v>
      </c>
      <c r="AF105" s="29">
        <v>0</v>
      </c>
      <c r="AG105" s="29">
        <v>0</v>
      </c>
      <c r="AH105" s="29"/>
      <c r="AI105" s="29"/>
      <c r="AJ105" s="29"/>
      <c r="AK105" s="29"/>
      <c r="AL105" s="29"/>
    </row>
    <row r="106" spans="1:38" s="1" customFormat="1" ht="16.350000000000001" customHeight="1">
      <c r="A106" s="37" t="s">
        <v>455</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c r="Z106" s="29">
        <v>0</v>
      </c>
      <c r="AA106" s="29">
        <v>0</v>
      </c>
      <c r="AB106" s="29">
        <v>0</v>
      </c>
      <c r="AC106" s="29">
        <v>0</v>
      </c>
      <c r="AD106" s="29">
        <v>0</v>
      </c>
      <c r="AE106" s="29">
        <v>0</v>
      </c>
      <c r="AF106" s="29">
        <v>0</v>
      </c>
      <c r="AG106" s="29">
        <v>0</v>
      </c>
      <c r="AH106" s="29"/>
      <c r="AI106" s="29"/>
      <c r="AJ106" s="29"/>
      <c r="AK106" s="29"/>
      <c r="AL106" s="29"/>
    </row>
    <row r="107" spans="1:38" s="1" customFormat="1" ht="16.350000000000001" customHeight="1">
      <c r="A107" s="37" t="s">
        <v>456</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c r="Z107" s="29">
        <v>0</v>
      </c>
      <c r="AA107" s="29">
        <v>0</v>
      </c>
      <c r="AB107" s="29">
        <v>0</v>
      </c>
      <c r="AC107" s="29">
        <v>0</v>
      </c>
      <c r="AD107" s="29">
        <v>0</v>
      </c>
      <c r="AE107" s="29">
        <v>0</v>
      </c>
      <c r="AF107" s="29">
        <v>0</v>
      </c>
      <c r="AG107" s="29">
        <v>0</v>
      </c>
      <c r="AH107" s="29"/>
      <c r="AI107" s="29"/>
      <c r="AJ107" s="29"/>
      <c r="AK107" s="29"/>
      <c r="AL107" s="29"/>
    </row>
    <row r="108" spans="1:38" s="1" customFormat="1" ht="16.350000000000001" customHeight="1">
      <c r="A108" s="37" t="s">
        <v>457</v>
      </c>
      <c r="B108" s="29">
        <v>0</v>
      </c>
      <c r="C108" s="29">
        <v>0</v>
      </c>
      <c r="D108" s="29">
        <v>0</v>
      </c>
      <c r="E108" s="29">
        <v>0</v>
      </c>
      <c r="F108" s="29">
        <v>0</v>
      </c>
      <c r="G108" s="29">
        <v>0</v>
      </c>
      <c r="H108" s="29">
        <v>0</v>
      </c>
      <c r="I108" s="29">
        <v>0</v>
      </c>
      <c r="J108" s="29">
        <v>0</v>
      </c>
      <c r="K108" s="29">
        <v>0</v>
      </c>
      <c r="L108" s="29">
        <v>0</v>
      </c>
      <c r="M108" s="29">
        <v>0</v>
      </c>
      <c r="N108" s="29">
        <v>0</v>
      </c>
      <c r="O108" s="29">
        <v>0</v>
      </c>
      <c r="P108" s="29">
        <v>0</v>
      </c>
      <c r="Q108" s="29">
        <v>0</v>
      </c>
      <c r="R108" s="29">
        <v>0</v>
      </c>
      <c r="S108" s="29">
        <v>0</v>
      </c>
      <c r="T108" s="29">
        <v>0</v>
      </c>
      <c r="U108" s="29">
        <v>0</v>
      </c>
      <c r="V108" s="29">
        <v>0</v>
      </c>
      <c r="W108" s="29">
        <v>0</v>
      </c>
      <c r="X108" s="29">
        <v>0</v>
      </c>
      <c r="Y108" s="29"/>
      <c r="Z108" s="29">
        <v>0</v>
      </c>
      <c r="AA108" s="29">
        <v>0</v>
      </c>
      <c r="AB108" s="29">
        <v>0</v>
      </c>
      <c r="AC108" s="29">
        <v>0</v>
      </c>
      <c r="AD108" s="29">
        <v>0</v>
      </c>
      <c r="AE108" s="29">
        <v>0</v>
      </c>
      <c r="AF108" s="29">
        <v>0</v>
      </c>
      <c r="AG108" s="29">
        <v>0</v>
      </c>
      <c r="AH108" s="29"/>
      <c r="AI108" s="29"/>
      <c r="AJ108" s="29"/>
      <c r="AK108" s="29"/>
      <c r="AL108" s="29"/>
    </row>
    <row r="109" spans="1:38" s="1" customFormat="1" ht="16.350000000000001" customHeight="1">
      <c r="A109" s="37" t="s">
        <v>458</v>
      </c>
      <c r="B109" s="29">
        <v>0</v>
      </c>
      <c r="C109" s="29">
        <v>0</v>
      </c>
      <c r="D109" s="29">
        <v>0</v>
      </c>
      <c r="E109" s="29">
        <v>0</v>
      </c>
      <c r="F109" s="29">
        <v>0</v>
      </c>
      <c r="G109" s="29">
        <v>0</v>
      </c>
      <c r="H109" s="29">
        <v>0</v>
      </c>
      <c r="I109" s="29">
        <v>0</v>
      </c>
      <c r="J109" s="29">
        <v>0</v>
      </c>
      <c r="K109" s="29">
        <v>0</v>
      </c>
      <c r="L109" s="29">
        <v>0</v>
      </c>
      <c r="M109" s="29">
        <v>0</v>
      </c>
      <c r="N109" s="29">
        <v>0</v>
      </c>
      <c r="O109" s="29">
        <v>0</v>
      </c>
      <c r="P109" s="29">
        <v>0</v>
      </c>
      <c r="Q109" s="29">
        <v>0</v>
      </c>
      <c r="R109" s="29">
        <v>0</v>
      </c>
      <c r="S109" s="29">
        <v>0</v>
      </c>
      <c r="T109" s="29">
        <v>0</v>
      </c>
      <c r="U109" s="29">
        <v>0</v>
      </c>
      <c r="V109" s="29">
        <v>0</v>
      </c>
      <c r="W109" s="29">
        <v>0</v>
      </c>
      <c r="X109" s="29">
        <v>0</v>
      </c>
      <c r="Y109" s="29"/>
      <c r="Z109" s="29">
        <v>0</v>
      </c>
      <c r="AA109" s="29">
        <v>0</v>
      </c>
      <c r="AB109" s="29">
        <v>0</v>
      </c>
      <c r="AC109" s="29">
        <v>0</v>
      </c>
      <c r="AD109" s="29">
        <v>0</v>
      </c>
      <c r="AE109" s="29">
        <v>0</v>
      </c>
      <c r="AF109" s="29">
        <v>0</v>
      </c>
      <c r="AG109" s="29">
        <v>0</v>
      </c>
      <c r="AH109" s="29"/>
      <c r="AI109" s="29"/>
      <c r="AJ109" s="29"/>
      <c r="AK109" s="29"/>
      <c r="AL109" s="29"/>
    </row>
    <row r="110" spans="1:38" s="1" customFormat="1" ht="16.350000000000001" customHeight="1">
      <c r="A110" s="37" t="s">
        <v>459</v>
      </c>
      <c r="B110" s="29">
        <v>0</v>
      </c>
      <c r="C110" s="29">
        <v>0</v>
      </c>
      <c r="D110" s="29">
        <v>0</v>
      </c>
      <c r="E110" s="29">
        <v>0</v>
      </c>
      <c r="F110" s="29">
        <v>0</v>
      </c>
      <c r="G110" s="29">
        <v>0</v>
      </c>
      <c r="H110" s="29">
        <v>0</v>
      </c>
      <c r="I110" s="29">
        <v>0</v>
      </c>
      <c r="J110" s="29">
        <v>0</v>
      </c>
      <c r="K110" s="29">
        <v>0</v>
      </c>
      <c r="L110" s="29">
        <v>0</v>
      </c>
      <c r="M110" s="29">
        <v>0</v>
      </c>
      <c r="N110" s="29">
        <v>0</v>
      </c>
      <c r="O110" s="29">
        <v>0</v>
      </c>
      <c r="P110" s="29">
        <v>0</v>
      </c>
      <c r="Q110" s="29">
        <v>0</v>
      </c>
      <c r="R110" s="29">
        <v>0</v>
      </c>
      <c r="S110" s="29">
        <v>0</v>
      </c>
      <c r="T110" s="29">
        <v>0</v>
      </c>
      <c r="U110" s="29">
        <v>0</v>
      </c>
      <c r="V110" s="29">
        <v>0</v>
      </c>
      <c r="W110" s="29">
        <v>0</v>
      </c>
      <c r="X110" s="29">
        <v>0</v>
      </c>
      <c r="Y110" s="29"/>
      <c r="Z110" s="29">
        <v>0</v>
      </c>
      <c r="AA110" s="29">
        <v>0</v>
      </c>
      <c r="AB110" s="29">
        <v>0</v>
      </c>
      <c r="AC110" s="29">
        <v>0</v>
      </c>
      <c r="AD110" s="29">
        <v>0</v>
      </c>
      <c r="AE110" s="29">
        <v>0</v>
      </c>
      <c r="AF110" s="29">
        <v>0</v>
      </c>
      <c r="AG110" s="29">
        <v>0</v>
      </c>
      <c r="AH110" s="29"/>
      <c r="AI110" s="29"/>
      <c r="AJ110" s="29"/>
      <c r="AK110" s="29"/>
      <c r="AL110" s="29"/>
    </row>
    <row r="111" spans="1:38" s="1" customFormat="1" ht="16.350000000000001" customHeight="1">
      <c r="A111" s="37" t="s">
        <v>460</v>
      </c>
      <c r="B111" s="29">
        <v>0</v>
      </c>
      <c r="C111" s="29">
        <v>0</v>
      </c>
      <c r="D111" s="29">
        <v>0</v>
      </c>
      <c r="E111" s="29">
        <v>0</v>
      </c>
      <c r="F111" s="29">
        <v>0</v>
      </c>
      <c r="G111" s="29">
        <v>0</v>
      </c>
      <c r="H111" s="29">
        <v>0</v>
      </c>
      <c r="I111" s="29">
        <v>0</v>
      </c>
      <c r="J111" s="29">
        <v>0</v>
      </c>
      <c r="K111" s="29">
        <v>0</v>
      </c>
      <c r="L111" s="29">
        <v>0</v>
      </c>
      <c r="M111" s="29">
        <v>0</v>
      </c>
      <c r="N111" s="29">
        <v>0</v>
      </c>
      <c r="O111" s="29">
        <v>0</v>
      </c>
      <c r="P111" s="29">
        <v>0</v>
      </c>
      <c r="Q111" s="29">
        <v>0</v>
      </c>
      <c r="R111" s="29">
        <v>0</v>
      </c>
      <c r="S111" s="29">
        <v>0</v>
      </c>
      <c r="T111" s="29">
        <v>0</v>
      </c>
      <c r="U111" s="29">
        <v>0</v>
      </c>
      <c r="V111" s="29">
        <v>0</v>
      </c>
      <c r="W111" s="29">
        <v>0</v>
      </c>
      <c r="X111" s="29">
        <v>0</v>
      </c>
      <c r="Y111" s="29"/>
      <c r="Z111" s="29">
        <v>0</v>
      </c>
      <c r="AA111" s="29">
        <v>0</v>
      </c>
      <c r="AB111" s="29">
        <v>0</v>
      </c>
      <c r="AC111" s="29">
        <v>0</v>
      </c>
      <c r="AD111" s="29">
        <v>0</v>
      </c>
      <c r="AE111" s="29">
        <v>0</v>
      </c>
      <c r="AF111" s="29">
        <v>0</v>
      </c>
      <c r="AG111" s="29">
        <v>0</v>
      </c>
      <c r="AH111" s="29"/>
      <c r="AI111" s="29"/>
      <c r="AJ111" s="29"/>
      <c r="AK111" s="29"/>
      <c r="AL111" s="29"/>
    </row>
    <row r="112" spans="1:38" s="1" customFormat="1" ht="16.350000000000001" customHeight="1">
      <c r="A112" s="37" t="s">
        <v>461</v>
      </c>
      <c r="B112" s="29">
        <v>0</v>
      </c>
      <c r="C112" s="29">
        <v>0</v>
      </c>
      <c r="D112" s="29">
        <v>0</v>
      </c>
      <c r="E112" s="29">
        <v>0</v>
      </c>
      <c r="F112" s="29">
        <v>0</v>
      </c>
      <c r="G112" s="29">
        <v>0</v>
      </c>
      <c r="H112" s="29">
        <v>0</v>
      </c>
      <c r="I112" s="29">
        <v>0</v>
      </c>
      <c r="J112" s="29">
        <v>0</v>
      </c>
      <c r="K112" s="29">
        <v>0</v>
      </c>
      <c r="L112" s="29">
        <v>0</v>
      </c>
      <c r="M112" s="29">
        <v>0</v>
      </c>
      <c r="N112" s="29">
        <v>0</v>
      </c>
      <c r="O112" s="29">
        <v>0</v>
      </c>
      <c r="P112" s="29">
        <v>0</v>
      </c>
      <c r="Q112" s="29">
        <v>0</v>
      </c>
      <c r="R112" s="29">
        <v>0</v>
      </c>
      <c r="S112" s="29">
        <v>0</v>
      </c>
      <c r="T112" s="29">
        <v>0</v>
      </c>
      <c r="U112" s="29">
        <v>0</v>
      </c>
      <c r="V112" s="29">
        <v>0</v>
      </c>
      <c r="W112" s="29">
        <v>0</v>
      </c>
      <c r="X112" s="29">
        <v>0</v>
      </c>
      <c r="Y112" s="29"/>
      <c r="Z112" s="29">
        <v>0</v>
      </c>
      <c r="AA112" s="29">
        <v>0</v>
      </c>
      <c r="AB112" s="29">
        <v>0</v>
      </c>
      <c r="AC112" s="29">
        <v>0</v>
      </c>
      <c r="AD112" s="29">
        <v>0</v>
      </c>
      <c r="AE112" s="29">
        <v>0</v>
      </c>
      <c r="AF112" s="29">
        <v>0</v>
      </c>
      <c r="AG112" s="29">
        <v>0</v>
      </c>
      <c r="AH112" s="29"/>
      <c r="AI112" s="29"/>
      <c r="AJ112" s="29"/>
      <c r="AK112" s="29"/>
      <c r="AL112" s="29"/>
    </row>
    <row r="113" spans="1:38" s="1" customFormat="1" ht="16.350000000000001" customHeight="1">
      <c r="A113" s="37" t="s">
        <v>462</v>
      </c>
      <c r="B113" s="29">
        <v>0</v>
      </c>
      <c r="C113" s="29">
        <v>0</v>
      </c>
      <c r="D113" s="29">
        <v>0</v>
      </c>
      <c r="E113" s="29">
        <v>0</v>
      </c>
      <c r="F113" s="29">
        <v>0</v>
      </c>
      <c r="G113" s="29">
        <v>0</v>
      </c>
      <c r="H113" s="29">
        <v>0</v>
      </c>
      <c r="I113" s="29">
        <v>0</v>
      </c>
      <c r="J113" s="29">
        <v>0</v>
      </c>
      <c r="K113" s="29">
        <v>0</v>
      </c>
      <c r="L113" s="29">
        <v>0</v>
      </c>
      <c r="M113" s="29">
        <v>0</v>
      </c>
      <c r="N113" s="29">
        <v>0</v>
      </c>
      <c r="O113" s="29">
        <v>0</v>
      </c>
      <c r="P113" s="29">
        <v>0</v>
      </c>
      <c r="Q113" s="29">
        <v>0</v>
      </c>
      <c r="R113" s="29">
        <v>0</v>
      </c>
      <c r="S113" s="29">
        <v>0</v>
      </c>
      <c r="T113" s="29">
        <v>0</v>
      </c>
      <c r="U113" s="29">
        <v>0</v>
      </c>
      <c r="V113" s="29">
        <v>0</v>
      </c>
      <c r="W113" s="29">
        <v>0</v>
      </c>
      <c r="X113" s="29">
        <v>0</v>
      </c>
      <c r="Y113" s="29"/>
      <c r="Z113" s="29">
        <v>0</v>
      </c>
      <c r="AA113" s="29">
        <v>0</v>
      </c>
      <c r="AB113" s="29">
        <v>0</v>
      </c>
      <c r="AC113" s="29">
        <v>0</v>
      </c>
      <c r="AD113" s="29">
        <v>0</v>
      </c>
      <c r="AE113" s="29">
        <v>0</v>
      </c>
      <c r="AF113" s="29">
        <v>0</v>
      </c>
      <c r="AG113" s="29">
        <v>0</v>
      </c>
      <c r="AH113" s="29"/>
      <c r="AI113" s="29"/>
      <c r="AJ113" s="29"/>
      <c r="AK113" s="29"/>
      <c r="AL113" s="29"/>
    </row>
    <row r="114" spans="1:38" s="1" customFormat="1" ht="16.350000000000001" customHeight="1">
      <c r="A114" s="37" t="s">
        <v>463</v>
      </c>
      <c r="B114" s="29">
        <v>0</v>
      </c>
      <c r="C114" s="29">
        <v>0</v>
      </c>
      <c r="D114" s="29">
        <v>0</v>
      </c>
      <c r="E114" s="29">
        <v>0</v>
      </c>
      <c r="F114" s="29">
        <v>0</v>
      </c>
      <c r="G114" s="29">
        <v>0</v>
      </c>
      <c r="H114" s="29">
        <v>0</v>
      </c>
      <c r="I114" s="29">
        <v>0</v>
      </c>
      <c r="J114" s="29">
        <v>0</v>
      </c>
      <c r="K114" s="29">
        <v>0</v>
      </c>
      <c r="L114" s="29">
        <v>0</v>
      </c>
      <c r="M114" s="29">
        <v>0</v>
      </c>
      <c r="N114" s="29">
        <v>0</v>
      </c>
      <c r="O114" s="29">
        <v>0</v>
      </c>
      <c r="P114" s="29">
        <v>0</v>
      </c>
      <c r="Q114" s="29">
        <v>0</v>
      </c>
      <c r="R114" s="29">
        <v>0</v>
      </c>
      <c r="S114" s="29">
        <v>0</v>
      </c>
      <c r="T114" s="29">
        <v>0</v>
      </c>
      <c r="U114" s="29">
        <v>0</v>
      </c>
      <c r="V114" s="29">
        <v>0</v>
      </c>
      <c r="W114" s="29">
        <v>0</v>
      </c>
      <c r="X114" s="29">
        <v>0</v>
      </c>
      <c r="Y114" s="29"/>
      <c r="Z114" s="29">
        <v>0</v>
      </c>
      <c r="AA114" s="29">
        <v>0</v>
      </c>
      <c r="AB114" s="29">
        <v>0</v>
      </c>
      <c r="AC114" s="29">
        <v>0</v>
      </c>
      <c r="AD114" s="29">
        <v>0</v>
      </c>
      <c r="AE114" s="29">
        <v>0</v>
      </c>
      <c r="AF114" s="29">
        <v>0</v>
      </c>
      <c r="AG114" s="29">
        <v>0</v>
      </c>
      <c r="AH114" s="29"/>
      <c r="AI114" s="29"/>
      <c r="AJ114" s="29"/>
      <c r="AK114" s="29"/>
      <c r="AL114" s="29"/>
    </row>
    <row r="115" spans="1:38" s="1" customFormat="1" ht="16.350000000000001" customHeight="1">
      <c r="A115" s="43" t="s">
        <v>704</v>
      </c>
      <c r="B115" s="29">
        <v>0</v>
      </c>
      <c r="C115" s="29">
        <v>0</v>
      </c>
      <c r="D115" s="29">
        <v>0</v>
      </c>
      <c r="E115" s="29">
        <v>0</v>
      </c>
      <c r="F115" s="29">
        <v>0</v>
      </c>
      <c r="G115" s="29">
        <v>0</v>
      </c>
      <c r="H115" s="29">
        <v>0</v>
      </c>
      <c r="I115" s="29">
        <v>0</v>
      </c>
      <c r="J115" s="29">
        <v>0</v>
      </c>
      <c r="K115" s="29">
        <v>0</v>
      </c>
      <c r="L115" s="29">
        <v>0</v>
      </c>
      <c r="M115" s="29">
        <v>0</v>
      </c>
      <c r="N115" s="29">
        <v>0</v>
      </c>
      <c r="O115" s="29">
        <v>0</v>
      </c>
      <c r="P115" s="29">
        <v>0</v>
      </c>
      <c r="Q115" s="29">
        <v>0</v>
      </c>
      <c r="R115" s="29">
        <v>0</v>
      </c>
      <c r="S115" s="29">
        <v>0</v>
      </c>
      <c r="T115" s="29">
        <v>0</v>
      </c>
      <c r="U115" s="29">
        <v>0</v>
      </c>
      <c r="V115" s="29">
        <v>0</v>
      </c>
      <c r="W115" s="29">
        <v>0</v>
      </c>
      <c r="X115" s="29">
        <v>0</v>
      </c>
      <c r="Y115" s="29"/>
      <c r="Z115" s="29">
        <v>0</v>
      </c>
      <c r="AA115" s="29">
        <v>0</v>
      </c>
      <c r="AB115" s="29">
        <v>0</v>
      </c>
      <c r="AC115" s="29">
        <v>0</v>
      </c>
      <c r="AD115" s="29">
        <v>0</v>
      </c>
      <c r="AE115" s="29">
        <v>0</v>
      </c>
      <c r="AF115" s="29">
        <v>0</v>
      </c>
      <c r="AG115" s="29">
        <v>0</v>
      </c>
      <c r="AH115" s="29"/>
      <c r="AI115" s="29"/>
      <c r="AJ115" s="29"/>
      <c r="AK115" s="29"/>
      <c r="AL115" s="29"/>
    </row>
    <row r="116" spans="1:38" s="1" customFormat="1" ht="16.350000000000001" customHeight="1">
      <c r="A116" s="37" t="s">
        <v>464</v>
      </c>
      <c r="B116" s="29">
        <v>0</v>
      </c>
      <c r="C116" s="29">
        <v>0</v>
      </c>
      <c r="D116" s="29">
        <v>0</v>
      </c>
      <c r="E116" s="29">
        <v>0</v>
      </c>
      <c r="F116" s="29">
        <v>0</v>
      </c>
      <c r="G116" s="29">
        <v>0</v>
      </c>
      <c r="H116" s="29">
        <v>0</v>
      </c>
      <c r="I116" s="29">
        <v>0</v>
      </c>
      <c r="J116" s="29">
        <v>0</v>
      </c>
      <c r="K116" s="29">
        <v>0</v>
      </c>
      <c r="L116" s="29">
        <v>0</v>
      </c>
      <c r="M116" s="29">
        <v>0</v>
      </c>
      <c r="N116" s="29">
        <v>0</v>
      </c>
      <c r="O116" s="29">
        <v>0</v>
      </c>
      <c r="P116" s="29">
        <v>0</v>
      </c>
      <c r="Q116" s="29">
        <v>0</v>
      </c>
      <c r="R116" s="29">
        <v>0</v>
      </c>
      <c r="S116" s="29">
        <v>0</v>
      </c>
      <c r="T116" s="29">
        <v>0</v>
      </c>
      <c r="U116" s="29">
        <v>0</v>
      </c>
      <c r="V116" s="29">
        <v>0</v>
      </c>
      <c r="W116" s="29">
        <v>0</v>
      </c>
      <c r="X116" s="29">
        <v>0</v>
      </c>
      <c r="Y116" s="29"/>
      <c r="Z116" s="29">
        <v>0</v>
      </c>
      <c r="AA116" s="29">
        <v>0</v>
      </c>
      <c r="AB116" s="29">
        <v>0</v>
      </c>
      <c r="AC116" s="29">
        <v>0</v>
      </c>
      <c r="AD116" s="29">
        <v>0</v>
      </c>
      <c r="AE116" s="29">
        <v>0</v>
      </c>
      <c r="AF116" s="29">
        <v>0</v>
      </c>
      <c r="AG116" s="29">
        <v>0</v>
      </c>
      <c r="AH116" s="29"/>
      <c r="AI116" s="29"/>
      <c r="AJ116" s="29"/>
      <c r="AK116" s="29"/>
      <c r="AL116" s="29"/>
    </row>
    <row r="117" spans="1:38" s="1" customFormat="1" ht="16.350000000000001" customHeight="1">
      <c r="A117" s="37" t="s">
        <v>465</v>
      </c>
      <c r="B117" s="29">
        <v>0</v>
      </c>
      <c r="C117" s="29">
        <v>0</v>
      </c>
      <c r="D117" s="29">
        <v>0</v>
      </c>
      <c r="E117" s="29">
        <v>0</v>
      </c>
      <c r="F117" s="29">
        <v>0</v>
      </c>
      <c r="G117" s="29">
        <v>0</v>
      </c>
      <c r="H117" s="29">
        <v>0</v>
      </c>
      <c r="I117" s="29">
        <v>0</v>
      </c>
      <c r="J117" s="29">
        <v>0</v>
      </c>
      <c r="K117" s="29">
        <v>0</v>
      </c>
      <c r="L117" s="29">
        <v>0</v>
      </c>
      <c r="M117" s="29">
        <v>0</v>
      </c>
      <c r="N117" s="29">
        <v>0</v>
      </c>
      <c r="O117" s="29">
        <v>0</v>
      </c>
      <c r="P117" s="29">
        <v>0</v>
      </c>
      <c r="Q117" s="29">
        <v>0</v>
      </c>
      <c r="R117" s="29">
        <v>0</v>
      </c>
      <c r="S117" s="29">
        <v>0</v>
      </c>
      <c r="T117" s="29">
        <v>0</v>
      </c>
      <c r="U117" s="29">
        <v>0</v>
      </c>
      <c r="V117" s="29">
        <v>0</v>
      </c>
      <c r="W117" s="29">
        <v>0</v>
      </c>
      <c r="X117" s="29">
        <v>0</v>
      </c>
      <c r="Y117" s="29"/>
      <c r="Z117" s="29">
        <v>0</v>
      </c>
      <c r="AA117" s="29">
        <v>0</v>
      </c>
      <c r="AB117" s="29">
        <v>0</v>
      </c>
      <c r="AC117" s="29">
        <v>0</v>
      </c>
      <c r="AD117" s="29">
        <v>0</v>
      </c>
      <c r="AE117" s="29">
        <v>0</v>
      </c>
      <c r="AF117" s="29">
        <v>0</v>
      </c>
      <c r="AG117" s="29">
        <v>0</v>
      </c>
      <c r="AH117" s="29"/>
      <c r="AI117" s="29"/>
      <c r="AJ117" s="29"/>
      <c r="AK117" s="29"/>
      <c r="AL117" s="29"/>
    </row>
    <row r="118" spans="1:38" s="1" customFormat="1" ht="16.350000000000001" customHeight="1">
      <c r="A118" s="37" t="s">
        <v>466</v>
      </c>
      <c r="B118" s="29">
        <v>-85375</v>
      </c>
      <c r="C118" s="29">
        <v>0</v>
      </c>
      <c r="D118" s="29">
        <v>0</v>
      </c>
      <c r="E118" s="29">
        <v>0</v>
      </c>
      <c r="F118" s="29">
        <v>34625</v>
      </c>
      <c r="G118" s="29">
        <v>7280</v>
      </c>
      <c r="H118" s="29">
        <v>0</v>
      </c>
      <c r="I118" s="29">
        <v>0</v>
      </c>
      <c r="J118" s="29">
        <v>0</v>
      </c>
      <c r="K118" s="29">
        <v>0</v>
      </c>
      <c r="L118" s="29">
        <v>0</v>
      </c>
      <c r="M118" s="29">
        <v>39430</v>
      </c>
      <c r="N118" s="29">
        <v>0</v>
      </c>
      <c r="O118" s="29">
        <v>0</v>
      </c>
      <c r="P118" s="29">
        <v>0</v>
      </c>
      <c r="Q118" s="29">
        <v>0</v>
      </c>
      <c r="R118" s="29">
        <v>0</v>
      </c>
      <c r="S118" s="29">
        <v>0</v>
      </c>
      <c r="T118" s="29">
        <v>0</v>
      </c>
      <c r="U118" s="29">
        <v>0</v>
      </c>
      <c r="V118" s="29">
        <v>7280</v>
      </c>
      <c r="W118" s="29">
        <v>0</v>
      </c>
      <c r="X118" s="29">
        <v>0</v>
      </c>
      <c r="Y118" s="29">
        <v>4040</v>
      </c>
      <c r="Z118" s="29">
        <v>1680</v>
      </c>
      <c r="AA118" s="29">
        <v>6095</v>
      </c>
      <c r="AB118" s="29">
        <v>18030</v>
      </c>
      <c r="AC118" s="29">
        <v>8820</v>
      </c>
      <c r="AD118" s="29">
        <v>0</v>
      </c>
      <c r="AE118" s="29">
        <v>0</v>
      </c>
      <c r="AF118" s="29">
        <v>0</v>
      </c>
      <c r="AG118" s="29">
        <v>0</v>
      </c>
      <c r="AH118" s="29"/>
      <c r="AI118" s="29"/>
      <c r="AJ118" s="29"/>
      <c r="AK118" s="29"/>
      <c r="AL118" s="29"/>
    </row>
    <row r="119" spans="1:38" s="1" customFormat="1" ht="16.350000000000001" customHeight="1">
      <c r="A119" s="32" t="s">
        <v>467</v>
      </c>
      <c r="B119" s="29">
        <v>0</v>
      </c>
      <c r="C119" s="29">
        <v>0</v>
      </c>
      <c r="D119" s="29">
        <v>0</v>
      </c>
      <c r="E119" s="29">
        <v>0</v>
      </c>
      <c r="F119" s="29">
        <v>0</v>
      </c>
      <c r="G119" s="29">
        <v>0</v>
      </c>
      <c r="H119" s="29">
        <v>0</v>
      </c>
      <c r="I119" s="29">
        <v>0</v>
      </c>
      <c r="J119" s="29">
        <v>0</v>
      </c>
      <c r="K119" s="29">
        <v>0</v>
      </c>
      <c r="L119" s="29">
        <v>0</v>
      </c>
      <c r="M119" s="29">
        <v>0</v>
      </c>
      <c r="N119" s="29">
        <v>0</v>
      </c>
      <c r="O119" s="29">
        <v>0</v>
      </c>
      <c r="P119" s="29">
        <v>0</v>
      </c>
      <c r="Q119" s="29">
        <v>0</v>
      </c>
      <c r="R119" s="29">
        <v>0</v>
      </c>
      <c r="S119" s="29">
        <v>0</v>
      </c>
      <c r="T119" s="29">
        <v>0</v>
      </c>
      <c r="U119" s="29">
        <v>0</v>
      </c>
      <c r="V119" s="29">
        <v>0</v>
      </c>
      <c r="W119" s="29">
        <v>0</v>
      </c>
      <c r="X119" s="29">
        <v>0</v>
      </c>
      <c r="Y119" s="29"/>
      <c r="Z119" s="29">
        <v>0</v>
      </c>
      <c r="AA119" s="29">
        <v>0</v>
      </c>
      <c r="AB119" s="29">
        <v>0</v>
      </c>
      <c r="AC119" s="29">
        <v>0</v>
      </c>
      <c r="AD119" s="29">
        <v>0</v>
      </c>
      <c r="AE119" s="29">
        <v>0</v>
      </c>
      <c r="AF119" s="29">
        <v>0</v>
      </c>
      <c r="AG119" s="29">
        <v>0</v>
      </c>
      <c r="AH119" s="29"/>
      <c r="AI119" s="29"/>
      <c r="AJ119" s="29"/>
      <c r="AK119" s="29"/>
      <c r="AL119" s="29"/>
    </row>
    <row r="120" spans="1:38" s="1" customFormat="1" ht="16.350000000000001" customHeight="1">
      <c r="A120" s="32" t="s">
        <v>468</v>
      </c>
      <c r="B120" s="29">
        <v>0</v>
      </c>
      <c r="C120" s="29">
        <v>0</v>
      </c>
      <c r="D120" s="29">
        <v>0</v>
      </c>
      <c r="E120" s="29">
        <v>0</v>
      </c>
      <c r="F120" s="29">
        <v>0</v>
      </c>
      <c r="G120" s="29">
        <v>0</v>
      </c>
      <c r="H120" s="29">
        <v>0</v>
      </c>
      <c r="I120" s="29">
        <v>0</v>
      </c>
      <c r="J120" s="29">
        <v>0</v>
      </c>
      <c r="K120" s="29">
        <v>0</v>
      </c>
      <c r="L120" s="29">
        <v>0</v>
      </c>
      <c r="M120" s="29">
        <v>0</v>
      </c>
      <c r="N120" s="29">
        <v>0</v>
      </c>
      <c r="O120" s="29">
        <v>0</v>
      </c>
      <c r="P120" s="29">
        <v>0</v>
      </c>
      <c r="Q120" s="29">
        <v>0</v>
      </c>
      <c r="R120" s="29">
        <v>0</v>
      </c>
      <c r="S120" s="29">
        <v>0</v>
      </c>
      <c r="T120" s="29">
        <v>0</v>
      </c>
      <c r="U120" s="29">
        <v>0</v>
      </c>
      <c r="V120" s="29">
        <v>0</v>
      </c>
      <c r="W120" s="29">
        <v>0</v>
      </c>
      <c r="X120" s="29">
        <v>0</v>
      </c>
      <c r="Y120" s="29"/>
      <c r="Z120" s="29">
        <v>0</v>
      </c>
      <c r="AA120" s="29">
        <v>0</v>
      </c>
      <c r="AB120" s="29">
        <v>0</v>
      </c>
      <c r="AC120" s="29">
        <v>0</v>
      </c>
      <c r="AD120" s="29">
        <v>0</v>
      </c>
      <c r="AE120" s="29">
        <v>0</v>
      </c>
      <c r="AF120" s="29">
        <v>0</v>
      </c>
      <c r="AG120" s="29">
        <v>0</v>
      </c>
      <c r="AH120" s="29"/>
      <c r="AI120" s="29"/>
      <c r="AJ120" s="29"/>
      <c r="AK120" s="29"/>
      <c r="AL120" s="29"/>
    </row>
    <row r="121" spans="1:38" s="1" customFormat="1" ht="16.350000000000001" customHeight="1">
      <c r="A121" s="32" t="s">
        <v>469</v>
      </c>
      <c r="B121" s="29">
        <v>0</v>
      </c>
      <c r="C121" s="29">
        <v>0</v>
      </c>
      <c r="D121" s="29">
        <v>0</v>
      </c>
      <c r="E121" s="29">
        <v>0</v>
      </c>
      <c r="F121" s="29">
        <v>0</v>
      </c>
      <c r="G121" s="29">
        <v>0</v>
      </c>
      <c r="H121" s="29">
        <v>0</v>
      </c>
      <c r="I121" s="29">
        <v>0</v>
      </c>
      <c r="J121" s="29">
        <v>0</v>
      </c>
      <c r="K121" s="29">
        <v>0</v>
      </c>
      <c r="L121" s="29">
        <v>0</v>
      </c>
      <c r="M121" s="29">
        <v>0</v>
      </c>
      <c r="N121" s="29">
        <v>0</v>
      </c>
      <c r="O121" s="29">
        <v>0</v>
      </c>
      <c r="P121" s="29">
        <v>0</v>
      </c>
      <c r="Q121" s="29">
        <v>0</v>
      </c>
      <c r="R121" s="29">
        <v>0</v>
      </c>
      <c r="S121" s="29">
        <v>0</v>
      </c>
      <c r="T121" s="29">
        <v>0</v>
      </c>
      <c r="U121" s="29">
        <v>0</v>
      </c>
      <c r="V121" s="29">
        <v>0</v>
      </c>
      <c r="W121" s="29">
        <v>0</v>
      </c>
      <c r="X121" s="29">
        <v>0</v>
      </c>
      <c r="Y121" s="29"/>
      <c r="Z121" s="29">
        <v>0</v>
      </c>
      <c r="AA121" s="29">
        <v>0</v>
      </c>
      <c r="AB121" s="29">
        <v>0</v>
      </c>
      <c r="AC121" s="29">
        <v>0</v>
      </c>
      <c r="AD121" s="29">
        <v>0</v>
      </c>
      <c r="AE121" s="29">
        <v>0</v>
      </c>
      <c r="AF121" s="29">
        <v>0</v>
      </c>
      <c r="AG121" s="29">
        <v>0</v>
      </c>
      <c r="AH121" s="29"/>
      <c r="AI121" s="29"/>
      <c r="AJ121" s="29"/>
      <c r="AK121" s="29"/>
      <c r="AL121" s="29"/>
    </row>
    <row r="122" spans="1:38" s="1" customFormat="1" ht="16.350000000000001" customHeight="1">
      <c r="A122" s="32" t="s">
        <v>470</v>
      </c>
      <c r="B122" s="29">
        <v>0</v>
      </c>
      <c r="C122" s="29">
        <v>0</v>
      </c>
      <c r="D122" s="29">
        <v>0</v>
      </c>
      <c r="E122" s="29">
        <v>0</v>
      </c>
      <c r="F122" s="29">
        <v>0</v>
      </c>
      <c r="G122" s="29">
        <v>0</v>
      </c>
      <c r="H122" s="29">
        <v>0</v>
      </c>
      <c r="I122" s="29">
        <v>0</v>
      </c>
      <c r="J122" s="29">
        <v>0</v>
      </c>
      <c r="K122" s="29">
        <v>0</v>
      </c>
      <c r="L122" s="29">
        <v>0</v>
      </c>
      <c r="M122" s="29">
        <v>0</v>
      </c>
      <c r="N122" s="29">
        <v>0</v>
      </c>
      <c r="O122" s="29">
        <v>0</v>
      </c>
      <c r="P122" s="29">
        <v>0</v>
      </c>
      <c r="Q122" s="29">
        <v>0</v>
      </c>
      <c r="R122" s="29">
        <v>0</v>
      </c>
      <c r="S122" s="29">
        <v>0</v>
      </c>
      <c r="T122" s="29">
        <v>0</v>
      </c>
      <c r="U122" s="29">
        <v>0</v>
      </c>
      <c r="V122" s="29">
        <v>0</v>
      </c>
      <c r="W122" s="29">
        <v>0</v>
      </c>
      <c r="X122" s="29">
        <v>0</v>
      </c>
      <c r="Y122" s="29"/>
      <c r="Z122" s="29">
        <v>0</v>
      </c>
      <c r="AA122" s="29">
        <v>0</v>
      </c>
      <c r="AB122" s="29">
        <v>0</v>
      </c>
      <c r="AC122" s="29">
        <v>0</v>
      </c>
      <c r="AD122" s="29">
        <v>0</v>
      </c>
      <c r="AE122" s="29">
        <v>0</v>
      </c>
      <c r="AF122" s="29">
        <v>0</v>
      </c>
      <c r="AG122" s="29">
        <v>0</v>
      </c>
      <c r="AH122" s="29"/>
      <c r="AI122" s="29"/>
      <c r="AJ122" s="29"/>
      <c r="AK122" s="29"/>
      <c r="AL122" s="29"/>
    </row>
    <row r="123" spans="1:38" s="1" customFormat="1" ht="16.350000000000001" customHeight="1">
      <c r="A123" s="32" t="s">
        <v>471</v>
      </c>
      <c r="B123" s="29">
        <v>0</v>
      </c>
      <c r="C123" s="29">
        <v>0</v>
      </c>
      <c r="D123" s="29">
        <v>0</v>
      </c>
      <c r="E123" s="29">
        <v>0</v>
      </c>
      <c r="F123" s="29">
        <v>0</v>
      </c>
      <c r="G123" s="29">
        <v>0</v>
      </c>
      <c r="H123" s="29">
        <v>0</v>
      </c>
      <c r="I123" s="29">
        <v>0</v>
      </c>
      <c r="J123" s="29">
        <v>0</v>
      </c>
      <c r="K123" s="29">
        <v>0</v>
      </c>
      <c r="L123" s="29">
        <v>0</v>
      </c>
      <c r="M123" s="29">
        <v>0</v>
      </c>
      <c r="N123" s="29">
        <v>0</v>
      </c>
      <c r="O123" s="29">
        <v>0</v>
      </c>
      <c r="P123" s="29">
        <v>0</v>
      </c>
      <c r="Q123" s="29">
        <v>0</v>
      </c>
      <c r="R123" s="29">
        <v>0</v>
      </c>
      <c r="S123" s="29">
        <v>0</v>
      </c>
      <c r="T123" s="29">
        <v>0</v>
      </c>
      <c r="U123" s="29">
        <v>0</v>
      </c>
      <c r="V123" s="29">
        <v>0</v>
      </c>
      <c r="W123" s="29">
        <v>0</v>
      </c>
      <c r="X123" s="29">
        <v>0</v>
      </c>
      <c r="Y123" s="29"/>
      <c r="Z123" s="29">
        <v>0</v>
      </c>
      <c r="AA123" s="29">
        <v>0</v>
      </c>
      <c r="AB123" s="29">
        <v>0</v>
      </c>
      <c r="AC123" s="29">
        <v>0</v>
      </c>
      <c r="AD123" s="29">
        <v>0</v>
      </c>
      <c r="AE123" s="29">
        <v>0</v>
      </c>
      <c r="AF123" s="29">
        <v>0</v>
      </c>
      <c r="AG123" s="29">
        <v>0</v>
      </c>
      <c r="AH123" s="29"/>
      <c r="AI123" s="29"/>
      <c r="AJ123" s="29"/>
      <c r="AK123" s="29"/>
      <c r="AL123" s="29"/>
    </row>
    <row r="124" spans="1:38" s="1" customFormat="1" ht="16.350000000000001" customHeight="1">
      <c r="A124" s="32" t="s">
        <v>472</v>
      </c>
      <c r="B124" s="29">
        <v>0</v>
      </c>
      <c r="C124" s="29">
        <v>0</v>
      </c>
      <c r="D124" s="29">
        <v>0</v>
      </c>
      <c r="E124" s="29">
        <v>0</v>
      </c>
      <c r="F124" s="29">
        <v>0</v>
      </c>
      <c r="G124" s="29">
        <v>0</v>
      </c>
      <c r="H124" s="29">
        <v>0</v>
      </c>
      <c r="I124" s="29">
        <v>0</v>
      </c>
      <c r="J124" s="29">
        <v>0</v>
      </c>
      <c r="K124" s="29">
        <v>0</v>
      </c>
      <c r="L124" s="29">
        <v>0</v>
      </c>
      <c r="M124" s="29">
        <v>0</v>
      </c>
      <c r="N124" s="29">
        <v>0</v>
      </c>
      <c r="O124" s="29">
        <v>0</v>
      </c>
      <c r="P124" s="29">
        <v>0</v>
      </c>
      <c r="Q124" s="29">
        <v>0</v>
      </c>
      <c r="R124" s="29">
        <v>0</v>
      </c>
      <c r="S124" s="29">
        <v>0</v>
      </c>
      <c r="T124" s="29">
        <v>0</v>
      </c>
      <c r="U124" s="29">
        <v>0</v>
      </c>
      <c r="V124" s="29">
        <v>0</v>
      </c>
      <c r="W124" s="29">
        <v>0</v>
      </c>
      <c r="X124" s="29">
        <v>0</v>
      </c>
      <c r="Y124" s="29"/>
      <c r="Z124" s="29">
        <v>0</v>
      </c>
      <c r="AA124" s="29">
        <v>0</v>
      </c>
      <c r="AB124" s="29">
        <v>0</v>
      </c>
      <c r="AC124" s="29">
        <v>0</v>
      </c>
      <c r="AD124" s="29">
        <v>0</v>
      </c>
      <c r="AE124" s="29">
        <v>0</v>
      </c>
      <c r="AF124" s="29">
        <v>0</v>
      </c>
      <c r="AG124" s="29">
        <v>0</v>
      </c>
      <c r="AH124" s="29"/>
      <c r="AI124" s="29"/>
      <c r="AJ124" s="29"/>
      <c r="AK124" s="29"/>
      <c r="AL124" s="29"/>
    </row>
    <row r="125" spans="1:38" s="1" customFormat="1" ht="16.350000000000001" customHeight="1">
      <c r="A125" s="32" t="s">
        <v>473</v>
      </c>
      <c r="B125" s="29">
        <v>0</v>
      </c>
      <c r="C125" s="29">
        <v>0</v>
      </c>
      <c r="D125" s="29">
        <v>0</v>
      </c>
      <c r="E125" s="29">
        <v>0</v>
      </c>
      <c r="F125" s="29">
        <v>0</v>
      </c>
      <c r="G125" s="29">
        <v>0</v>
      </c>
      <c r="H125" s="29">
        <v>0</v>
      </c>
      <c r="I125" s="29">
        <v>0</v>
      </c>
      <c r="J125" s="29">
        <v>0</v>
      </c>
      <c r="K125" s="29">
        <v>0</v>
      </c>
      <c r="L125" s="29">
        <v>0</v>
      </c>
      <c r="M125" s="29">
        <v>0</v>
      </c>
      <c r="N125" s="29">
        <v>0</v>
      </c>
      <c r="O125" s="29">
        <v>0</v>
      </c>
      <c r="P125" s="29">
        <v>0</v>
      </c>
      <c r="Q125" s="29">
        <v>0</v>
      </c>
      <c r="R125" s="29">
        <v>0</v>
      </c>
      <c r="S125" s="29">
        <v>0</v>
      </c>
      <c r="T125" s="29">
        <v>0</v>
      </c>
      <c r="U125" s="29">
        <v>0</v>
      </c>
      <c r="V125" s="29">
        <v>0</v>
      </c>
      <c r="W125" s="29">
        <v>0</v>
      </c>
      <c r="X125" s="29">
        <v>0</v>
      </c>
      <c r="Y125" s="29"/>
      <c r="Z125" s="29">
        <v>0</v>
      </c>
      <c r="AA125" s="29">
        <v>0</v>
      </c>
      <c r="AB125" s="29">
        <v>0</v>
      </c>
      <c r="AC125" s="29">
        <v>0</v>
      </c>
      <c r="AD125" s="29">
        <v>0</v>
      </c>
      <c r="AE125" s="29">
        <v>0</v>
      </c>
      <c r="AF125" s="29">
        <v>0</v>
      </c>
      <c r="AG125" s="29">
        <v>0</v>
      </c>
      <c r="AH125" s="29"/>
      <c r="AI125" s="29"/>
      <c r="AJ125" s="29"/>
      <c r="AK125" s="29"/>
      <c r="AL125" s="29"/>
    </row>
    <row r="126" spans="1:38" s="1" customFormat="1" ht="16.350000000000001" customHeight="1">
      <c r="A126" s="37" t="s">
        <v>474</v>
      </c>
      <c r="B126" s="29">
        <v>0</v>
      </c>
      <c r="C126" s="29">
        <v>0</v>
      </c>
      <c r="D126" s="29">
        <v>0</v>
      </c>
      <c r="E126" s="29">
        <v>0</v>
      </c>
      <c r="F126" s="29">
        <v>0</v>
      </c>
      <c r="G126" s="29">
        <v>0</v>
      </c>
      <c r="H126" s="29">
        <v>0</v>
      </c>
      <c r="I126" s="29">
        <v>0</v>
      </c>
      <c r="J126" s="29">
        <v>0</v>
      </c>
      <c r="K126" s="29">
        <v>0</v>
      </c>
      <c r="L126" s="29">
        <v>0</v>
      </c>
      <c r="M126" s="29">
        <v>0</v>
      </c>
      <c r="N126" s="29">
        <v>0</v>
      </c>
      <c r="O126" s="29">
        <v>0</v>
      </c>
      <c r="P126" s="29">
        <v>0</v>
      </c>
      <c r="Q126" s="29">
        <v>0</v>
      </c>
      <c r="R126" s="29">
        <v>0</v>
      </c>
      <c r="S126" s="29">
        <v>0</v>
      </c>
      <c r="T126" s="29">
        <v>0</v>
      </c>
      <c r="U126" s="29">
        <v>0</v>
      </c>
      <c r="V126" s="29">
        <v>0</v>
      </c>
      <c r="W126" s="29">
        <v>0</v>
      </c>
      <c r="X126" s="29">
        <v>0</v>
      </c>
      <c r="Y126" s="29"/>
      <c r="Z126" s="29">
        <v>0</v>
      </c>
      <c r="AA126" s="29">
        <v>0</v>
      </c>
      <c r="AB126" s="29">
        <v>0</v>
      </c>
      <c r="AC126" s="29">
        <v>0</v>
      </c>
      <c r="AD126" s="29">
        <v>0</v>
      </c>
      <c r="AE126" s="29">
        <v>0</v>
      </c>
      <c r="AF126" s="29">
        <v>0</v>
      </c>
      <c r="AG126" s="29">
        <v>0</v>
      </c>
      <c r="AH126" s="29"/>
      <c r="AI126" s="29"/>
      <c r="AJ126" s="29"/>
      <c r="AK126" s="29"/>
      <c r="AL126" s="29"/>
    </row>
    <row r="127" spans="1:38" s="1" customFormat="1" ht="16.350000000000001" customHeight="1">
      <c r="A127" s="37" t="s">
        <v>475</v>
      </c>
      <c r="B127" s="29">
        <v>0</v>
      </c>
      <c r="C127" s="29">
        <v>0</v>
      </c>
      <c r="D127" s="29">
        <v>0</v>
      </c>
      <c r="E127" s="29">
        <v>0</v>
      </c>
      <c r="F127" s="29">
        <v>0</v>
      </c>
      <c r="G127" s="29">
        <v>0</v>
      </c>
      <c r="H127" s="29">
        <v>0</v>
      </c>
      <c r="I127" s="29">
        <v>0</v>
      </c>
      <c r="J127" s="29">
        <v>0</v>
      </c>
      <c r="K127" s="29">
        <v>0</v>
      </c>
      <c r="L127" s="29">
        <v>0</v>
      </c>
      <c r="M127" s="29">
        <v>0</v>
      </c>
      <c r="N127" s="29">
        <v>0</v>
      </c>
      <c r="O127" s="29">
        <v>0</v>
      </c>
      <c r="P127" s="29">
        <v>0</v>
      </c>
      <c r="Q127" s="29">
        <v>0</v>
      </c>
      <c r="R127" s="29">
        <v>0</v>
      </c>
      <c r="S127" s="29">
        <v>0</v>
      </c>
      <c r="T127" s="29">
        <v>0</v>
      </c>
      <c r="U127" s="29">
        <v>0</v>
      </c>
      <c r="V127" s="29">
        <v>0</v>
      </c>
      <c r="W127" s="29">
        <v>0</v>
      </c>
      <c r="X127" s="29">
        <v>0</v>
      </c>
      <c r="Y127" s="29"/>
      <c r="Z127" s="29">
        <v>0</v>
      </c>
      <c r="AA127" s="29">
        <v>0</v>
      </c>
      <c r="AB127" s="29">
        <v>0</v>
      </c>
      <c r="AC127" s="29">
        <v>0</v>
      </c>
      <c r="AD127" s="29">
        <v>0</v>
      </c>
      <c r="AE127" s="29">
        <v>0</v>
      </c>
      <c r="AF127" s="29">
        <v>0</v>
      </c>
      <c r="AG127" s="29">
        <v>0</v>
      </c>
      <c r="AH127" s="29"/>
      <c r="AI127" s="29"/>
      <c r="AJ127" s="29"/>
      <c r="AK127" s="29"/>
      <c r="AL127" s="29"/>
    </row>
    <row r="128" spans="1:38" s="1" customFormat="1" ht="16.350000000000001" customHeight="1">
      <c r="A128" s="47" t="s">
        <v>476</v>
      </c>
      <c r="B128" s="29">
        <v>0</v>
      </c>
      <c r="C128" s="29">
        <v>0</v>
      </c>
      <c r="D128" s="29">
        <v>0</v>
      </c>
      <c r="E128" s="29">
        <v>0</v>
      </c>
      <c r="F128" s="29">
        <v>0</v>
      </c>
      <c r="G128" s="29">
        <v>0</v>
      </c>
      <c r="H128" s="29">
        <v>0</v>
      </c>
      <c r="I128" s="29">
        <v>0</v>
      </c>
      <c r="J128" s="29">
        <v>0</v>
      </c>
      <c r="K128" s="29">
        <v>0</v>
      </c>
      <c r="L128" s="29">
        <v>0</v>
      </c>
      <c r="M128" s="29">
        <v>0</v>
      </c>
      <c r="N128" s="29">
        <v>0</v>
      </c>
      <c r="O128" s="29">
        <v>0</v>
      </c>
      <c r="P128" s="29">
        <v>0</v>
      </c>
      <c r="Q128" s="29">
        <v>0</v>
      </c>
      <c r="R128" s="29">
        <v>0</v>
      </c>
      <c r="S128" s="29">
        <v>0</v>
      </c>
      <c r="T128" s="29">
        <v>0</v>
      </c>
      <c r="U128" s="29">
        <v>0</v>
      </c>
      <c r="V128" s="29">
        <v>0</v>
      </c>
      <c r="W128" s="29">
        <v>0</v>
      </c>
      <c r="X128" s="29">
        <v>0</v>
      </c>
      <c r="Y128" s="29"/>
      <c r="Z128" s="29">
        <v>0</v>
      </c>
      <c r="AA128" s="29">
        <v>0</v>
      </c>
      <c r="AB128" s="29">
        <v>0</v>
      </c>
      <c r="AC128" s="29">
        <v>0</v>
      </c>
      <c r="AD128" s="29">
        <v>0</v>
      </c>
      <c r="AE128" s="29">
        <v>0</v>
      </c>
      <c r="AF128" s="29">
        <v>0</v>
      </c>
      <c r="AG128" s="29">
        <v>0</v>
      </c>
      <c r="AH128" s="29"/>
      <c r="AI128" s="29"/>
      <c r="AJ128" s="29"/>
      <c r="AK128" s="29"/>
      <c r="AL128" s="29"/>
    </row>
    <row r="129" spans="1:38" s="1" customFormat="1" ht="16.350000000000001" customHeight="1">
      <c r="A129" s="47" t="s">
        <v>477</v>
      </c>
      <c r="B129" s="29">
        <v>0</v>
      </c>
      <c r="C129" s="29">
        <v>0</v>
      </c>
      <c r="D129" s="29">
        <v>0</v>
      </c>
      <c r="E129" s="29">
        <v>0</v>
      </c>
      <c r="F129" s="29">
        <v>0</v>
      </c>
      <c r="G129" s="29">
        <v>0</v>
      </c>
      <c r="H129" s="29">
        <v>0</v>
      </c>
      <c r="I129" s="29">
        <v>0</v>
      </c>
      <c r="J129" s="29">
        <v>0</v>
      </c>
      <c r="K129" s="29">
        <v>0</v>
      </c>
      <c r="L129" s="29">
        <v>0</v>
      </c>
      <c r="M129" s="29">
        <v>0</v>
      </c>
      <c r="N129" s="29">
        <v>0</v>
      </c>
      <c r="O129" s="29">
        <v>0</v>
      </c>
      <c r="P129" s="29">
        <v>0</v>
      </c>
      <c r="Q129" s="29">
        <v>0</v>
      </c>
      <c r="R129" s="29">
        <v>0</v>
      </c>
      <c r="S129" s="29">
        <v>0</v>
      </c>
      <c r="T129" s="29">
        <v>0</v>
      </c>
      <c r="U129" s="29">
        <v>0</v>
      </c>
      <c r="V129" s="29">
        <v>0</v>
      </c>
      <c r="W129" s="29">
        <v>0</v>
      </c>
      <c r="X129" s="29">
        <v>0</v>
      </c>
      <c r="Y129" s="29"/>
      <c r="Z129" s="29">
        <v>0</v>
      </c>
      <c r="AA129" s="29">
        <v>0</v>
      </c>
      <c r="AB129" s="29">
        <v>0</v>
      </c>
      <c r="AC129" s="29">
        <v>0</v>
      </c>
      <c r="AD129" s="29">
        <v>0</v>
      </c>
      <c r="AE129" s="29">
        <v>0</v>
      </c>
      <c r="AF129" s="29">
        <v>0</v>
      </c>
      <c r="AG129" s="29">
        <v>0</v>
      </c>
      <c r="AH129" s="29"/>
      <c r="AI129" s="29"/>
      <c r="AJ129" s="29"/>
      <c r="AK129" s="29"/>
      <c r="AL129" s="29"/>
    </row>
    <row r="130" spans="1:38" s="1" customFormat="1" ht="16.350000000000001" customHeight="1">
      <c r="A130" s="47" t="s">
        <v>478</v>
      </c>
      <c r="B130" s="29">
        <v>0</v>
      </c>
      <c r="C130" s="29">
        <v>0</v>
      </c>
      <c r="D130" s="29">
        <v>0</v>
      </c>
      <c r="E130" s="29">
        <v>0</v>
      </c>
      <c r="F130" s="29">
        <v>0</v>
      </c>
      <c r="G130" s="29">
        <v>0</v>
      </c>
      <c r="H130" s="29">
        <v>0</v>
      </c>
      <c r="I130" s="29">
        <v>0</v>
      </c>
      <c r="J130" s="29">
        <v>0</v>
      </c>
      <c r="K130" s="29">
        <v>0</v>
      </c>
      <c r="L130" s="29">
        <v>0</v>
      </c>
      <c r="M130" s="29">
        <v>0</v>
      </c>
      <c r="N130" s="29">
        <v>0</v>
      </c>
      <c r="O130" s="29">
        <v>0</v>
      </c>
      <c r="P130" s="29">
        <v>0</v>
      </c>
      <c r="Q130" s="29">
        <v>0</v>
      </c>
      <c r="R130" s="29">
        <v>0</v>
      </c>
      <c r="S130" s="29">
        <v>0</v>
      </c>
      <c r="T130" s="29">
        <v>0</v>
      </c>
      <c r="U130" s="29">
        <v>0</v>
      </c>
      <c r="V130" s="29">
        <v>0</v>
      </c>
      <c r="W130" s="29">
        <v>0</v>
      </c>
      <c r="X130" s="29">
        <v>0</v>
      </c>
      <c r="Y130" s="29"/>
      <c r="Z130" s="29">
        <v>0</v>
      </c>
      <c r="AA130" s="29">
        <v>0</v>
      </c>
      <c r="AB130" s="29">
        <v>0</v>
      </c>
      <c r="AC130" s="29">
        <v>0</v>
      </c>
      <c r="AD130" s="29">
        <v>0</v>
      </c>
      <c r="AE130" s="29">
        <v>0</v>
      </c>
      <c r="AF130" s="29">
        <v>0</v>
      </c>
      <c r="AG130" s="29">
        <v>0</v>
      </c>
      <c r="AH130" s="29"/>
      <c r="AI130" s="29"/>
      <c r="AJ130" s="29"/>
      <c r="AK130" s="29"/>
      <c r="AL130" s="29"/>
    </row>
    <row r="131" spans="1:38" s="1" customFormat="1" ht="16.350000000000001" customHeight="1">
      <c r="A131" s="47" t="s">
        <v>479</v>
      </c>
      <c r="B131" s="29">
        <v>0</v>
      </c>
      <c r="C131" s="29">
        <v>0</v>
      </c>
      <c r="D131" s="29">
        <v>0</v>
      </c>
      <c r="E131" s="29">
        <v>0</v>
      </c>
      <c r="F131" s="29">
        <v>0</v>
      </c>
      <c r="G131" s="29">
        <v>0</v>
      </c>
      <c r="H131" s="29">
        <v>0</v>
      </c>
      <c r="I131" s="29">
        <v>0</v>
      </c>
      <c r="J131" s="29">
        <v>0</v>
      </c>
      <c r="K131" s="29">
        <v>0</v>
      </c>
      <c r="L131" s="29">
        <v>0</v>
      </c>
      <c r="M131" s="29">
        <v>0</v>
      </c>
      <c r="N131" s="29">
        <v>0</v>
      </c>
      <c r="O131" s="29">
        <v>0</v>
      </c>
      <c r="P131" s="29">
        <v>0</v>
      </c>
      <c r="Q131" s="29">
        <v>0</v>
      </c>
      <c r="R131" s="29">
        <v>0</v>
      </c>
      <c r="S131" s="29">
        <v>0</v>
      </c>
      <c r="T131" s="29">
        <v>0</v>
      </c>
      <c r="U131" s="29">
        <v>0</v>
      </c>
      <c r="V131" s="29">
        <v>0</v>
      </c>
      <c r="W131" s="29">
        <v>0</v>
      </c>
      <c r="X131" s="29">
        <v>0</v>
      </c>
      <c r="Y131" s="29"/>
      <c r="Z131" s="29">
        <v>0</v>
      </c>
      <c r="AA131" s="29">
        <v>0</v>
      </c>
      <c r="AB131" s="29">
        <v>0</v>
      </c>
      <c r="AC131" s="29">
        <v>0</v>
      </c>
      <c r="AD131" s="29">
        <v>0</v>
      </c>
      <c r="AE131" s="29">
        <v>0</v>
      </c>
      <c r="AF131" s="29">
        <v>0</v>
      </c>
      <c r="AG131" s="29">
        <v>0</v>
      </c>
      <c r="AH131" s="29"/>
      <c r="AI131" s="29"/>
      <c r="AJ131" s="29"/>
      <c r="AK131" s="29"/>
      <c r="AL131" s="29"/>
    </row>
    <row r="132" spans="1:38" s="1" customFormat="1" ht="16.350000000000001" customHeight="1">
      <c r="A132" s="37" t="s">
        <v>480</v>
      </c>
      <c r="B132" s="29">
        <v>0</v>
      </c>
      <c r="C132" s="29">
        <v>0</v>
      </c>
      <c r="D132" s="29">
        <v>0</v>
      </c>
      <c r="E132" s="29">
        <v>0</v>
      </c>
      <c r="F132" s="29">
        <v>0</v>
      </c>
      <c r="G132" s="29">
        <v>0</v>
      </c>
      <c r="H132" s="29">
        <v>0</v>
      </c>
      <c r="I132" s="29">
        <v>0</v>
      </c>
      <c r="J132" s="29">
        <v>0</v>
      </c>
      <c r="K132" s="29">
        <v>0</v>
      </c>
      <c r="L132" s="29">
        <v>0</v>
      </c>
      <c r="M132" s="29">
        <v>0</v>
      </c>
      <c r="N132" s="29">
        <v>0</v>
      </c>
      <c r="O132" s="29">
        <v>0</v>
      </c>
      <c r="P132" s="29">
        <v>0</v>
      </c>
      <c r="Q132" s="29">
        <v>0</v>
      </c>
      <c r="R132" s="29">
        <v>0</v>
      </c>
      <c r="S132" s="29">
        <v>0</v>
      </c>
      <c r="T132" s="29">
        <v>0</v>
      </c>
      <c r="U132" s="29">
        <v>0</v>
      </c>
      <c r="V132" s="29">
        <v>0</v>
      </c>
      <c r="W132" s="29">
        <v>0</v>
      </c>
      <c r="X132" s="29">
        <v>0</v>
      </c>
      <c r="Y132" s="29"/>
      <c r="Z132" s="29">
        <v>0</v>
      </c>
      <c r="AA132" s="29">
        <v>0</v>
      </c>
      <c r="AB132" s="29">
        <v>0</v>
      </c>
      <c r="AC132" s="29">
        <v>0</v>
      </c>
      <c r="AD132" s="29">
        <v>0</v>
      </c>
      <c r="AE132" s="29">
        <v>0</v>
      </c>
      <c r="AF132" s="29">
        <v>0</v>
      </c>
      <c r="AG132" s="29">
        <v>0</v>
      </c>
      <c r="AH132" s="29"/>
      <c r="AI132" s="29"/>
      <c r="AJ132" s="29"/>
      <c r="AK132" s="29"/>
      <c r="AL132" s="29"/>
    </row>
    <row r="133" spans="1:38" s="1" customFormat="1" ht="16.350000000000001" customHeight="1">
      <c r="A133" s="37" t="s">
        <v>481</v>
      </c>
      <c r="B133" s="29">
        <v>0</v>
      </c>
      <c r="C133" s="29">
        <v>0</v>
      </c>
      <c r="D133" s="29">
        <v>0</v>
      </c>
      <c r="E133" s="29">
        <v>0</v>
      </c>
      <c r="F133" s="29">
        <v>0</v>
      </c>
      <c r="G133" s="29">
        <v>0</v>
      </c>
      <c r="H133" s="29">
        <v>0</v>
      </c>
      <c r="I133" s="29">
        <v>0</v>
      </c>
      <c r="J133" s="29">
        <v>0</v>
      </c>
      <c r="K133" s="29">
        <v>0</v>
      </c>
      <c r="L133" s="29">
        <v>0</v>
      </c>
      <c r="M133" s="29">
        <v>0</v>
      </c>
      <c r="N133" s="29">
        <v>0</v>
      </c>
      <c r="O133" s="29">
        <v>0</v>
      </c>
      <c r="P133" s="29">
        <v>0</v>
      </c>
      <c r="Q133" s="29">
        <v>0</v>
      </c>
      <c r="R133" s="29">
        <v>0</v>
      </c>
      <c r="S133" s="29">
        <v>0</v>
      </c>
      <c r="T133" s="29">
        <v>0</v>
      </c>
      <c r="U133" s="29">
        <v>0</v>
      </c>
      <c r="V133" s="29">
        <v>0</v>
      </c>
      <c r="W133" s="29">
        <v>0</v>
      </c>
      <c r="X133" s="29">
        <v>0</v>
      </c>
      <c r="Y133" s="29"/>
      <c r="Z133" s="29">
        <v>0</v>
      </c>
      <c r="AA133" s="29">
        <v>0</v>
      </c>
      <c r="AB133" s="29">
        <v>0</v>
      </c>
      <c r="AC133" s="29">
        <v>0</v>
      </c>
      <c r="AD133" s="29">
        <v>0</v>
      </c>
      <c r="AE133" s="29">
        <v>0</v>
      </c>
      <c r="AF133" s="29">
        <v>0</v>
      </c>
      <c r="AG133" s="29">
        <v>0</v>
      </c>
      <c r="AH133" s="29"/>
      <c r="AI133" s="29"/>
      <c r="AJ133" s="29"/>
      <c r="AK133" s="29"/>
      <c r="AL133" s="29"/>
    </row>
    <row r="134" spans="1:38" s="1" customFormat="1" ht="16.350000000000001" customHeight="1">
      <c r="A134" s="37" t="s">
        <v>482</v>
      </c>
      <c r="B134" s="29">
        <v>0</v>
      </c>
      <c r="C134" s="29">
        <v>0</v>
      </c>
      <c r="D134" s="29">
        <v>0</v>
      </c>
      <c r="E134" s="29">
        <v>0</v>
      </c>
      <c r="F134" s="29">
        <v>0</v>
      </c>
      <c r="G134" s="29">
        <v>0</v>
      </c>
      <c r="H134" s="29">
        <v>0</v>
      </c>
      <c r="I134" s="29">
        <v>0</v>
      </c>
      <c r="J134" s="29">
        <v>0</v>
      </c>
      <c r="K134" s="29">
        <v>0</v>
      </c>
      <c r="L134" s="29">
        <v>0</v>
      </c>
      <c r="M134" s="29">
        <v>0</v>
      </c>
      <c r="N134" s="29">
        <v>0</v>
      </c>
      <c r="O134" s="29">
        <v>0</v>
      </c>
      <c r="P134" s="29">
        <v>0</v>
      </c>
      <c r="Q134" s="29">
        <v>0</v>
      </c>
      <c r="R134" s="29">
        <v>0</v>
      </c>
      <c r="S134" s="29">
        <v>0</v>
      </c>
      <c r="T134" s="29">
        <v>0</v>
      </c>
      <c r="U134" s="29">
        <v>0</v>
      </c>
      <c r="V134" s="29">
        <v>0</v>
      </c>
      <c r="W134" s="29">
        <v>0</v>
      </c>
      <c r="X134" s="29">
        <v>0</v>
      </c>
      <c r="Y134" s="29"/>
      <c r="Z134" s="29">
        <v>0</v>
      </c>
      <c r="AA134" s="29">
        <v>0</v>
      </c>
      <c r="AB134" s="29">
        <v>0</v>
      </c>
      <c r="AC134" s="29">
        <v>0</v>
      </c>
      <c r="AD134" s="29">
        <v>0</v>
      </c>
      <c r="AE134" s="29">
        <v>0</v>
      </c>
      <c r="AF134" s="29">
        <v>0</v>
      </c>
      <c r="AG134" s="29">
        <v>0</v>
      </c>
      <c r="AH134" s="29"/>
      <c r="AI134" s="29"/>
      <c r="AJ134" s="29"/>
      <c r="AK134" s="29"/>
      <c r="AL134" s="29"/>
    </row>
    <row r="135" spans="1:38" s="1" customFormat="1" ht="16.350000000000001" customHeight="1">
      <c r="A135" s="37" t="s">
        <v>483</v>
      </c>
      <c r="B135" s="29">
        <v>0</v>
      </c>
      <c r="C135" s="29">
        <v>0</v>
      </c>
      <c r="D135" s="29">
        <v>0</v>
      </c>
      <c r="E135" s="29">
        <v>0</v>
      </c>
      <c r="F135" s="29">
        <v>0</v>
      </c>
      <c r="G135" s="29">
        <v>0</v>
      </c>
      <c r="H135" s="29">
        <v>0</v>
      </c>
      <c r="I135" s="29">
        <v>0</v>
      </c>
      <c r="J135" s="29">
        <v>0</v>
      </c>
      <c r="K135" s="29">
        <v>0</v>
      </c>
      <c r="L135" s="29">
        <v>0</v>
      </c>
      <c r="M135" s="29">
        <v>0</v>
      </c>
      <c r="N135" s="29">
        <v>0</v>
      </c>
      <c r="O135" s="29">
        <v>0</v>
      </c>
      <c r="P135" s="29">
        <v>0</v>
      </c>
      <c r="Q135" s="29">
        <v>0</v>
      </c>
      <c r="R135" s="29">
        <v>0</v>
      </c>
      <c r="S135" s="29">
        <v>0</v>
      </c>
      <c r="T135" s="29">
        <v>0</v>
      </c>
      <c r="U135" s="29">
        <v>0</v>
      </c>
      <c r="V135" s="29">
        <v>0</v>
      </c>
      <c r="W135" s="29">
        <v>0</v>
      </c>
      <c r="X135" s="29">
        <v>0</v>
      </c>
      <c r="Y135" s="29"/>
      <c r="Z135" s="29">
        <v>0</v>
      </c>
      <c r="AA135" s="29">
        <v>0</v>
      </c>
      <c r="AB135" s="29">
        <v>0</v>
      </c>
      <c r="AC135" s="29">
        <v>0</v>
      </c>
      <c r="AD135" s="29">
        <v>0</v>
      </c>
      <c r="AE135" s="29">
        <v>0</v>
      </c>
      <c r="AF135" s="29">
        <v>0</v>
      </c>
      <c r="AG135" s="29">
        <v>0</v>
      </c>
      <c r="AH135" s="29"/>
      <c r="AI135" s="29"/>
      <c r="AJ135" s="29"/>
      <c r="AK135" s="29"/>
      <c r="AL135" s="29"/>
    </row>
    <row r="136" spans="1:38" s="1" customFormat="1" ht="16.350000000000001" customHeight="1">
      <c r="A136" s="37" t="s">
        <v>484</v>
      </c>
      <c r="B136" s="29">
        <v>0</v>
      </c>
      <c r="C136" s="29">
        <v>0</v>
      </c>
      <c r="D136" s="29">
        <v>0</v>
      </c>
      <c r="E136" s="29">
        <v>0</v>
      </c>
      <c r="F136" s="29">
        <v>0</v>
      </c>
      <c r="G136" s="29">
        <v>0</v>
      </c>
      <c r="H136" s="29">
        <v>0</v>
      </c>
      <c r="I136" s="29">
        <v>0</v>
      </c>
      <c r="J136" s="29">
        <v>0</v>
      </c>
      <c r="K136" s="29">
        <v>0</v>
      </c>
      <c r="L136" s="29">
        <v>0</v>
      </c>
      <c r="M136" s="29">
        <v>0</v>
      </c>
      <c r="N136" s="29">
        <v>0</v>
      </c>
      <c r="O136" s="29">
        <v>0</v>
      </c>
      <c r="P136" s="29">
        <v>0</v>
      </c>
      <c r="Q136" s="29">
        <v>0</v>
      </c>
      <c r="R136" s="29">
        <v>0</v>
      </c>
      <c r="S136" s="29">
        <v>0</v>
      </c>
      <c r="T136" s="29">
        <v>0</v>
      </c>
      <c r="U136" s="29">
        <v>0</v>
      </c>
      <c r="V136" s="29">
        <v>0</v>
      </c>
      <c r="W136" s="29">
        <v>0</v>
      </c>
      <c r="X136" s="29">
        <v>0</v>
      </c>
      <c r="Y136" s="29"/>
      <c r="Z136" s="29">
        <v>0</v>
      </c>
      <c r="AA136" s="29">
        <v>0</v>
      </c>
      <c r="AB136" s="29">
        <v>0</v>
      </c>
      <c r="AC136" s="29">
        <v>0</v>
      </c>
      <c r="AD136" s="29">
        <v>0</v>
      </c>
      <c r="AE136" s="29">
        <v>0</v>
      </c>
      <c r="AF136" s="29">
        <v>0</v>
      </c>
      <c r="AG136" s="29">
        <v>0</v>
      </c>
      <c r="AH136" s="29"/>
      <c r="AI136" s="29"/>
      <c r="AJ136" s="29"/>
      <c r="AK136" s="29"/>
      <c r="AL136" s="29"/>
    </row>
    <row r="137" spans="1:38" s="1" customFormat="1" ht="16.350000000000001" customHeight="1">
      <c r="A137" s="37" t="s">
        <v>485</v>
      </c>
      <c r="B137" s="29">
        <v>0</v>
      </c>
      <c r="C137" s="29">
        <v>0</v>
      </c>
      <c r="D137" s="29">
        <v>0</v>
      </c>
      <c r="E137" s="29">
        <v>0</v>
      </c>
      <c r="F137" s="29">
        <v>0</v>
      </c>
      <c r="G137" s="29">
        <v>0</v>
      </c>
      <c r="H137" s="29">
        <v>0</v>
      </c>
      <c r="I137" s="29">
        <v>0</v>
      </c>
      <c r="J137" s="29">
        <v>0</v>
      </c>
      <c r="K137" s="29">
        <v>0</v>
      </c>
      <c r="L137" s="29">
        <v>0</v>
      </c>
      <c r="M137" s="29">
        <v>0</v>
      </c>
      <c r="N137" s="29">
        <v>0</v>
      </c>
      <c r="O137" s="29">
        <v>0</v>
      </c>
      <c r="P137" s="29">
        <v>0</v>
      </c>
      <c r="Q137" s="29">
        <v>0</v>
      </c>
      <c r="R137" s="29">
        <v>0</v>
      </c>
      <c r="S137" s="29">
        <v>0</v>
      </c>
      <c r="T137" s="29">
        <v>0</v>
      </c>
      <c r="U137" s="29">
        <v>0</v>
      </c>
      <c r="V137" s="29">
        <v>0</v>
      </c>
      <c r="W137" s="29">
        <v>0</v>
      </c>
      <c r="X137" s="29">
        <v>0</v>
      </c>
      <c r="Y137" s="29"/>
      <c r="Z137" s="29">
        <v>0</v>
      </c>
      <c r="AA137" s="29">
        <v>0</v>
      </c>
      <c r="AB137" s="29">
        <v>0</v>
      </c>
      <c r="AC137" s="29">
        <v>0</v>
      </c>
      <c r="AD137" s="29">
        <v>0</v>
      </c>
      <c r="AE137" s="29">
        <v>0</v>
      </c>
      <c r="AF137" s="29">
        <v>0</v>
      </c>
      <c r="AG137" s="29">
        <v>0</v>
      </c>
      <c r="AH137" s="29"/>
      <c r="AI137" s="29"/>
      <c r="AJ137" s="29"/>
      <c r="AK137" s="29"/>
      <c r="AL137" s="29"/>
    </row>
    <row r="138" spans="1:38" s="1" customFormat="1" ht="16.350000000000001" customHeight="1">
      <c r="A138" s="48" t="s">
        <v>705</v>
      </c>
      <c r="B138" s="29">
        <v>-85375</v>
      </c>
      <c r="C138" s="29">
        <v>0</v>
      </c>
      <c r="D138" s="29">
        <v>0</v>
      </c>
      <c r="E138" s="29">
        <v>0</v>
      </c>
      <c r="F138" s="29">
        <v>34625</v>
      </c>
      <c r="G138" s="29">
        <v>7280</v>
      </c>
      <c r="H138" s="29">
        <v>0</v>
      </c>
      <c r="I138" s="29">
        <v>0</v>
      </c>
      <c r="J138" s="29">
        <v>0</v>
      </c>
      <c r="K138" s="29">
        <v>0</v>
      </c>
      <c r="L138" s="29">
        <v>0</v>
      </c>
      <c r="M138" s="29">
        <v>39430</v>
      </c>
      <c r="N138" s="29">
        <v>0</v>
      </c>
      <c r="O138" s="29">
        <v>0</v>
      </c>
      <c r="P138" s="29">
        <v>0</v>
      </c>
      <c r="Q138" s="29">
        <v>0</v>
      </c>
      <c r="R138" s="29">
        <v>0</v>
      </c>
      <c r="S138" s="29">
        <v>0</v>
      </c>
      <c r="T138" s="29">
        <v>0</v>
      </c>
      <c r="U138" s="29">
        <v>0</v>
      </c>
      <c r="V138" s="29">
        <v>7280</v>
      </c>
      <c r="W138" s="29">
        <v>0</v>
      </c>
      <c r="X138" s="29">
        <v>0</v>
      </c>
      <c r="Y138" s="29"/>
      <c r="Z138" s="29">
        <v>1680</v>
      </c>
      <c r="AA138" s="29">
        <v>6095</v>
      </c>
      <c r="AB138" s="29">
        <v>18030</v>
      </c>
      <c r="AC138" s="29">
        <v>8820</v>
      </c>
      <c r="AD138" s="29">
        <v>0</v>
      </c>
      <c r="AE138" s="29">
        <v>0</v>
      </c>
      <c r="AF138" s="29">
        <v>0</v>
      </c>
      <c r="AG138" s="29">
        <v>0</v>
      </c>
      <c r="AH138" s="29"/>
      <c r="AI138" s="29"/>
      <c r="AJ138" s="29"/>
      <c r="AK138" s="29"/>
      <c r="AL138" s="29"/>
    </row>
    <row r="139" spans="1:38" s="1" customFormat="1" ht="16.350000000000001" customHeight="1">
      <c r="A139" s="32" t="s">
        <v>486</v>
      </c>
      <c r="B139" s="29">
        <v>0</v>
      </c>
      <c r="C139" s="29">
        <v>0</v>
      </c>
      <c r="D139" s="29">
        <v>0</v>
      </c>
      <c r="E139" s="29">
        <v>0</v>
      </c>
      <c r="F139" s="29">
        <v>0</v>
      </c>
      <c r="G139" s="29">
        <v>0</v>
      </c>
      <c r="H139" s="29">
        <v>0</v>
      </c>
      <c r="I139" s="29">
        <v>0</v>
      </c>
      <c r="J139" s="29">
        <v>0</v>
      </c>
      <c r="K139" s="29">
        <v>0</v>
      </c>
      <c r="L139" s="29">
        <v>0</v>
      </c>
      <c r="M139" s="29">
        <v>0</v>
      </c>
      <c r="N139" s="29">
        <v>0</v>
      </c>
      <c r="O139" s="29">
        <v>0</v>
      </c>
      <c r="P139" s="29">
        <v>0</v>
      </c>
      <c r="Q139" s="29">
        <v>0</v>
      </c>
      <c r="R139" s="29">
        <v>0</v>
      </c>
      <c r="S139" s="29">
        <v>0</v>
      </c>
      <c r="T139" s="29">
        <v>0</v>
      </c>
      <c r="U139" s="29">
        <v>0</v>
      </c>
      <c r="V139" s="29">
        <v>0</v>
      </c>
      <c r="W139" s="29">
        <v>0</v>
      </c>
      <c r="X139" s="29">
        <v>0</v>
      </c>
      <c r="Y139" s="29"/>
      <c r="Z139" s="29">
        <v>0</v>
      </c>
      <c r="AA139" s="29">
        <v>0</v>
      </c>
      <c r="AB139" s="29">
        <v>0</v>
      </c>
      <c r="AC139" s="29">
        <v>0</v>
      </c>
      <c r="AD139" s="29">
        <v>0</v>
      </c>
      <c r="AE139" s="29">
        <v>0</v>
      </c>
      <c r="AF139" s="29">
        <v>0</v>
      </c>
      <c r="AG139" s="29">
        <v>0</v>
      </c>
      <c r="AH139" s="29"/>
      <c r="AI139" s="29"/>
      <c r="AJ139" s="29"/>
      <c r="AK139" s="29"/>
      <c r="AL139" s="29"/>
    </row>
    <row r="140" spans="1:38" s="1" customFormat="1" ht="16.350000000000001" customHeight="1">
      <c r="A140" s="37" t="s">
        <v>487</v>
      </c>
      <c r="B140" s="29">
        <v>0</v>
      </c>
      <c r="C140" s="29">
        <v>0</v>
      </c>
      <c r="D140" s="29">
        <v>0</v>
      </c>
      <c r="E140" s="29">
        <v>0</v>
      </c>
      <c r="F140" s="29">
        <v>0</v>
      </c>
      <c r="G140" s="29">
        <v>0</v>
      </c>
      <c r="H140" s="29">
        <v>0</v>
      </c>
      <c r="I140" s="29">
        <v>0</v>
      </c>
      <c r="J140" s="29">
        <v>0</v>
      </c>
      <c r="K140" s="29">
        <v>0</v>
      </c>
      <c r="L140" s="29">
        <v>0</v>
      </c>
      <c r="M140" s="29">
        <v>0</v>
      </c>
      <c r="N140" s="29">
        <v>0</v>
      </c>
      <c r="O140" s="29">
        <v>0</v>
      </c>
      <c r="P140" s="29">
        <v>0</v>
      </c>
      <c r="Q140" s="29">
        <v>0</v>
      </c>
      <c r="R140" s="29">
        <v>0</v>
      </c>
      <c r="S140" s="29">
        <v>0</v>
      </c>
      <c r="T140" s="29">
        <v>0</v>
      </c>
      <c r="U140" s="29">
        <v>0</v>
      </c>
      <c r="V140" s="29">
        <v>0</v>
      </c>
      <c r="W140" s="29">
        <v>0</v>
      </c>
      <c r="X140" s="29">
        <v>0</v>
      </c>
      <c r="Y140" s="29"/>
      <c r="Z140" s="29">
        <v>0</v>
      </c>
      <c r="AA140" s="68">
        <v>0</v>
      </c>
      <c r="AB140" s="29">
        <v>0</v>
      </c>
      <c r="AC140" s="29">
        <v>0</v>
      </c>
      <c r="AD140" s="29">
        <v>0</v>
      </c>
      <c r="AE140" s="29">
        <v>0</v>
      </c>
      <c r="AF140" s="29">
        <v>0</v>
      </c>
      <c r="AG140" s="29">
        <v>0</v>
      </c>
      <c r="AH140" s="29"/>
      <c r="AI140" s="29"/>
      <c r="AJ140" s="29"/>
      <c r="AK140" s="29"/>
      <c r="AL140" s="29"/>
    </row>
    <row r="141" spans="1:38" s="1" customFormat="1" ht="16.350000000000001" customHeight="1">
      <c r="A141" s="37" t="s">
        <v>488</v>
      </c>
      <c r="B141" s="29">
        <v>0</v>
      </c>
      <c r="C141" s="29">
        <v>0</v>
      </c>
      <c r="D141" s="29">
        <v>0</v>
      </c>
      <c r="E141" s="29">
        <v>0</v>
      </c>
      <c r="F141" s="29">
        <v>0</v>
      </c>
      <c r="G141" s="29">
        <v>0</v>
      </c>
      <c r="H141" s="29">
        <v>0</v>
      </c>
      <c r="I141" s="29">
        <v>0</v>
      </c>
      <c r="J141" s="29">
        <v>0</v>
      </c>
      <c r="K141" s="29">
        <v>0</v>
      </c>
      <c r="L141" s="29">
        <v>0</v>
      </c>
      <c r="M141" s="29">
        <v>0</v>
      </c>
      <c r="N141" s="29">
        <v>0</v>
      </c>
      <c r="O141" s="29">
        <v>0</v>
      </c>
      <c r="P141" s="29">
        <v>0</v>
      </c>
      <c r="Q141" s="29">
        <v>0</v>
      </c>
      <c r="R141" s="29">
        <v>0</v>
      </c>
      <c r="S141" s="29">
        <v>0</v>
      </c>
      <c r="T141" s="29">
        <v>0</v>
      </c>
      <c r="U141" s="29">
        <v>0</v>
      </c>
      <c r="V141" s="29">
        <v>0</v>
      </c>
      <c r="W141" s="29">
        <v>0</v>
      </c>
      <c r="X141" s="29">
        <v>0</v>
      </c>
      <c r="Y141" s="29"/>
      <c r="Z141" s="29">
        <v>0</v>
      </c>
      <c r="AA141" s="68">
        <v>0</v>
      </c>
      <c r="AB141" s="29">
        <v>0</v>
      </c>
      <c r="AC141" s="29">
        <v>0</v>
      </c>
      <c r="AD141" s="29">
        <v>0</v>
      </c>
      <c r="AE141" s="29">
        <v>0</v>
      </c>
      <c r="AF141" s="29">
        <v>0</v>
      </c>
      <c r="AG141" s="29">
        <v>0</v>
      </c>
      <c r="AH141" s="29"/>
      <c r="AI141" s="29"/>
      <c r="AJ141" s="29"/>
      <c r="AK141" s="29"/>
      <c r="AL141" s="29"/>
    </row>
    <row r="142" spans="1:38" s="1" customFormat="1" ht="16.350000000000001" customHeight="1">
      <c r="A142" s="37" t="s">
        <v>706</v>
      </c>
      <c r="B142" s="29">
        <v>0</v>
      </c>
      <c r="C142" s="29">
        <v>0</v>
      </c>
      <c r="D142" s="29">
        <v>0</v>
      </c>
      <c r="E142" s="29">
        <v>0</v>
      </c>
      <c r="F142" s="29">
        <v>0</v>
      </c>
      <c r="G142" s="29">
        <v>0</v>
      </c>
      <c r="H142" s="29">
        <v>0</v>
      </c>
      <c r="I142" s="29">
        <v>0</v>
      </c>
      <c r="J142" s="29">
        <v>0</v>
      </c>
      <c r="K142" s="29">
        <v>0</v>
      </c>
      <c r="L142" s="29">
        <v>0</v>
      </c>
      <c r="M142" s="29">
        <v>0</v>
      </c>
      <c r="N142" s="29">
        <v>0</v>
      </c>
      <c r="O142" s="29">
        <v>0</v>
      </c>
      <c r="P142" s="29">
        <v>0</v>
      </c>
      <c r="Q142" s="29">
        <v>0</v>
      </c>
      <c r="R142" s="29">
        <v>0</v>
      </c>
      <c r="S142" s="29">
        <v>0</v>
      </c>
      <c r="T142" s="29">
        <v>0</v>
      </c>
      <c r="U142" s="29">
        <v>0</v>
      </c>
      <c r="V142" s="29">
        <v>0</v>
      </c>
      <c r="W142" s="29">
        <v>0</v>
      </c>
      <c r="X142" s="29">
        <v>0</v>
      </c>
      <c r="Y142" s="29"/>
      <c r="Z142" s="29">
        <v>0</v>
      </c>
      <c r="AA142" s="68">
        <v>0</v>
      </c>
      <c r="AB142" s="29">
        <v>0</v>
      </c>
      <c r="AC142" s="29">
        <v>0</v>
      </c>
      <c r="AD142" s="29">
        <v>0</v>
      </c>
      <c r="AE142" s="29">
        <v>0</v>
      </c>
      <c r="AF142" s="29">
        <v>0</v>
      </c>
      <c r="AG142" s="29">
        <v>0</v>
      </c>
      <c r="AH142" s="29"/>
      <c r="AI142" s="29"/>
      <c r="AJ142" s="29"/>
      <c r="AK142" s="29"/>
      <c r="AL142" s="29"/>
    </row>
    <row r="143" spans="1:38" s="1" customFormat="1" ht="16.350000000000001" customHeight="1">
      <c r="A143" s="37" t="s">
        <v>489</v>
      </c>
      <c r="B143" s="29">
        <v>0</v>
      </c>
      <c r="C143" s="29">
        <v>0</v>
      </c>
      <c r="D143" s="29">
        <v>0</v>
      </c>
      <c r="E143" s="29">
        <v>0</v>
      </c>
      <c r="F143" s="29">
        <v>0</v>
      </c>
      <c r="G143" s="29">
        <v>0</v>
      </c>
      <c r="H143" s="29">
        <v>0</v>
      </c>
      <c r="I143" s="29">
        <v>0</v>
      </c>
      <c r="J143" s="29">
        <v>0</v>
      </c>
      <c r="K143" s="29">
        <v>0</v>
      </c>
      <c r="L143" s="29">
        <v>0</v>
      </c>
      <c r="M143" s="29">
        <v>0</v>
      </c>
      <c r="N143" s="29">
        <v>0</v>
      </c>
      <c r="O143" s="29">
        <v>0</v>
      </c>
      <c r="P143" s="29">
        <v>0</v>
      </c>
      <c r="Q143" s="29">
        <v>0</v>
      </c>
      <c r="R143" s="29">
        <v>0</v>
      </c>
      <c r="S143" s="29">
        <v>0</v>
      </c>
      <c r="T143" s="29">
        <v>0</v>
      </c>
      <c r="U143" s="29">
        <v>0</v>
      </c>
      <c r="V143" s="29">
        <v>0</v>
      </c>
      <c r="W143" s="29">
        <v>0</v>
      </c>
      <c r="X143" s="29">
        <v>0</v>
      </c>
      <c r="Y143" s="29"/>
      <c r="Z143" s="29">
        <v>0</v>
      </c>
      <c r="AA143" s="68">
        <v>0</v>
      </c>
      <c r="AB143" s="29">
        <v>0</v>
      </c>
      <c r="AC143" s="29">
        <v>0</v>
      </c>
      <c r="AD143" s="29">
        <v>0</v>
      </c>
      <c r="AE143" s="29">
        <v>0</v>
      </c>
      <c r="AF143" s="29">
        <v>0</v>
      </c>
      <c r="AG143" s="29">
        <v>0</v>
      </c>
      <c r="AH143" s="29"/>
      <c r="AI143" s="29"/>
      <c r="AJ143" s="29"/>
      <c r="AK143" s="29"/>
      <c r="AL143" s="29"/>
    </row>
    <row r="144" spans="1:38" s="1" customFormat="1" ht="16.350000000000001" customHeight="1">
      <c r="A144" s="37" t="s">
        <v>490</v>
      </c>
      <c r="B144" s="29">
        <v>0</v>
      </c>
      <c r="C144" s="29">
        <v>0</v>
      </c>
      <c r="D144" s="29">
        <v>0</v>
      </c>
      <c r="E144" s="29">
        <v>0</v>
      </c>
      <c r="F144" s="29">
        <v>0</v>
      </c>
      <c r="G144" s="29">
        <v>0</v>
      </c>
      <c r="H144" s="29">
        <v>0</v>
      </c>
      <c r="I144" s="29">
        <v>0</v>
      </c>
      <c r="J144" s="29">
        <v>0</v>
      </c>
      <c r="K144" s="29">
        <v>0</v>
      </c>
      <c r="L144" s="29">
        <v>0</v>
      </c>
      <c r="M144" s="29">
        <v>0</v>
      </c>
      <c r="N144" s="29">
        <v>0</v>
      </c>
      <c r="O144" s="29">
        <v>0</v>
      </c>
      <c r="P144" s="29">
        <v>0</v>
      </c>
      <c r="Q144" s="29">
        <v>0</v>
      </c>
      <c r="R144" s="29">
        <v>0</v>
      </c>
      <c r="S144" s="29">
        <v>0</v>
      </c>
      <c r="T144" s="29">
        <v>0</v>
      </c>
      <c r="U144" s="29">
        <v>0</v>
      </c>
      <c r="V144" s="29">
        <v>0</v>
      </c>
      <c r="W144" s="29">
        <v>0</v>
      </c>
      <c r="X144" s="29">
        <v>0</v>
      </c>
      <c r="Y144" s="29"/>
      <c r="Z144" s="29">
        <v>0</v>
      </c>
      <c r="AA144" s="68">
        <v>0</v>
      </c>
      <c r="AB144" s="29">
        <v>0</v>
      </c>
      <c r="AC144" s="29">
        <v>0</v>
      </c>
      <c r="AD144" s="29">
        <v>0</v>
      </c>
      <c r="AE144" s="29">
        <v>0</v>
      </c>
      <c r="AF144" s="29">
        <v>0</v>
      </c>
      <c r="AG144" s="29">
        <v>0</v>
      </c>
      <c r="AH144" s="29"/>
      <c r="AI144" s="29"/>
      <c r="AJ144" s="29"/>
      <c r="AK144" s="29"/>
      <c r="AL144" s="29"/>
    </row>
    <row r="145" spans="1:38" s="1" customFormat="1" ht="16.350000000000001" customHeight="1">
      <c r="A145" s="37" t="s">
        <v>491</v>
      </c>
      <c r="B145" s="29">
        <v>0</v>
      </c>
      <c r="C145" s="29">
        <v>0</v>
      </c>
      <c r="D145" s="29">
        <v>0</v>
      </c>
      <c r="E145" s="29">
        <v>0</v>
      </c>
      <c r="F145" s="29">
        <v>0</v>
      </c>
      <c r="G145" s="29">
        <v>0</v>
      </c>
      <c r="H145" s="29">
        <v>0</v>
      </c>
      <c r="I145" s="29">
        <v>0</v>
      </c>
      <c r="J145" s="29">
        <v>0</v>
      </c>
      <c r="K145" s="29">
        <v>0</v>
      </c>
      <c r="L145" s="29">
        <v>0</v>
      </c>
      <c r="M145" s="29">
        <v>0</v>
      </c>
      <c r="N145" s="29">
        <v>0</v>
      </c>
      <c r="O145" s="29">
        <v>0</v>
      </c>
      <c r="P145" s="29">
        <v>0</v>
      </c>
      <c r="Q145" s="29">
        <v>0</v>
      </c>
      <c r="R145" s="29">
        <v>0</v>
      </c>
      <c r="S145" s="29">
        <v>0</v>
      </c>
      <c r="T145" s="29">
        <v>0</v>
      </c>
      <c r="U145" s="29">
        <v>0</v>
      </c>
      <c r="V145" s="29">
        <v>0</v>
      </c>
      <c r="W145" s="29">
        <v>0</v>
      </c>
      <c r="X145" s="29">
        <v>0</v>
      </c>
      <c r="Y145" s="29"/>
      <c r="Z145" s="29">
        <v>0</v>
      </c>
      <c r="AA145" s="29">
        <v>0</v>
      </c>
      <c r="AB145" s="29">
        <v>0</v>
      </c>
      <c r="AC145" s="29">
        <v>0</v>
      </c>
      <c r="AD145" s="29">
        <v>0</v>
      </c>
      <c r="AE145" s="29">
        <v>0</v>
      </c>
      <c r="AF145" s="29">
        <v>0</v>
      </c>
      <c r="AG145" s="29">
        <v>0</v>
      </c>
      <c r="AH145" s="29"/>
      <c r="AI145" s="29"/>
      <c r="AJ145" s="29"/>
      <c r="AK145" s="29"/>
      <c r="AL145" s="29"/>
    </row>
    <row r="146" spans="1:38" s="1" customFormat="1" ht="16.350000000000001" customHeight="1">
      <c r="A146" s="37" t="s">
        <v>492</v>
      </c>
      <c r="B146" s="29">
        <v>0</v>
      </c>
      <c r="C146" s="29">
        <v>0</v>
      </c>
      <c r="D146" s="29">
        <v>0</v>
      </c>
      <c r="E146" s="29">
        <v>0</v>
      </c>
      <c r="F146" s="29">
        <v>0</v>
      </c>
      <c r="G146" s="29">
        <v>0</v>
      </c>
      <c r="H146" s="29">
        <v>0</v>
      </c>
      <c r="I146" s="29">
        <v>0</v>
      </c>
      <c r="J146" s="29">
        <v>0</v>
      </c>
      <c r="K146" s="29">
        <v>0</v>
      </c>
      <c r="L146" s="29">
        <v>0</v>
      </c>
      <c r="M146" s="29">
        <v>0</v>
      </c>
      <c r="N146" s="29">
        <v>0</v>
      </c>
      <c r="O146" s="29">
        <v>0</v>
      </c>
      <c r="P146" s="29">
        <v>0</v>
      </c>
      <c r="Q146" s="29">
        <v>0</v>
      </c>
      <c r="R146" s="29">
        <v>0</v>
      </c>
      <c r="S146" s="29">
        <v>0</v>
      </c>
      <c r="T146" s="29">
        <v>0</v>
      </c>
      <c r="U146" s="29">
        <v>0</v>
      </c>
      <c r="V146" s="29">
        <v>0</v>
      </c>
      <c r="W146" s="29">
        <v>0</v>
      </c>
      <c r="X146" s="29">
        <v>0</v>
      </c>
      <c r="Y146" s="29"/>
      <c r="Z146" s="29">
        <v>0</v>
      </c>
      <c r="AA146" s="29">
        <v>0</v>
      </c>
      <c r="AB146" s="29">
        <v>0</v>
      </c>
      <c r="AC146" s="29">
        <v>0</v>
      </c>
      <c r="AD146" s="29">
        <v>0</v>
      </c>
      <c r="AE146" s="29">
        <v>0</v>
      </c>
      <c r="AF146" s="29">
        <v>0</v>
      </c>
      <c r="AG146" s="29">
        <v>0</v>
      </c>
      <c r="AH146" s="29"/>
      <c r="AI146" s="29"/>
      <c r="AJ146" s="29"/>
      <c r="AK146" s="29"/>
      <c r="AL146" s="29"/>
    </row>
    <row r="147" spans="1:38" s="1" customFormat="1" ht="16.350000000000001" customHeight="1">
      <c r="A147" s="37" t="s">
        <v>493</v>
      </c>
      <c r="B147" s="29">
        <v>0</v>
      </c>
      <c r="C147" s="29">
        <v>0</v>
      </c>
      <c r="D147" s="29">
        <v>0</v>
      </c>
      <c r="E147" s="29">
        <v>0</v>
      </c>
      <c r="F147" s="29">
        <v>0</v>
      </c>
      <c r="G147" s="29">
        <v>0</v>
      </c>
      <c r="H147" s="29">
        <v>0</v>
      </c>
      <c r="I147" s="29">
        <v>0</v>
      </c>
      <c r="J147" s="29">
        <v>0</v>
      </c>
      <c r="K147" s="29">
        <v>0</v>
      </c>
      <c r="L147" s="29">
        <v>0</v>
      </c>
      <c r="M147" s="29">
        <v>0</v>
      </c>
      <c r="N147" s="29">
        <v>0</v>
      </c>
      <c r="O147" s="29">
        <v>0</v>
      </c>
      <c r="P147" s="29">
        <v>0</v>
      </c>
      <c r="Q147" s="29">
        <v>0</v>
      </c>
      <c r="R147" s="29">
        <v>0</v>
      </c>
      <c r="S147" s="29">
        <v>0</v>
      </c>
      <c r="T147" s="29">
        <v>0</v>
      </c>
      <c r="U147" s="29">
        <v>0</v>
      </c>
      <c r="V147" s="29">
        <v>0</v>
      </c>
      <c r="W147" s="29">
        <v>0</v>
      </c>
      <c r="X147" s="29">
        <v>0</v>
      </c>
      <c r="Y147" s="29"/>
      <c r="Z147" s="29">
        <v>0</v>
      </c>
      <c r="AA147" s="29">
        <v>0</v>
      </c>
      <c r="AB147" s="29">
        <v>0</v>
      </c>
      <c r="AC147" s="29">
        <v>0</v>
      </c>
      <c r="AD147" s="29">
        <v>0</v>
      </c>
      <c r="AE147" s="29">
        <v>0</v>
      </c>
      <c r="AF147" s="29">
        <v>0</v>
      </c>
      <c r="AG147" s="29">
        <v>0</v>
      </c>
      <c r="AH147" s="29"/>
      <c r="AI147" s="29"/>
      <c r="AJ147" s="29"/>
      <c r="AK147" s="29"/>
      <c r="AL147" s="29"/>
    </row>
    <row r="148" spans="1:38" s="1" customFormat="1" ht="16.350000000000001" customHeight="1">
      <c r="A148" s="37" t="s">
        <v>494</v>
      </c>
      <c r="B148" s="29">
        <v>0</v>
      </c>
      <c r="C148" s="29">
        <v>0</v>
      </c>
      <c r="D148" s="29">
        <v>0</v>
      </c>
      <c r="E148" s="29">
        <v>0</v>
      </c>
      <c r="F148" s="29">
        <v>0</v>
      </c>
      <c r="G148" s="29">
        <v>0</v>
      </c>
      <c r="H148" s="29">
        <v>0</v>
      </c>
      <c r="I148" s="29">
        <v>0</v>
      </c>
      <c r="J148" s="29">
        <v>0</v>
      </c>
      <c r="K148" s="29">
        <v>0</v>
      </c>
      <c r="L148" s="29">
        <v>0</v>
      </c>
      <c r="M148" s="29">
        <v>0</v>
      </c>
      <c r="N148" s="29">
        <v>0</v>
      </c>
      <c r="O148" s="29">
        <v>0</v>
      </c>
      <c r="P148" s="29">
        <v>0</v>
      </c>
      <c r="Q148" s="29">
        <v>0</v>
      </c>
      <c r="R148" s="29">
        <v>0</v>
      </c>
      <c r="S148" s="29">
        <v>0</v>
      </c>
      <c r="T148" s="29">
        <v>0</v>
      </c>
      <c r="U148" s="29">
        <v>0</v>
      </c>
      <c r="V148" s="29">
        <v>0</v>
      </c>
      <c r="W148" s="29">
        <v>0</v>
      </c>
      <c r="X148" s="29">
        <v>0</v>
      </c>
      <c r="Y148" s="29"/>
      <c r="Z148" s="29">
        <v>0</v>
      </c>
      <c r="AA148" s="29">
        <v>0</v>
      </c>
      <c r="AB148" s="29">
        <v>0</v>
      </c>
      <c r="AC148" s="29">
        <v>0</v>
      </c>
      <c r="AD148" s="29">
        <v>0</v>
      </c>
      <c r="AE148" s="29">
        <v>0</v>
      </c>
      <c r="AF148" s="29">
        <v>0</v>
      </c>
      <c r="AG148" s="29">
        <v>0</v>
      </c>
      <c r="AH148" s="29"/>
      <c r="AI148" s="29"/>
      <c r="AJ148" s="29"/>
      <c r="AK148" s="29"/>
      <c r="AL148" s="29"/>
    </row>
    <row r="149" spans="1:38" s="1" customFormat="1" ht="16.350000000000001" customHeight="1">
      <c r="A149" s="37" t="s">
        <v>495</v>
      </c>
      <c r="B149" s="29">
        <v>0</v>
      </c>
      <c r="C149" s="29">
        <v>0</v>
      </c>
      <c r="D149" s="29">
        <v>0</v>
      </c>
      <c r="E149" s="29">
        <v>0</v>
      </c>
      <c r="F149" s="29">
        <v>0</v>
      </c>
      <c r="G149" s="29">
        <v>0</v>
      </c>
      <c r="H149" s="29">
        <v>0</v>
      </c>
      <c r="I149" s="29">
        <v>0</v>
      </c>
      <c r="J149" s="29">
        <v>0</v>
      </c>
      <c r="K149" s="29">
        <v>0</v>
      </c>
      <c r="L149" s="29">
        <v>0</v>
      </c>
      <c r="M149" s="29">
        <v>5833333.3300000001</v>
      </c>
      <c r="N149" s="29">
        <v>0</v>
      </c>
      <c r="O149" s="29">
        <v>0</v>
      </c>
      <c r="P149" s="29">
        <v>0</v>
      </c>
      <c r="Q149" s="29">
        <v>0</v>
      </c>
      <c r="R149" s="29">
        <v>0</v>
      </c>
      <c r="S149" s="29">
        <v>0</v>
      </c>
      <c r="T149" s="29">
        <v>0</v>
      </c>
      <c r="U149" s="29">
        <v>0</v>
      </c>
      <c r="V149" s="29">
        <v>0</v>
      </c>
      <c r="W149" s="29">
        <v>0</v>
      </c>
      <c r="X149" s="29">
        <v>0</v>
      </c>
      <c r="Y149" s="29"/>
      <c r="Z149" s="29">
        <v>0</v>
      </c>
      <c r="AA149" s="29">
        <v>0</v>
      </c>
      <c r="AB149" s="29">
        <v>0</v>
      </c>
      <c r="AC149" s="29">
        <v>0</v>
      </c>
      <c r="AD149" s="29">
        <v>0</v>
      </c>
      <c r="AE149" s="29">
        <v>0</v>
      </c>
      <c r="AF149" s="29">
        <v>0</v>
      </c>
      <c r="AG149" s="29">
        <v>0</v>
      </c>
      <c r="AH149" s="29"/>
      <c r="AI149" s="29"/>
      <c r="AJ149" s="29"/>
      <c r="AK149" s="29"/>
      <c r="AL149" s="29"/>
    </row>
    <row r="150" spans="1:38" s="1" customFormat="1" ht="16.350000000000001" customHeight="1">
      <c r="A150" s="37" t="s">
        <v>496</v>
      </c>
      <c r="B150" s="29">
        <v>0</v>
      </c>
      <c r="C150" s="29">
        <v>0</v>
      </c>
      <c r="D150" s="29">
        <v>0</v>
      </c>
      <c r="E150" s="29">
        <v>0</v>
      </c>
      <c r="F150" s="29">
        <v>0</v>
      </c>
      <c r="G150" s="29">
        <v>0</v>
      </c>
      <c r="H150" s="29">
        <v>0</v>
      </c>
      <c r="I150" s="29">
        <v>0</v>
      </c>
      <c r="J150" s="29">
        <v>0</v>
      </c>
      <c r="K150" s="29">
        <v>0</v>
      </c>
      <c r="L150" s="29">
        <v>0</v>
      </c>
      <c r="M150" s="29">
        <v>0</v>
      </c>
      <c r="N150" s="29">
        <v>0</v>
      </c>
      <c r="O150" s="29">
        <v>0</v>
      </c>
      <c r="P150" s="29">
        <v>0</v>
      </c>
      <c r="Q150" s="29">
        <v>0</v>
      </c>
      <c r="R150" s="29">
        <v>0</v>
      </c>
      <c r="S150" s="29">
        <v>0</v>
      </c>
      <c r="T150" s="29">
        <v>0</v>
      </c>
      <c r="U150" s="29">
        <v>0</v>
      </c>
      <c r="V150" s="29">
        <v>0</v>
      </c>
      <c r="W150" s="29">
        <v>0</v>
      </c>
      <c r="X150" s="29">
        <v>0</v>
      </c>
      <c r="Y150" s="29"/>
      <c r="Z150" s="29">
        <v>0</v>
      </c>
      <c r="AA150" s="29">
        <v>0</v>
      </c>
      <c r="AB150" s="29">
        <v>0</v>
      </c>
      <c r="AC150" s="29">
        <v>0</v>
      </c>
      <c r="AD150" s="29">
        <v>0</v>
      </c>
      <c r="AE150" s="29">
        <v>0</v>
      </c>
      <c r="AF150" s="29">
        <v>0</v>
      </c>
      <c r="AG150" s="29">
        <v>0</v>
      </c>
      <c r="AH150" s="29"/>
      <c r="AI150" s="29"/>
      <c r="AJ150" s="29"/>
      <c r="AK150" s="29"/>
      <c r="AL150" s="29"/>
    </row>
    <row r="151" spans="1:38" s="1" customFormat="1" ht="16.350000000000001" customHeight="1">
      <c r="A151" s="37" t="s">
        <v>497</v>
      </c>
      <c r="B151" s="29">
        <v>0</v>
      </c>
      <c r="C151" s="29">
        <v>0</v>
      </c>
      <c r="D151" s="29">
        <v>0</v>
      </c>
      <c r="E151" s="29">
        <v>0</v>
      </c>
      <c r="F151" s="29">
        <v>0</v>
      </c>
      <c r="G151" s="29">
        <v>0</v>
      </c>
      <c r="H151" s="29">
        <v>0</v>
      </c>
      <c r="I151" s="29">
        <v>0</v>
      </c>
      <c r="J151" s="29">
        <v>0</v>
      </c>
      <c r="K151" s="29">
        <v>0</v>
      </c>
      <c r="L151" s="29">
        <v>0</v>
      </c>
      <c r="M151" s="29">
        <v>0</v>
      </c>
      <c r="N151" s="29">
        <v>0</v>
      </c>
      <c r="O151" s="29">
        <v>0</v>
      </c>
      <c r="P151" s="29">
        <v>0</v>
      </c>
      <c r="Q151" s="29">
        <v>0</v>
      </c>
      <c r="R151" s="29">
        <v>0</v>
      </c>
      <c r="S151" s="29">
        <v>0</v>
      </c>
      <c r="T151" s="29">
        <v>0</v>
      </c>
      <c r="U151" s="29">
        <v>0</v>
      </c>
      <c r="V151" s="29">
        <v>0</v>
      </c>
      <c r="W151" s="29">
        <v>0</v>
      </c>
      <c r="X151" s="29">
        <v>0</v>
      </c>
      <c r="Y151" s="29"/>
      <c r="Z151" s="29">
        <v>0</v>
      </c>
      <c r="AA151" s="29">
        <v>0</v>
      </c>
      <c r="AB151" s="29">
        <v>0</v>
      </c>
      <c r="AC151" s="29">
        <v>0</v>
      </c>
      <c r="AD151" s="29">
        <v>0</v>
      </c>
      <c r="AE151" s="29">
        <v>0</v>
      </c>
      <c r="AF151" s="29">
        <v>0</v>
      </c>
      <c r="AG151" s="29">
        <v>0</v>
      </c>
      <c r="AH151" s="29"/>
      <c r="AI151" s="29"/>
      <c r="AJ151" s="29"/>
      <c r="AK151" s="29"/>
      <c r="AL151" s="29"/>
    </row>
    <row r="152" spans="1:38" s="1" customFormat="1" ht="16.350000000000001" customHeight="1">
      <c r="A152" s="37" t="s">
        <v>498</v>
      </c>
      <c r="B152" s="29">
        <v>0</v>
      </c>
      <c r="C152" s="29">
        <v>0</v>
      </c>
      <c r="D152" s="29">
        <v>0</v>
      </c>
      <c r="E152" s="29">
        <v>0</v>
      </c>
      <c r="F152" s="29">
        <v>0</v>
      </c>
      <c r="G152" s="29">
        <v>0</v>
      </c>
      <c r="H152" s="29">
        <v>0</v>
      </c>
      <c r="I152" s="29">
        <v>0</v>
      </c>
      <c r="J152" s="29">
        <v>0</v>
      </c>
      <c r="K152" s="29">
        <v>0</v>
      </c>
      <c r="L152" s="29">
        <v>0</v>
      </c>
      <c r="M152" s="29">
        <v>0</v>
      </c>
      <c r="N152" s="29">
        <v>0</v>
      </c>
      <c r="O152" s="29">
        <v>0</v>
      </c>
      <c r="P152" s="29">
        <v>0</v>
      </c>
      <c r="Q152" s="29">
        <v>0</v>
      </c>
      <c r="R152" s="29">
        <v>0</v>
      </c>
      <c r="S152" s="29">
        <v>0</v>
      </c>
      <c r="T152" s="29">
        <v>0</v>
      </c>
      <c r="U152" s="29">
        <v>0</v>
      </c>
      <c r="V152" s="29">
        <v>0</v>
      </c>
      <c r="W152" s="29">
        <v>0</v>
      </c>
      <c r="X152" s="29">
        <v>0</v>
      </c>
      <c r="Y152" s="29"/>
      <c r="Z152" s="29">
        <v>0</v>
      </c>
      <c r="AA152" s="29">
        <v>0</v>
      </c>
      <c r="AB152" s="29">
        <v>0</v>
      </c>
      <c r="AC152" s="29">
        <v>0</v>
      </c>
      <c r="AD152" s="29">
        <v>0</v>
      </c>
      <c r="AE152" s="29">
        <v>0</v>
      </c>
      <c r="AF152" s="29">
        <v>0</v>
      </c>
      <c r="AG152" s="29">
        <v>0</v>
      </c>
      <c r="AH152" s="29"/>
      <c r="AI152" s="29"/>
      <c r="AJ152" s="29"/>
      <c r="AK152" s="29"/>
      <c r="AL152" s="29"/>
    </row>
    <row r="153" spans="1:38" s="1" customFormat="1" ht="16.350000000000001" customHeight="1">
      <c r="A153" s="48" t="s">
        <v>707</v>
      </c>
      <c r="B153" s="29">
        <v>0</v>
      </c>
      <c r="C153" s="29">
        <v>0</v>
      </c>
      <c r="D153" s="29">
        <v>0</v>
      </c>
      <c r="E153" s="29">
        <v>0</v>
      </c>
      <c r="F153" s="29">
        <v>0</v>
      </c>
      <c r="G153" s="29">
        <v>0</v>
      </c>
      <c r="H153" s="29">
        <v>0</v>
      </c>
      <c r="I153" s="29">
        <v>0</v>
      </c>
      <c r="J153" s="29">
        <v>0</v>
      </c>
      <c r="K153" s="29">
        <v>0</v>
      </c>
      <c r="L153" s="29">
        <v>0</v>
      </c>
      <c r="M153" s="29">
        <v>5833333.3300000001</v>
      </c>
      <c r="N153" s="29">
        <v>0</v>
      </c>
      <c r="O153" s="29">
        <v>0</v>
      </c>
      <c r="P153" s="29">
        <v>0</v>
      </c>
      <c r="Q153" s="29">
        <v>0</v>
      </c>
      <c r="R153" s="29">
        <v>0</v>
      </c>
      <c r="S153" s="29">
        <v>0</v>
      </c>
      <c r="T153" s="29">
        <v>0</v>
      </c>
      <c r="U153" s="29">
        <v>0</v>
      </c>
      <c r="V153" s="29">
        <v>0</v>
      </c>
      <c r="W153" s="29">
        <v>0</v>
      </c>
      <c r="X153" s="29">
        <v>0</v>
      </c>
      <c r="Y153" s="29"/>
      <c r="Z153" s="29">
        <v>0</v>
      </c>
      <c r="AA153" s="29">
        <v>0</v>
      </c>
      <c r="AB153" s="29">
        <v>0</v>
      </c>
      <c r="AC153" s="29">
        <v>0</v>
      </c>
      <c r="AD153" s="29">
        <v>0</v>
      </c>
      <c r="AE153" s="29">
        <v>0</v>
      </c>
      <c r="AF153" s="29">
        <v>0</v>
      </c>
      <c r="AG153" s="29">
        <v>0</v>
      </c>
      <c r="AH153" s="29"/>
      <c r="AI153" s="29"/>
      <c r="AJ153" s="29"/>
      <c r="AK153" s="29"/>
      <c r="AL153" s="29"/>
    </row>
    <row r="154" spans="1:38" s="1" customFormat="1" ht="16.350000000000001" customHeight="1">
      <c r="A154" s="32" t="s">
        <v>499</v>
      </c>
      <c r="B154" s="29">
        <v>0</v>
      </c>
      <c r="C154" s="29">
        <v>0</v>
      </c>
      <c r="D154" s="29">
        <v>0</v>
      </c>
      <c r="E154" s="29">
        <v>0</v>
      </c>
      <c r="F154" s="29">
        <v>0</v>
      </c>
      <c r="G154" s="29">
        <v>0</v>
      </c>
      <c r="H154" s="29">
        <v>0</v>
      </c>
      <c r="I154" s="29">
        <v>0</v>
      </c>
      <c r="J154" s="29">
        <v>0</v>
      </c>
      <c r="K154" s="29">
        <v>0</v>
      </c>
      <c r="L154" s="29">
        <v>0</v>
      </c>
      <c r="M154" s="29">
        <v>0</v>
      </c>
      <c r="N154" s="29">
        <v>0</v>
      </c>
      <c r="O154" s="29">
        <v>0</v>
      </c>
      <c r="P154" s="29">
        <v>0</v>
      </c>
      <c r="Q154" s="29">
        <v>0</v>
      </c>
      <c r="R154" s="29">
        <v>0</v>
      </c>
      <c r="S154" s="29">
        <v>0</v>
      </c>
      <c r="T154" s="29">
        <v>0</v>
      </c>
      <c r="U154" s="29">
        <v>0</v>
      </c>
      <c r="V154" s="29">
        <v>0</v>
      </c>
      <c r="W154" s="29">
        <v>0</v>
      </c>
      <c r="X154" s="29">
        <v>0</v>
      </c>
      <c r="Y154" s="29"/>
      <c r="Z154" s="29">
        <v>0</v>
      </c>
      <c r="AA154" s="29">
        <v>0</v>
      </c>
      <c r="AB154" s="29">
        <v>0</v>
      </c>
      <c r="AC154" s="29">
        <v>0</v>
      </c>
      <c r="AD154" s="29">
        <v>0</v>
      </c>
      <c r="AE154" s="29">
        <v>0</v>
      </c>
      <c r="AF154" s="29">
        <v>0</v>
      </c>
      <c r="AG154" s="29">
        <v>0</v>
      </c>
      <c r="AH154" s="29"/>
      <c r="AI154" s="29"/>
      <c r="AJ154" s="29"/>
      <c r="AK154" s="29"/>
      <c r="AL154" s="29"/>
    </row>
    <row r="155" spans="1:38" s="1" customFormat="1" ht="16.350000000000001" customHeight="1">
      <c r="A155" s="32" t="s">
        <v>500</v>
      </c>
      <c r="B155" s="29">
        <v>0</v>
      </c>
      <c r="C155" s="29">
        <v>0</v>
      </c>
      <c r="D155" s="29">
        <v>0</v>
      </c>
      <c r="E155" s="29">
        <v>0</v>
      </c>
      <c r="F155" s="29">
        <v>0</v>
      </c>
      <c r="G155" s="29">
        <v>0</v>
      </c>
      <c r="H155" s="29">
        <v>0</v>
      </c>
      <c r="I155" s="29">
        <v>0</v>
      </c>
      <c r="J155" s="29">
        <v>0</v>
      </c>
      <c r="K155" s="29">
        <v>0</v>
      </c>
      <c r="L155" s="29">
        <v>0</v>
      </c>
      <c r="M155" s="29">
        <v>0</v>
      </c>
      <c r="N155" s="29">
        <v>0</v>
      </c>
      <c r="O155" s="29">
        <v>0</v>
      </c>
      <c r="P155" s="29">
        <v>0</v>
      </c>
      <c r="Q155" s="29">
        <v>0</v>
      </c>
      <c r="R155" s="29">
        <v>0</v>
      </c>
      <c r="S155" s="29">
        <v>0</v>
      </c>
      <c r="T155" s="29">
        <v>0</v>
      </c>
      <c r="U155" s="29">
        <v>0</v>
      </c>
      <c r="V155" s="29">
        <v>0</v>
      </c>
      <c r="W155" s="29">
        <v>0</v>
      </c>
      <c r="X155" s="29">
        <v>0</v>
      </c>
      <c r="Y155" s="29"/>
      <c r="Z155" s="29">
        <v>0</v>
      </c>
      <c r="AA155" s="29">
        <v>0</v>
      </c>
      <c r="AB155" s="29">
        <v>0</v>
      </c>
      <c r="AC155" s="29">
        <v>0</v>
      </c>
      <c r="AD155" s="29">
        <v>0</v>
      </c>
      <c r="AE155" s="29">
        <v>0</v>
      </c>
      <c r="AF155" s="29">
        <v>0</v>
      </c>
      <c r="AG155" s="29">
        <v>0</v>
      </c>
      <c r="AH155" s="29"/>
      <c r="AI155" s="29"/>
      <c r="AJ155" s="29"/>
      <c r="AK155" s="29"/>
      <c r="AL155" s="29"/>
    </row>
    <row r="156" spans="1:38" s="1" customFormat="1" ht="16.350000000000001" customHeight="1">
      <c r="A156" s="32" t="s">
        <v>501</v>
      </c>
      <c r="B156" s="29">
        <v>0</v>
      </c>
      <c r="C156" s="29">
        <v>0</v>
      </c>
      <c r="D156" s="29">
        <v>0</v>
      </c>
      <c r="E156" s="29">
        <v>0</v>
      </c>
      <c r="F156" s="29">
        <v>0</v>
      </c>
      <c r="G156" s="29">
        <v>0</v>
      </c>
      <c r="H156" s="29">
        <v>0</v>
      </c>
      <c r="I156" s="29">
        <v>0</v>
      </c>
      <c r="J156" s="29">
        <v>0</v>
      </c>
      <c r="K156" s="29">
        <v>0</v>
      </c>
      <c r="L156" s="29">
        <v>0</v>
      </c>
      <c r="M156" s="29">
        <v>0</v>
      </c>
      <c r="N156" s="29">
        <v>0</v>
      </c>
      <c r="O156" s="29">
        <v>0</v>
      </c>
      <c r="P156" s="29">
        <v>0</v>
      </c>
      <c r="Q156" s="29">
        <v>0</v>
      </c>
      <c r="R156" s="29">
        <v>0</v>
      </c>
      <c r="S156" s="29">
        <v>0</v>
      </c>
      <c r="T156" s="29">
        <v>0</v>
      </c>
      <c r="U156" s="29">
        <v>0</v>
      </c>
      <c r="V156" s="29">
        <v>0</v>
      </c>
      <c r="W156" s="29">
        <v>0</v>
      </c>
      <c r="X156" s="29">
        <v>0</v>
      </c>
      <c r="Y156" s="29"/>
      <c r="Z156" s="29">
        <v>0</v>
      </c>
      <c r="AA156" s="29">
        <v>0</v>
      </c>
      <c r="AB156" s="29">
        <v>0</v>
      </c>
      <c r="AC156" s="29">
        <v>0</v>
      </c>
      <c r="AD156" s="29">
        <v>0</v>
      </c>
      <c r="AE156" s="29">
        <v>0</v>
      </c>
      <c r="AF156" s="29">
        <v>0</v>
      </c>
      <c r="AG156" s="29">
        <v>0</v>
      </c>
      <c r="AH156" s="29"/>
      <c r="AI156" s="29"/>
      <c r="AJ156" s="29"/>
      <c r="AK156" s="29"/>
      <c r="AL156" s="29"/>
    </row>
    <row r="157" spans="1:38" s="1" customFormat="1" ht="16.350000000000001" customHeight="1">
      <c r="A157" s="32" t="s">
        <v>502</v>
      </c>
      <c r="B157" s="29">
        <v>0</v>
      </c>
      <c r="C157" s="29">
        <v>0</v>
      </c>
      <c r="D157" s="29">
        <v>0</v>
      </c>
      <c r="E157" s="29">
        <v>0</v>
      </c>
      <c r="F157" s="29">
        <v>0</v>
      </c>
      <c r="G157" s="29">
        <v>0</v>
      </c>
      <c r="H157" s="29">
        <v>0</v>
      </c>
      <c r="I157" s="29">
        <v>0</v>
      </c>
      <c r="J157" s="29">
        <v>0</v>
      </c>
      <c r="K157" s="29">
        <v>0</v>
      </c>
      <c r="L157" s="29">
        <v>0</v>
      </c>
      <c r="M157" s="29">
        <v>0</v>
      </c>
      <c r="N157" s="29">
        <v>0</v>
      </c>
      <c r="O157" s="29">
        <v>0</v>
      </c>
      <c r="P157" s="29">
        <v>0</v>
      </c>
      <c r="Q157" s="29">
        <v>0</v>
      </c>
      <c r="R157" s="29">
        <v>0</v>
      </c>
      <c r="S157" s="29">
        <v>0</v>
      </c>
      <c r="T157" s="29">
        <v>0</v>
      </c>
      <c r="U157" s="29">
        <v>0</v>
      </c>
      <c r="V157" s="29">
        <v>0</v>
      </c>
      <c r="W157" s="29">
        <v>0</v>
      </c>
      <c r="X157" s="29">
        <v>0</v>
      </c>
      <c r="Y157" s="29"/>
      <c r="Z157" s="29">
        <v>0</v>
      </c>
      <c r="AA157" s="29">
        <v>0</v>
      </c>
      <c r="AB157" s="29">
        <v>0</v>
      </c>
      <c r="AC157" s="29">
        <v>0</v>
      </c>
      <c r="AD157" s="29">
        <v>0</v>
      </c>
      <c r="AE157" s="29">
        <v>0</v>
      </c>
      <c r="AF157" s="29">
        <v>0</v>
      </c>
      <c r="AG157" s="29">
        <v>0</v>
      </c>
      <c r="AH157" s="29"/>
      <c r="AI157" s="29"/>
      <c r="AJ157" s="29"/>
      <c r="AK157" s="29"/>
      <c r="AL157" s="29"/>
    </row>
    <row r="158" spans="1:38" s="1" customFormat="1" ht="16.350000000000001" customHeight="1">
      <c r="A158" s="48" t="s">
        <v>708</v>
      </c>
      <c r="B158" s="29">
        <v>0</v>
      </c>
      <c r="C158" s="29">
        <v>0</v>
      </c>
      <c r="D158" s="29">
        <v>0</v>
      </c>
      <c r="E158" s="29">
        <v>0</v>
      </c>
      <c r="F158" s="29">
        <v>0</v>
      </c>
      <c r="G158" s="29">
        <v>0</v>
      </c>
      <c r="H158" s="29">
        <v>0</v>
      </c>
      <c r="I158" s="29">
        <v>0</v>
      </c>
      <c r="J158" s="29">
        <v>0</v>
      </c>
      <c r="K158" s="29">
        <v>0</v>
      </c>
      <c r="L158" s="29">
        <v>0</v>
      </c>
      <c r="M158" s="29">
        <v>0</v>
      </c>
      <c r="N158" s="29">
        <v>0</v>
      </c>
      <c r="O158" s="29">
        <v>0</v>
      </c>
      <c r="P158" s="29">
        <v>0</v>
      </c>
      <c r="Q158" s="29">
        <v>0</v>
      </c>
      <c r="R158" s="29">
        <v>0</v>
      </c>
      <c r="S158" s="29">
        <v>0</v>
      </c>
      <c r="T158" s="29">
        <v>0</v>
      </c>
      <c r="U158" s="29">
        <v>0</v>
      </c>
      <c r="V158" s="29">
        <v>0</v>
      </c>
      <c r="W158" s="29">
        <v>0</v>
      </c>
      <c r="X158" s="29">
        <v>0</v>
      </c>
      <c r="Y158" s="29"/>
      <c r="Z158" s="29">
        <v>0</v>
      </c>
      <c r="AA158" s="29">
        <v>0</v>
      </c>
      <c r="AB158" s="29">
        <v>0</v>
      </c>
      <c r="AC158" s="29">
        <v>0</v>
      </c>
      <c r="AD158" s="29">
        <v>0</v>
      </c>
      <c r="AE158" s="29">
        <v>0</v>
      </c>
      <c r="AF158" s="29">
        <v>0</v>
      </c>
      <c r="AG158" s="29">
        <v>0</v>
      </c>
      <c r="AH158" s="29"/>
      <c r="AI158" s="29"/>
      <c r="AJ158" s="29"/>
      <c r="AK158" s="29"/>
      <c r="AL158" s="29"/>
    </row>
    <row r="159" spans="1:38" s="1" customFormat="1" ht="16.350000000000001" customHeight="1">
      <c r="A159" s="60" t="s">
        <v>709</v>
      </c>
      <c r="B159" s="29">
        <v>30454.402399999999</v>
      </c>
      <c r="C159" s="29">
        <v>0</v>
      </c>
      <c r="D159" s="29">
        <v>0</v>
      </c>
      <c r="E159" s="29">
        <v>-106787.98454999999</v>
      </c>
      <c r="F159" s="29">
        <v>57032.525900000001</v>
      </c>
      <c r="G159" s="29">
        <v>-91884.064150000006</v>
      </c>
      <c r="H159" s="29">
        <v>0</v>
      </c>
      <c r="I159" s="29">
        <v>0</v>
      </c>
      <c r="J159" s="29">
        <v>0</v>
      </c>
      <c r="K159" s="29">
        <v>0</v>
      </c>
      <c r="L159" s="29">
        <v>0</v>
      </c>
      <c r="M159" s="29">
        <v>5951373.9387499997</v>
      </c>
      <c r="N159" s="29">
        <v>0</v>
      </c>
      <c r="O159" s="29">
        <v>-114951.26655</v>
      </c>
      <c r="P159" s="29">
        <v>0</v>
      </c>
      <c r="Q159" s="29">
        <v>-47243.190900000001</v>
      </c>
      <c r="R159" s="29">
        <v>0</v>
      </c>
      <c r="S159" s="29">
        <v>8508.2877000000008</v>
      </c>
      <c r="T159" s="29">
        <v>46898.1852</v>
      </c>
      <c r="U159" s="29">
        <v>-16242.56775</v>
      </c>
      <c r="V159" s="29">
        <v>52.67</v>
      </c>
      <c r="W159" s="29">
        <v>-21271.325850000001</v>
      </c>
      <c r="X159" s="29">
        <v>0</v>
      </c>
      <c r="Y159" s="29"/>
      <c r="Z159" s="29">
        <v>1680</v>
      </c>
      <c r="AA159" s="29">
        <v>36755.971550000002</v>
      </c>
      <c r="AB159" s="29">
        <v>18677.497800000001</v>
      </c>
      <c r="AC159" s="29">
        <v>-80.943449999999999</v>
      </c>
      <c r="AD159" s="29">
        <v>0</v>
      </c>
      <c r="AE159" s="29">
        <v>0</v>
      </c>
      <c r="AF159" s="29">
        <v>0</v>
      </c>
      <c r="AG159" s="29">
        <v>0</v>
      </c>
      <c r="AH159" s="29"/>
      <c r="AI159" s="29"/>
      <c r="AJ159" s="29"/>
      <c r="AK159" s="29"/>
      <c r="AL159" s="29"/>
    </row>
    <row r="160" spans="1:38" s="1" customFormat="1" ht="16.350000000000001" customHeight="1">
      <c r="A160" s="60" t="s">
        <v>710</v>
      </c>
      <c r="B160" s="29">
        <v>-1940349.06</v>
      </c>
      <c r="C160" s="29">
        <v>0</v>
      </c>
      <c r="D160" s="29">
        <v>0</v>
      </c>
      <c r="E160" s="29">
        <v>0</v>
      </c>
      <c r="F160" s="29">
        <v>17524391</v>
      </c>
      <c r="G160" s="29">
        <v>555959.65</v>
      </c>
      <c r="H160" s="29">
        <v>70404</v>
      </c>
      <c r="I160" s="29">
        <v>68.52</v>
      </c>
      <c r="J160" s="29">
        <v>88087.59</v>
      </c>
      <c r="K160" s="29">
        <v>0</v>
      </c>
      <c r="L160" s="29">
        <v>0</v>
      </c>
      <c r="M160" s="29">
        <v>16686440.26</v>
      </c>
      <c r="N160" s="29">
        <v>0</v>
      </c>
      <c r="O160" s="29">
        <v>0</v>
      </c>
      <c r="P160" s="29">
        <v>0</v>
      </c>
      <c r="Q160" s="29">
        <v>0</v>
      </c>
      <c r="R160" s="29">
        <v>0</v>
      </c>
      <c r="S160" s="29">
        <v>0</v>
      </c>
      <c r="T160" s="29">
        <v>0</v>
      </c>
      <c r="U160" s="29">
        <v>422575.19</v>
      </c>
      <c r="V160" s="29">
        <v>0</v>
      </c>
      <c r="W160" s="29">
        <v>133384.46</v>
      </c>
      <c r="X160" s="29">
        <v>0</v>
      </c>
      <c r="Y160" s="29"/>
      <c r="Z160" s="29">
        <v>0</v>
      </c>
      <c r="AA160" s="29">
        <v>16324280</v>
      </c>
      <c r="AB160" s="29">
        <v>1200111</v>
      </c>
      <c r="AC160" s="29">
        <v>0</v>
      </c>
      <c r="AD160" s="29">
        <v>0</v>
      </c>
      <c r="AE160" s="29">
        <v>0</v>
      </c>
      <c r="AF160" s="29">
        <v>0</v>
      </c>
      <c r="AG160" s="29">
        <v>0</v>
      </c>
      <c r="AH160" s="29"/>
      <c r="AI160" s="29"/>
      <c r="AJ160" s="29"/>
      <c r="AK160" s="29"/>
      <c r="AL160" s="29"/>
    </row>
    <row r="161" spans="1:38" s="1" customFormat="1" ht="16.350000000000001" customHeight="1">
      <c r="A161" s="60" t="s">
        <v>711</v>
      </c>
      <c r="B161" s="29">
        <v>0</v>
      </c>
      <c r="C161" s="29">
        <v>0</v>
      </c>
      <c r="D161" s="29">
        <v>0</v>
      </c>
      <c r="E161" s="29">
        <v>0</v>
      </c>
      <c r="F161" s="29">
        <v>-5904.28</v>
      </c>
      <c r="G161" s="29">
        <v>0</v>
      </c>
      <c r="H161" s="29">
        <v>32142040.620000001</v>
      </c>
      <c r="I161" s="29">
        <v>0</v>
      </c>
      <c r="J161" s="29">
        <v>0</v>
      </c>
      <c r="K161" s="29">
        <v>0</v>
      </c>
      <c r="L161" s="29">
        <v>0</v>
      </c>
      <c r="M161" s="29">
        <v>39881910.960000001</v>
      </c>
      <c r="N161" s="29">
        <v>0</v>
      </c>
      <c r="O161" s="29">
        <v>0</v>
      </c>
      <c r="P161" s="29">
        <v>0</v>
      </c>
      <c r="Q161" s="29">
        <v>0</v>
      </c>
      <c r="R161" s="29">
        <v>0</v>
      </c>
      <c r="S161" s="29">
        <v>0</v>
      </c>
      <c r="T161" s="29">
        <v>0</v>
      </c>
      <c r="U161" s="29">
        <v>0</v>
      </c>
      <c r="V161" s="29">
        <v>0</v>
      </c>
      <c r="W161" s="29">
        <v>0</v>
      </c>
      <c r="X161" s="29">
        <v>0</v>
      </c>
      <c r="Y161" s="29"/>
      <c r="Z161" s="29">
        <v>0</v>
      </c>
      <c r="AA161" s="29">
        <v>0</v>
      </c>
      <c r="AB161" s="29">
        <v>0</v>
      </c>
      <c r="AC161" s="29">
        <v>-5904.28</v>
      </c>
      <c r="AD161" s="29">
        <v>0</v>
      </c>
      <c r="AE161" s="29">
        <v>0</v>
      </c>
      <c r="AF161" s="29">
        <v>0</v>
      </c>
      <c r="AG161" s="29">
        <v>0</v>
      </c>
      <c r="AH161" s="29"/>
      <c r="AI161" s="29"/>
      <c r="AJ161" s="29"/>
      <c r="AK161" s="29"/>
      <c r="AL161" s="29"/>
    </row>
    <row r="162" spans="1:38" s="1" customFormat="1" ht="16.350000000000001" customHeight="1">
      <c r="A162" s="60" t="s">
        <v>712</v>
      </c>
      <c r="B162" s="29">
        <v>0</v>
      </c>
      <c r="C162" s="29">
        <v>0</v>
      </c>
      <c r="D162" s="29">
        <v>0</v>
      </c>
      <c r="E162" s="29">
        <v>451898.96</v>
      </c>
      <c r="F162" s="29">
        <v>243226.36</v>
      </c>
      <c r="G162" s="29">
        <v>0</v>
      </c>
      <c r="H162" s="29">
        <v>0</v>
      </c>
      <c r="I162" s="29">
        <v>0</v>
      </c>
      <c r="J162" s="29">
        <v>341698.11</v>
      </c>
      <c r="K162" s="29">
        <v>0</v>
      </c>
      <c r="L162" s="29">
        <v>0</v>
      </c>
      <c r="M162" s="29">
        <v>402358.49</v>
      </c>
      <c r="N162" s="29">
        <v>0</v>
      </c>
      <c r="O162" s="29">
        <v>0</v>
      </c>
      <c r="P162" s="29">
        <v>0</v>
      </c>
      <c r="Q162" s="29">
        <v>0</v>
      </c>
      <c r="R162" s="29">
        <v>0</v>
      </c>
      <c r="S162" s="29">
        <v>0</v>
      </c>
      <c r="T162" s="29">
        <v>451898.96</v>
      </c>
      <c r="U162" s="29">
        <v>0</v>
      </c>
      <c r="V162" s="29">
        <v>0</v>
      </c>
      <c r="W162" s="29">
        <v>0</v>
      </c>
      <c r="X162" s="29">
        <v>0</v>
      </c>
      <c r="Y162" s="29"/>
      <c r="Z162" s="29">
        <v>0</v>
      </c>
      <c r="AA162" s="29">
        <v>243226.36</v>
      </c>
      <c r="AB162" s="29">
        <v>0</v>
      </c>
      <c r="AC162" s="29">
        <v>0</v>
      </c>
      <c r="AD162" s="29">
        <v>0</v>
      </c>
      <c r="AE162" s="29">
        <v>0</v>
      </c>
      <c r="AF162" s="29">
        <v>0</v>
      </c>
      <c r="AG162" s="29">
        <v>0</v>
      </c>
      <c r="AH162" s="29"/>
      <c r="AI162" s="29"/>
      <c r="AJ162" s="29"/>
      <c r="AK162" s="29"/>
      <c r="AL162" s="29"/>
    </row>
    <row r="163" spans="1:38" s="1" customFormat="1" ht="16.350000000000001" customHeight="1">
      <c r="A163" s="60" t="s">
        <v>713</v>
      </c>
      <c r="B163" s="29">
        <v>0</v>
      </c>
      <c r="C163" s="29">
        <v>0</v>
      </c>
      <c r="D163" s="29">
        <v>0</v>
      </c>
      <c r="E163" s="29">
        <v>0</v>
      </c>
      <c r="F163" s="29">
        <v>0</v>
      </c>
      <c r="G163" s="29">
        <v>0</v>
      </c>
      <c r="H163" s="29">
        <v>5000</v>
      </c>
      <c r="I163" s="29">
        <v>7940</v>
      </c>
      <c r="J163" s="29">
        <v>0</v>
      </c>
      <c r="K163" s="29">
        <v>0</v>
      </c>
      <c r="L163" s="29">
        <v>0</v>
      </c>
      <c r="M163" s="29">
        <v>4124583.37</v>
      </c>
      <c r="N163" s="29">
        <v>0</v>
      </c>
      <c r="O163" s="29">
        <v>0</v>
      </c>
      <c r="P163" s="29">
        <v>0</v>
      </c>
      <c r="Q163" s="29">
        <v>0</v>
      </c>
      <c r="R163" s="29">
        <v>0</v>
      </c>
      <c r="S163" s="29">
        <v>0</v>
      </c>
      <c r="T163" s="29">
        <v>0</v>
      </c>
      <c r="U163" s="29">
        <v>0</v>
      </c>
      <c r="V163" s="29">
        <v>0</v>
      </c>
      <c r="W163" s="29">
        <v>0</v>
      </c>
      <c r="X163" s="29">
        <v>0</v>
      </c>
      <c r="Y163" s="29"/>
      <c r="Z163" s="29">
        <v>0</v>
      </c>
      <c r="AA163" s="29">
        <v>0</v>
      </c>
      <c r="AB163" s="29">
        <v>0</v>
      </c>
      <c r="AC163" s="29">
        <v>0</v>
      </c>
      <c r="AD163" s="29">
        <v>0</v>
      </c>
      <c r="AE163" s="29">
        <v>0</v>
      </c>
      <c r="AF163" s="29">
        <v>0</v>
      </c>
      <c r="AG163" s="29">
        <v>0</v>
      </c>
      <c r="AH163" s="29"/>
      <c r="AI163" s="29"/>
      <c r="AJ163" s="29"/>
      <c r="AK163" s="29"/>
      <c r="AL163" s="29"/>
    </row>
    <row r="164" spans="1:38" s="1" customFormat="1" ht="16.350000000000001" customHeight="1">
      <c r="A164" s="60" t="s">
        <v>714</v>
      </c>
      <c r="B164" s="29">
        <v>2338.9699999999998</v>
      </c>
      <c r="C164" s="29">
        <v>0</v>
      </c>
      <c r="D164" s="29">
        <v>0</v>
      </c>
      <c r="E164" s="29">
        <v>0</v>
      </c>
      <c r="F164" s="29">
        <v>0</v>
      </c>
      <c r="G164" s="29">
        <v>0</v>
      </c>
      <c r="H164" s="29">
        <v>0</v>
      </c>
      <c r="I164" s="29">
        <v>0</v>
      </c>
      <c r="J164" s="29">
        <v>0</v>
      </c>
      <c r="K164" s="29">
        <v>0</v>
      </c>
      <c r="L164" s="29">
        <v>0</v>
      </c>
      <c r="M164" s="29">
        <v>0</v>
      </c>
      <c r="N164" s="29">
        <v>0</v>
      </c>
      <c r="O164" s="29">
        <v>0</v>
      </c>
      <c r="P164" s="29">
        <v>0</v>
      </c>
      <c r="Q164" s="29">
        <v>0</v>
      </c>
      <c r="R164" s="29">
        <v>0</v>
      </c>
      <c r="S164" s="29">
        <v>0</v>
      </c>
      <c r="T164" s="29">
        <v>0</v>
      </c>
      <c r="U164" s="29">
        <v>0</v>
      </c>
      <c r="V164" s="29">
        <v>0</v>
      </c>
      <c r="W164" s="29">
        <v>0</v>
      </c>
      <c r="X164" s="29">
        <v>0</v>
      </c>
      <c r="Y164" s="29"/>
      <c r="Z164" s="29">
        <v>0</v>
      </c>
      <c r="AA164" s="29">
        <v>0</v>
      </c>
      <c r="AB164" s="29">
        <v>0</v>
      </c>
      <c r="AC164" s="29">
        <v>0</v>
      </c>
      <c r="AD164" s="29">
        <v>0</v>
      </c>
      <c r="AE164" s="29">
        <v>0</v>
      </c>
      <c r="AF164" s="29">
        <v>0</v>
      </c>
      <c r="AG164" s="29">
        <v>0</v>
      </c>
      <c r="AH164" s="29"/>
      <c r="AI164" s="29"/>
      <c r="AJ164" s="29"/>
      <c r="AK164" s="29"/>
      <c r="AL164" s="29"/>
    </row>
    <row r="165" spans="1:38" s="1" customFormat="1" ht="16.350000000000001" customHeight="1">
      <c r="A165" s="60" t="s">
        <v>715</v>
      </c>
      <c r="B165" s="29">
        <v>-1917708.2076000001</v>
      </c>
      <c r="C165" s="29">
        <v>23406.880000000001</v>
      </c>
      <c r="D165" s="29">
        <v>0</v>
      </c>
      <c r="E165" s="29">
        <v>2495974.3254499999</v>
      </c>
      <c r="F165" s="29">
        <v>1416081.9859</v>
      </c>
      <c r="G165" s="29">
        <v>933671.46585000004</v>
      </c>
      <c r="H165" s="29">
        <v>9.17</v>
      </c>
      <c r="I165" s="29">
        <v>5.03</v>
      </c>
      <c r="J165" s="29">
        <v>13938.85</v>
      </c>
      <c r="K165" s="29">
        <v>0</v>
      </c>
      <c r="L165" s="29">
        <v>0</v>
      </c>
      <c r="M165" s="29">
        <v>8364673.5287499996</v>
      </c>
      <c r="N165" s="29">
        <v>53.82</v>
      </c>
      <c r="O165" s="29">
        <v>1489392.76345</v>
      </c>
      <c r="P165" s="29">
        <v>0</v>
      </c>
      <c r="Q165" s="29">
        <v>845129.26910000003</v>
      </c>
      <c r="R165" s="29">
        <v>0</v>
      </c>
      <c r="S165" s="29">
        <v>77751.147700000001</v>
      </c>
      <c r="T165" s="29">
        <v>83647.325200000007</v>
      </c>
      <c r="U165" s="29">
        <v>81591.752250000005</v>
      </c>
      <c r="V165" s="29">
        <v>441399</v>
      </c>
      <c r="W165" s="29">
        <v>465103.55414999998</v>
      </c>
      <c r="X165" s="29">
        <v>0</v>
      </c>
      <c r="Y165" s="29"/>
      <c r="Z165" s="29">
        <v>2487.94</v>
      </c>
      <c r="AA165" s="29">
        <v>1189364.2415499999</v>
      </c>
      <c r="AB165" s="29">
        <v>132345.52780000001</v>
      </c>
      <c r="AC165" s="29">
        <v>57301.446550000001</v>
      </c>
      <c r="AD165" s="29">
        <v>0</v>
      </c>
      <c r="AE165" s="29">
        <v>0</v>
      </c>
      <c r="AF165" s="29">
        <v>34582.83</v>
      </c>
      <c r="AG165" s="29">
        <v>0</v>
      </c>
      <c r="AH165" s="29"/>
      <c r="AI165" s="29"/>
      <c r="AJ165" s="29"/>
      <c r="AK165" s="29"/>
      <c r="AL165" s="29"/>
    </row>
    <row r="166" spans="1:38" s="1" customFormat="1" ht="16.350000000000001" customHeight="1">
      <c r="A166" s="60" t="s">
        <v>716</v>
      </c>
      <c r="B166" s="29">
        <v>0</v>
      </c>
      <c r="C166" s="29">
        <v>0</v>
      </c>
      <c r="D166" s="29">
        <v>0</v>
      </c>
      <c r="E166" s="29">
        <v>-5579.64</v>
      </c>
      <c r="F166" s="29">
        <v>0</v>
      </c>
      <c r="G166" s="29">
        <v>0</v>
      </c>
      <c r="H166" s="29">
        <v>0</v>
      </c>
      <c r="I166" s="29">
        <v>0</v>
      </c>
      <c r="J166" s="29">
        <v>0</v>
      </c>
      <c r="K166" s="29">
        <v>0</v>
      </c>
      <c r="L166" s="29">
        <v>0</v>
      </c>
      <c r="M166" s="29">
        <v>8520000</v>
      </c>
      <c r="N166" s="29">
        <v>0</v>
      </c>
      <c r="O166" s="29">
        <v>0</v>
      </c>
      <c r="P166" s="29">
        <v>0</v>
      </c>
      <c r="Q166" s="29">
        <v>0</v>
      </c>
      <c r="R166" s="29">
        <v>0</v>
      </c>
      <c r="S166" s="29">
        <v>-5579.64</v>
      </c>
      <c r="T166" s="29">
        <v>0</v>
      </c>
      <c r="U166" s="29">
        <v>0</v>
      </c>
      <c r="V166" s="29">
        <v>0</v>
      </c>
      <c r="W166" s="29">
        <v>0</v>
      </c>
      <c r="X166" s="29">
        <v>0</v>
      </c>
      <c r="Y166" s="29"/>
      <c r="Z166" s="29">
        <v>0</v>
      </c>
      <c r="AA166" s="29">
        <v>0</v>
      </c>
      <c r="AB166" s="29">
        <v>0</v>
      </c>
      <c r="AC166" s="29">
        <v>0</v>
      </c>
      <c r="AD166" s="29">
        <v>0</v>
      </c>
      <c r="AE166" s="29">
        <v>0</v>
      </c>
      <c r="AF166" s="29">
        <v>0</v>
      </c>
      <c r="AG166" s="29">
        <v>0</v>
      </c>
      <c r="AH166" s="29"/>
      <c r="AI166" s="29"/>
      <c r="AJ166" s="29"/>
      <c r="AK166" s="29"/>
      <c r="AL166" s="29"/>
    </row>
    <row r="167" spans="1:38" s="1" customFormat="1" ht="16.350000000000001" customHeight="1">
      <c r="A167" s="60" t="s">
        <v>717</v>
      </c>
      <c r="B167" s="29">
        <v>0</v>
      </c>
      <c r="C167" s="29">
        <v>0</v>
      </c>
      <c r="D167" s="29">
        <v>0</v>
      </c>
      <c r="E167" s="29">
        <v>0</v>
      </c>
      <c r="F167" s="29">
        <v>0</v>
      </c>
      <c r="G167" s="29">
        <v>0</v>
      </c>
      <c r="H167" s="29">
        <v>0</v>
      </c>
      <c r="I167" s="29">
        <v>0</v>
      </c>
      <c r="J167" s="29">
        <v>0</v>
      </c>
      <c r="K167" s="29">
        <v>0</v>
      </c>
      <c r="L167" s="29">
        <v>0</v>
      </c>
      <c r="M167" s="29">
        <v>0</v>
      </c>
      <c r="N167" s="29">
        <v>0</v>
      </c>
      <c r="O167" s="29">
        <v>0</v>
      </c>
      <c r="P167" s="29">
        <v>0</v>
      </c>
      <c r="Q167" s="29">
        <v>0</v>
      </c>
      <c r="R167" s="29">
        <v>0</v>
      </c>
      <c r="S167" s="29">
        <v>0</v>
      </c>
      <c r="T167" s="29">
        <v>0</v>
      </c>
      <c r="U167" s="29">
        <v>0</v>
      </c>
      <c r="V167" s="29">
        <v>0</v>
      </c>
      <c r="W167" s="29">
        <v>0</v>
      </c>
      <c r="X167" s="29">
        <v>0</v>
      </c>
      <c r="Y167" s="29"/>
      <c r="Z167" s="29">
        <v>0</v>
      </c>
      <c r="AA167" s="29">
        <v>0</v>
      </c>
      <c r="AB167" s="29">
        <v>0</v>
      </c>
      <c r="AC167" s="29">
        <v>0</v>
      </c>
      <c r="AD167" s="29">
        <v>0</v>
      </c>
      <c r="AE167" s="29">
        <v>0</v>
      </c>
      <c r="AF167" s="29">
        <v>0</v>
      </c>
      <c r="AG167" s="29">
        <v>0</v>
      </c>
      <c r="AH167" s="29"/>
      <c r="AI167" s="29"/>
      <c r="AJ167" s="29"/>
      <c r="AK167" s="29"/>
      <c r="AL167" s="29"/>
    </row>
    <row r="168" spans="1:38" s="1" customFormat="1" ht="16.350000000000001" customHeight="1">
      <c r="A168" s="60" t="s">
        <v>718</v>
      </c>
      <c r="B168" s="29">
        <v>1500.57</v>
      </c>
      <c r="C168" s="29">
        <v>0</v>
      </c>
      <c r="D168" s="29">
        <v>0</v>
      </c>
      <c r="E168" s="29">
        <v>0</v>
      </c>
      <c r="F168" s="29">
        <v>0</v>
      </c>
      <c r="G168" s="29">
        <v>0</v>
      </c>
      <c r="H168" s="29">
        <v>0</v>
      </c>
      <c r="I168" s="29">
        <v>0</v>
      </c>
      <c r="J168" s="29">
        <v>0</v>
      </c>
      <c r="K168" s="29">
        <v>0</v>
      </c>
      <c r="L168" s="29">
        <v>0</v>
      </c>
      <c r="M168" s="29">
        <v>0</v>
      </c>
      <c r="N168" s="29">
        <v>0</v>
      </c>
      <c r="O168" s="29">
        <v>0</v>
      </c>
      <c r="P168" s="29">
        <v>0</v>
      </c>
      <c r="Q168" s="29">
        <v>0</v>
      </c>
      <c r="R168" s="29">
        <v>0</v>
      </c>
      <c r="S168" s="29">
        <v>0</v>
      </c>
      <c r="T168" s="29">
        <v>0</v>
      </c>
      <c r="U168" s="29">
        <v>0</v>
      </c>
      <c r="V168" s="29">
        <v>0</v>
      </c>
      <c r="W168" s="29">
        <v>0</v>
      </c>
      <c r="X168" s="29">
        <v>0</v>
      </c>
      <c r="Y168" s="29"/>
      <c r="Z168" s="29">
        <v>0</v>
      </c>
      <c r="AA168" s="29">
        <v>0</v>
      </c>
      <c r="AB168" s="29">
        <v>0</v>
      </c>
      <c r="AC168" s="29">
        <v>0</v>
      </c>
      <c r="AD168" s="29">
        <v>0</v>
      </c>
      <c r="AE168" s="29">
        <v>0</v>
      </c>
      <c r="AF168" s="29">
        <v>0</v>
      </c>
      <c r="AG168" s="29">
        <v>0</v>
      </c>
      <c r="AH168" s="29"/>
      <c r="AI168" s="29"/>
      <c r="AJ168" s="29"/>
      <c r="AK168" s="29"/>
      <c r="AL168" s="29"/>
    </row>
    <row r="169" spans="1:38" s="1" customFormat="1" ht="16.350000000000001" customHeight="1">
      <c r="A169" s="60" t="s">
        <v>719</v>
      </c>
      <c r="B169" s="29">
        <v>0</v>
      </c>
      <c r="C169" s="29">
        <v>0</v>
      </c>
      <c r="D169" s="29">
        <v>0</v>
      </c>
      <c r="E169" s="29">
        <v>0</v>
      </c>
      <c r="F169" s="29">
        <v>0</v>
      </c>
      <c r="G169" s="29">
        <v>0</v>
      </c>
      <c r="H169" s="29">
        <v>0</v>
      </c>
      <c r="I169" s="29">
        <v>0</v>
      </c>
      <c r="J169" s="29">
        <v>0</v>
      </c>
      <c r="K169" s="29">
        <v>0</v>
      </c>
      <c r="L169" s="29">
        <v>0</v>
      </c>
      <c r="M169" s="29">
        <v>0</v>
      </c>
      <c r="N169" s="29">
        <v>0</v>
      </c>
      <c r="O169" s="29">
        <v>0</v>
      </c>
      <c r="P169" s="29">
        <v>0</v>
      </c>
      <c r="Q169" s="29">
        <v>0</v>
      </c>
      <c r="R169" s="29">
        <v>0</v>
      </c>
      <c r="S169" s="29">
        <v>0</v>
      </c>
      <c r="T169" s="29">
        <v>0</v>
      </c>
      <c r="U169" s="29">
        <v>0</v>
      </c>
      <c r="V169" s="29">
        <v>0</v>
      </c>
      <c r="W169" s="29">
        <v>0</v>
      </c>
      <c r="X169" s="29">
        <v>0</v>
      </c>
      <c r="Y169" s="29"/>
      <c r="Z169" s="29">
        <v>0</v>
      </c>
      <c r="AA169" s="29">
        <v>0</v>
      </c>
      <c r="AB169" s="29">
        <v>0</v>
      </c>
      <c r="AC169" s="29">
        <v>0</v>
      </c>
      <c r="AD169" s="29">
        <v>0</v>
      </c>
      <c r="AE169" s="29">
        <v>0</v>
      </c>
      <c r="AF169" s="29">
        <v>0</v>
      </c>
      <c r="AG169" s="29">
        <v>0</v>
      </c>
      <c r="AH169" s="29"/>
      <c r="AI169" s="29"/>
      <c r="AJ169" s="29"/>
      <c r="AK169" s="29"/>
      <c r="AL169" s="29"/>
    </row>
    <row r="170" spans="1:38" s="1" customFormat="1" ht="16.350000000000001" customHeight="1">
      <c r="A170" s="60" t="s">
        <v>720</v>
      </c>
      <c r="B170" s="29">
        <v>0</v>
      </c>
      <c r="C170" s="29">
        <v>0</v>
      </c>
      <c r="D170" s="29">
        <v>0</v>
      </c>
      <c r="E170" s="29">
        <v>0</v>
      </c>
      <c r="F170" s="29">
        <v>0</v>
      </c>
      <c r="G170" s="29">
        <v>0</v>
      </c>
      <c r="H170" s="29">
        <v>0</v>
      </c>
      <c r="I170" s="29">
        <v>0</v>
      </c>
      <c r="J170" s="29">
        <v>0</v>
      </c>
      <c r="K170" s="29">
        <v>0</v>
      </c>
      <c r="L170" s="29">
        <v>0</v>
      </c>
      <c r="M170" s="29">
        <v>0</v>
      </c>
      <c r="N170" s="29">
        <v>0</v>
      </c>
      <c r="O170" s="29">
        <v>0</v>
      </c>
      <c r="P170" s="29">
        <v>0</v>
      </c>
      <c r="Q170" s="29">
        <v>0</v>
      </c>
      <c r="R170" s="29">
        <v>0</v>
      </c>
      <c r="S170" s="29">
        <v>0</v>
      </c>
      <c r="T170" s="29">
        <v>0</v>
      </c>
      <c r="U170" s="29">
        <v>0</v>
      </c>
      <c r="V170" s="29">
        <v>0</v>
      </c>
      <c r="W170" s="29">
        <v>0</v>
      </c>
      <c r="X170" s="29">
        <v>0</v>
      </c>
      <c r="Y170" s="29"/>
      <c r="Z170" s="29">
        <v>0</v>
      </c>
      <c r="AA170" s="29">
        <v>0</v>
      </c>
      <c r="AB170" s="29">
        <v>0</v>
      </c>
      <c r="AC170" s="29">
        <v>0</v>
      </c>
      <c r="AD170" s="29">
        <v>0</v>
      </c>
      <c r="AE170" s="29">
        <v>0</v>
      </c>
      <c r="AF170" s="29">
        <v>0</v>
      </c>
      <c r="AG170" s="29">
        <v>0</v>
      </c>
      <c r="AH170" s="29"/>
      <c r="AI170" s="29"/>
      <c r="AJ170" s="29"/>
      <c r="AK170" s="29"/>
      <c r="AL170" s="29"/>
    </row>
    <row r="171" spans="1:38" s="1" customFormat="1" ht="16.350000000000001" customHeight="1">
      <c r="A171" s="60" t="s">
        <v>721</v>
      </c>
      <c r="B171" s="29">
        <v>0</v>
      </c>
      <c r="C171" s="29">
        <v>0</v>
      </c>
      <c r="D171" s="29">
        <v>0</v>
      </c>
      <c r="E171" s="29">
        <v>0</v>
      </c>
      <c r="F171" s="29">
        <v>0</v>
      </c>
      <c r="G171" s="29">
        <v>0</v>
      </c>
      <c r="H171" s="29">
        <v>0</v>
      </c>
      <c r="I171" s="29">
        <v>0</v>
      </c>
      <c r="J171" s="29">
        <v>0</v>
      </c>
      <c r="K171" s="29">
        <v>0</v>
      </c>
      <c r="L171" s="29">
        <v>0</v>
      </c>
      <c r="M171" s="29">
        <v>0</v>
      </c>
      <c r="N171" s="29">
        <v>0</v>
      </c>
      <c r="O171" s="29">
        <v>0</v>
      </c>
      <c r="P171" s="29">
        <v>0</v>
      </c>
      <c r="Q171" s="29">
        <v>0</v>
      </c>
      <c r="R171" s="29">
        <v>0</v>
      </c>
      <c r="S171" s="29">
        <v>0</v>
      </c>
      <c r="T171" s="29">
        <v>0</v>
      </c>
      <c r="U171" s="29">
        <v>0</v>
      </c>
      <c r="V171" s="29">
        <v>0</v>
      </c>
      <c r="W171" s="29">
        <v>0</v>
      </c>
      <c r="X171" s="29">
        <v>0</v>
      </c>
      <c r="Y171" s="29"/>
      <c r="Z171" s="29">
        <v>0</v>
      </c>
      <c r="AA171" s="29">
        <v>0</v>
      </c>
      <c r="AB171" s="29">
        <v>0</v>
      </c>
      <c r="AC171" s="29">
        <v>0</v>
      </c>
      <c r="AD171" s="29">
        <v>0</v>
      </c>
      <c r="AE171" s="29">
        <v>0</v>
      </c>
      <c r="AF171" s="29">
        <v>0</v>
      </c>
      <c r="AG171" s="29">
        <v>0</v>
      </c>
      <c r="AH171" s="29"/>
      <c r="AI171" s="29"/>
      <c r="AJ171" s="29"/>
      <c r="AK171" s="29"/>
      <c r="AL171" s="29"/>
    </row>
    <row r="172" spans="1:38" s="1" customFormat="1" ht="16.350000000000001" customHeight="1">
      <c r="A172" s="60" t="s">
        <v>722</v>
      </c>
      <c r="B172" s="29">
        <v>0</v>
      </c>
      <c r="C172" s="29">
        <v>0</v>
      </c>
      <c r="D172" s="29">
        <v>0</v>
      </c>
      <c r="E172" s="29">
        <v>0</v>
      </c>
      <c r="F172" s="29">
        <v>0</v>
      </c>
      <c r="G172" s="29">
        <v>0</v>
      </c>
      <c r="H172" s="29">
        <v>0</v>
      </c>
      <c r="I172" s="29">
        <v>0</v>
      </c>
      <c r="J172" s="29">
        <v>0</v>
      </c>
      <c r="K172" s="29">
        <v>0</v>
      </c>
      <c r="L172" s="29">
        <v>0</v>
      </c>
      <c r="M172" s="29">
        <v>0</v>
      </c>
      <c r="N172" s="29">
        <v>0</v>
      </c>
      <c r="O172" s="29">
        <v>0</v>
      </c>
      <c r="P172" s="29">
        <v>0</v>
      </c>
      <c r="Q172" s="29">
        <v>0</v>
      </c>
      <c r="R172" s="29">
        <v>0</v>
      </c>
      <c r="S172" s="29">
        <v>0</v>
      </c>
      <c r="T172" s="29">
        <v>0</v>
      </c>
      <c r="U172" s="29">
        <v>0</v>
      </c>
      <c r="V172" s="29">
        <v>0</v>
      </c>
      <c r="W172" s="29">
        <v>0</v>
      </c>
      <c r="X172" s="29">
        <v>0</v>
      </c>
      <c r="Y172" s="29"/>
      <c r="Z172" s="29">
        <v>0</v>
      </c>
      <c r="AA172" s="29">
        <v>0</v>
      </c>
      <c r="AB172" s="29">
        <v>0</v>
      </c>
      <c r="AC172" s="29">
        <v>0</v>
      </c>
      <c r="AD172" s="29">
        <v>0</v>
      </c>
      <c r="AE172" s="29">
        <v>0</v>
      </c>
      <c r="AF172" s="29">
        <v>0</v>
      </c>
      <c r="AG172" s="29">
        <v>0</v>
      </c>
      <c r="AH172" s="29"/>
      <c r="AI172" s="29"/>
      <c r="AJ172" s="29"/>
      <c r="AK172" s="29"/>
      <c r="AL172" s="29"/>
    </row>
    <row r="173" spans="1:38" s="1" customFormat="1" ht="16.350000000000001" customHeight="1">
      <c r="A173" s="60" t="s">
        <v>723</v>
      </c>
      <c r="B173" s="29">
        <v>0</v>
      </c>
      <c r="C173" s="29">
        <v>0</v>
      </c>
      <c r="D173" s="29">
        <v>0</v>
      </c>
      <c r="E173" s="29">
        <v>0</v>
      </c>
      <c r="F173" s="29">
        <v>0</v>
      </c>
      <c r="G173" s="29">
        <v>0</v>
      </c>
      <c r="H173" s="29">
        <v>0</v>
      </c>
      <c r="I173" s="29">
        <v>0</v>
      </c>
      <c r="J173" s="29">
        <v>0</v>
      </c>
      <c r="K173" s="29">
        <v>0</v>
      </c>
      <c r="L173" s="29">
        <v>0</v>
      </c>
      <c r="M173" s="29">
        <v>0</v>
      </c>
      <c r="N173" s="29">
        <v>0</v>
      </c>
      <c r="O173" s="29">
        <v>0</v>
      </c>
      <c r="P173" s="29">
        <v>0</v>
      </c>
      <c r="Q173" s="29">
        <v>0</v>
      </c>
      <c r="R173" s="29">
        <v>0</v>
      </c>
      <c r="S173" s="29">
        <v>0</v>
      </c>
      <c r="T173" s="29">
        <v>0</v>
      </c>
      <c r="U173" s="29">
        <v>0</v>
      </c>
      <c r="V173" s="29">
        <v>0</v>
      </c>
      <c r="W173" s="29">
        <v>0</v>
      </c>
      <c r="X173" s="29">
        <v>0</v>
      </c>
      <c r="Y173" s="29"/>
      <c r="Z173" s="29">
        <v>0</v>
      </c>
      <c r="AA173" s="29">
        <v>0</v>
      </c>
      <c r="AB173" s="29">
        <v>0</v>
      </c>
      <c r="AC173" s="29">
        <v>0</v>
      </c>
      <c r="AD173" s="29">
        <v>0</v>
      </c>
      <c r="AE173" s="29">
        <v>0</v>
      </c>
      <c r="AF173" s="29">
        <v>0</v>
      </c>
      <c r="AG173" s="29">
        <v>0</v>
      </c>
      <c r="AH173" s="29"/>
      <c r="AI173" s="29"/>
      <c r="AJ173" s="29"/>
      <c r="AK173" s="29"/>
      <c r="AL173" s="29"/>
    </row>
    <row r="174" spans="1:38" s="1" customFormat="1" ht="16.350000000000001" customHeight="1">
      <c r="A174" s="60" t="s">
        <v>724</v>
      </c>
      <c r="B174" s="29">
        <v>0</v>
      </c>
      <c r="C174" s="29">
        <v>0</v>
      </c>
      <c r="D174" s="29">
        <v>0</v>
      </c>
      <c r="E174" s="29">
        <v>0</v>
      </c>
      <c r="F174" s="29">
        <v>0</v>
      </c>
      <c r="G174" s="29">
        <v>0</v>
      </c>
      <c r="H174" s="29">
        <v>0</v>
      </c>
      <c r="I174" s="29">
        <v>0</v>
      </c>
      <c r="J174" s="29">
        <v>0</v>
      </c>
      <c r="K174" s="29">
        <v>0</v>
      </c>
      <c r="L174" s="29">
        <v>0</v>
      </c>
      <c r="M174" s="29">
        <v>0</v>
      </c>
      <c r="N174" s="29">
        <v>0</v>
      </c>
      <c r="O174" s="29">
        <v>0</v>
      </c>
      <c r="P174" s="29">
        <v>0</v>
      </c>
      <c r="Q174" s="29">
        <v>0</v>
      </c>
      <c r="R174" s="29">
        <v>0</v>
      </c>
      <c r="S174" s="29">
        <v>0</v>
      </c>
      <c r="T174" s="29">
        <v>0</v>
      </c>
      <c r="U174" s="29">
        <v>0</v>
      </c>
      <c r="V174" s="29">
        <v>0</v>
      </c>
      <c r="W174" s="29">
        <v>0</v>
      </c>
      <c r="X174" s="29">
        <v>0</v>
      </c>
      <c r="Y174" s="29"/>
      <c r="Z174" s="29">
        <v>0</v>
      </c>
      <c r="AA174" s="29">
        <v>0</v>
      </c>
      <c r="AB174" s="29">
        <v>0</v>
      </c>
      <c r="AC174" s="29">
        <v>0</v>
      </c>
      <c r="AD174" s="29">
        <v>0</v>
      </c>
      <c r="AE174" s="29">
        <v>0</v>
      </c>
      <c r="AF174" s="29">
        <v>0</v>
      </c>
      <c r="AG174" s="29">
        <v>0</v>
      </c>
      <c r="AH174" s="29"/>
      <c r="AI174" s="29"/>
      <c r="AJ174" s="29"/>
      <c r="AK174" s="29"/>
      <c r="AL174" s="29"/>
    </row>
    <row r="175" spans="1:38" s="1" customFormat="1" ht="16.350000000000001" customHeight="1">
      <c r="A175" s="60" t="s">
        <v>725</v>
      </c>
      <c r="B175" s="29">
        <v>0</v>
      </c>
      <c r="C175" s="29">
        <v>0</v>
      </c>
      <c r="D175" s="29">
        <v>0</v>
      </c>
      <c r="E175" s="29">
        <v>0</v>
      </c>
      <c r="F175" s="29">
        <v>0</v>
      </c>
      <c r="G175" s="29">
        <v>0</v>
      </c>
      <c r="H175" s="29">
        <v>0</v>
      </c>
      <c r="I175" s="29">
        <v>0</v>
      </c>
      <c r="J175" s="29">
        <v>0</v>
      </c>
      <c r="K175" s="29">
        <v>0</v>
      </c>
      <c r="L175" s="29">
        <v>0</v>
      </c>
      <c r="M175" s="29">
        <v>0</v>
      </c>
      <c r="N175" s="29">
        <v>0</v>
      </c>
      <c r="O175" s="29">
        <v>0</v>
      </c>
      <c r="P175" s="29">
        <v>0</v>
      </c>
      <c r="Q175" s="29">
        <v>0</v>
      </c>
      <c r="R175" s="29">
        <v>0</v>
      </c>
      <c r="S175" s="29">
        <v>0</v>
      </c>
      <c r="T175" s="29">
        <v>0</v>
      </c>
      <c r="U175" s="29">
        <v>0</v>
      </c>
      <c r="V175" s="29">
        <v>0</v>
      </c>
      <c r="W175" s="29">
        <v>0</v>
      </c>
      <c r="X175" s="29">
        <v>0</v>
      </c>
      <c r="Y175" s="29"/>
      <c r="Z175" s="29">
        <v>0</v>
      </c>
      <c r="AA175" s="29">
        <v>0</v>
      </c>
      <c r="AB175" s="29">
        <v>0</v>
      </c>
      <c r="AC175" s="29">
        <v>0</v>
      </c>
      <c r="AD175" s="29">
        <v>0</v>
      </c>
      <c r="AE175" s="29">
        <v>0</v>
      </c>
      <c r="AF175" s="29">
        <v>0</v>
      </c>
      <c r="AG175" s="29">
        <v>0</v>
      </c>
      <c r="AH175" s="29"/>
      <c r="AI175" s="29"/>
      <c r="AJ175" s="29"/>
      <c r="AK175" s="29"/>
      <c r="AL175" s="29"/>
    </row>
    <row r="176" spans="1:38" s="1" customFormat="1" ht="16.350000000000001" customHeight="1">
      <c r="A176" s="60" t="s">
        <v>726</v>
      </c>
      <c r="B176" s="29">
        <v>0</v>
      </c>
      <c r="C176" s="29">
        <v>0</v>
      </c>
      <c r="D176" s="29">
        <v>0</v>
      </c>
      <c r="E176" s="29">
        <v>0</v>
      </c>
      <c r="F176" s="29">
        <v>0</v>
      </c>
      <c r="G176" s="29">
        <v>0</v>
      </c>
      <c r="H176" s="29">
        <v>0</v>
      </c>
      <c r="I176" s="29">
        <v>0</v>
      </c>
      <c r="J176" s="29">
        <v>0</v>
      </c>
      <c r="K176" s="29">
        <v>0</v>
      </c>
      <c r="L176" s="29">
        <v>0</v>
      </c>
      <c r="M176" s="29">
        <v>0</v>
      </c>
      <c r="N176" s="29">
        <v>0</v>
      </c>
      <c r="O176" s="29">
        <v>0</v>
      </c>
      <c r="P176" s="29">
        <v>0</v>
      </c>
      <c r="Q176" s="29">
        <v>0</v>
      </c>
      <c r="R176" s="29">
        <v>0</v>
      </c>
      <c r="S176" s="29">
        <v>0</v>
      </c>
      <c r="T176" s="29">
        <v>0</v>
      </c>
      <c r="U176" s="29">
        <v>0</v>
      </c>
      <c r="V176" s="29">
        <v>0</v>
      </c>
      <c r="W176" s="29">
        <v>0</v>
      </c>
      <c r="X176" s="29">
        <v>0</v>
      </c>
      <c r="Y176" s="29"/>
      <c r="Z176" s="29">
        <v>0</v>
      </c>
      <c r="AA176" s="29">
        <v>0</v>
      </c>
      <c r="AB176" s="29">
        <v>0</v>
      </c>
      <c r="AC176" s="29">
        <v>0</v>
      </c>
      <c r="AD176" s="29">
        <v>0</v>
      </c>
      <c r="AE176" s="29">
        <v>0</v>
      </c>
      <c r="AF176" s="29">
        <v>0</v>
      </c>
      <c r="AG176" s="29">
        <v>0</v>
      </c>
      <c r="AH176" s="29"/>
      <c r="AI176" s="29"/>
      <c r="AJ176" s="29"/>
      <c r="AK176" s="29"/>
      <c r="AL176" s="29"/>
    </row>
    <row r="177" spans="1:38" s="1" customFormat="1" ht="16.350000000000001" customHeight="1">
      <c r="A177" s="60" t="s">
        <v>727</v>
      </c>
      <c r="B177" s="29">
        <v>0</v>
      </c>
      <c r="C177" s="29">
        <v>0</v>
      </c>
      <c r="D177" s="29">
        <v>0</v>
      </c>
      <c r="E177" s="29">
        <v>0</v>
      </c>
      <c r="F177" s="29">
        <v>0</v>
      </c>
      <c r="G177" s="29">
        <v>0</v>
      </c>
      <c r="H177" s="29">
        <v>0</v>
      </c>
      <c r="I177" s="29">
        <v>0</v>
      </c>
      <c r="J177" s="29">
        <v>0</v>
      </c>
      <c r="K177" s="29">
        <v>0</v>
      </c>
      <c r="L177" s="29">
        <v>0</v>
      </c>
      <c r="M177" s="29">
        <v>0</v>
      </c>
      <c r="N177" s="29">
        <v>0</v>
      </c>
      <c r="O177" s="29">
        <v>0</v>
      </c>
      <c r="P177" s="29">
        <v>0</v>
      </c>
      <c r="Q177" s="29">
        <v>0</v>
      </c>
      <c r="R177" s="29">
        <v>0</v>
      </c>
      <c r="S177" s="29">
        <v>0</v>
      </c>
      <c r="T177" s="29">
        <v>0</v>
      </c>
      <c r="U177" s="29">
        <v>0</v>
      </c>
      <c r="V177" s="29">
        <v>0</v>
      </c>
      <c r="W177" s="29">
        <v>0</v>
      </c>
      <c r="X177" s="29">
        <v>0</v>
      </c>
      <c r="Y177" s="29"/>
      <c r="Z177" s="29">
        <v>0</v>
      </c>
      <c r="AA177" s="29">
        <v>0</v>
      </c>
      <c r="AB177" s="29">
        <v>0</v>
      </c>
      <c r="AC177" s="29">
        <v>0</v>
      </c>
      <c r="AD177" s="29">
        <v>0</v>
      </c>
      <c r="AE177" s="29">
        <v>0</v>
      </c>
      <c r="AF177" s="29">
        <v>0</v>
      </c>
      <c r="AG177" s="29">
        <v>0</v>
      </c>
      <c r="AH177" s="29"/>
      <c r="AI177" s="29"/>
      <c r="AJ177" s="29"/>
      <c r="AK177" s="29"/>
      <c r="AL177" s="29"/>
    </row>
    <row r="178" spans="1:38" s="1" customFormat="1" ht="16.350000000000001" customHeight="1">
      <c r="A178" s="60" t="s">
        <v>728</v>
      </c>
      <c r="B178" s="29">
        <v>0</v>
      </c>
      <c r="C178" s="29">
        <v>0</v>
      </c>
      <c r="D178" s="29">
        <v>0</v>
      </c>
      <c r="E178" s="29">
        <v>0</v>
      </c>
      <c r="F178" s="29">
        <v>0</v>
      </c>
      <c r="G178" s="29">
        <v>0</v>
      </c>
      <c r="H178" s="29">
        <v>0</v>
      </c>
      <c r="I178" s="29">
        <v>0</v>
      </c>
      <c r="J178" s="29">
        <v>0</v>
      </c>
      <c r="K178" s="29">
        <v>0</v>
      </c>
      <c r="L178" s="29">
        <v>0</v>
      </c>
      <c r="M178" s="29">
        <v>0</v>
      </c>
      <c r="N178" s="29">
        <v>0</v>
      </c>
      <c r="O178" s="29">
        <v>0</v>
      </c>
      <c r="P178" s="29">
        <v>0</v>
      </c>
      <c r="Q178" s="29">
        <v>0</v>
      </c>
      <c r="R178" s="29">
        <v>0</v>
      </c>
      <c r="S178" s="29">
        <v>0</v>
      </c>
      <c r="T178" s="29">
        <v>0</v>
      </c>
      <c r="U178" s="29">
        <v>0</v>
      </c>
      <c r="V178" s="29">
        <v>0</v>
      </c>
      <c r="W178" s="29">
        <v>0</v>
      </c>
      <c r="X178" s="29">
        <v>0</v>
      </c>
      <c r="Y178" s="29"/>
      <c r="Z178" s="29">
        <v>0</v>
      </c>
      <c r="AA178" s="29">
        <v>0</v>
      </c>
      <c r="AB178" s="29">
        <v>0</v>
      </c>
      <c r="AC178" s="29">
        <v>0</v>
      </c>
      <c r="AD178" s="29">
        <v>0</v>
      </c>
      <c r="AE178" s="29">
        <v>0</v>
      </c>
      <c r="AF178" s="29">
        <v>0</v>
      </c>
      <c r="AG178" s="29">
        <v>0</v>
      </c>
      <c r="AH178" s="29"/>
      <c r="AI178" s="29"/>
      <c r="AJ178" s="29"/>
      <c r="AK178" s="29"/>
      <c r="AL178" s="29"/>
    </row>
    <row r="179" spans="1:38" s="1" customFormat="1" ht="16.350000000000001" customHeight="1">
      <c r="A179" s="60" t="s">
        <v>729</v>
      </c>
      <c r="B179" s="29">
        <v>0</v>
      </c>
      <c r="C179" s="29">
        <v>0</v>
      </c>
      <c r="D179" s="29">
        <v>0</v>
      </c>
      <c r="E179" s="29">
        <v>0</v>
      </c>
      <c r="F179" s="29">
        <v>0</v>
      </c>
      <c r="G179" s="29">
        <v>0</v>
      </c>
      <c r="H179" s="29">
        <v>0</v>
      </c>
      <c r="I179" s="29">
        <v>0</v>
      </c>
      <c r="J179" s="29">
        <v>0</v>
      </c>
      <c r="K179" s="29">
        <v>0</v>
      </c>
      <c r="L179" s="29">
        <v>0</v>
      </c>
      <c r="M179" s="29">
        <v>0</v>
      </c>
      <c r="N179" s="29">
        <v>0</v>
      </c>
      <c r="O179" s="29">
        <v>0</v>
      </c>
      <c r="P179" s="29">
        <v>0</v>
      </c>
      <c r="Q179" s="29">
        <v>0</v>
      </c>
      <c r="R179" s="29">
        <v>0</v>
      </c>
      <c r="S179" s="29">
        <v>0</v>
      </c>
      <c r="T179" s="29">
        <v>0</v>
      </c>
      <c r="U179" s="29">
        <v>0</v>
      </c>
      <c r="V179" s="29">
        <v>0</v>
      </c>
      <c r="W179" s="29">
        <v>0</v>
      </c>
      <c r="X179" s="29">
        <v>0</v>
      </c>
      <c r="Y179" s="29"/>
      <c r="Z179" s="29">
        <v>0</v>
      </c>
      <c r="AA179" s="29">
        <v>0</v>
      </c>
      <c r="AB179" s="29">
        <v>0</v>
      </c>
      <c r="AC179" s="29">
        <v>0</v>
      </c>
      <c r="AD179" s="29">
        <v>0</v>
      </c>
      <c r="AE179" s="29">
        <v>0</v>
      </c>
      <c r="AF179" s="29">
        <v>0</v>
      </c>
      <c r="AG179" s="29">
        <v>0</v>
      </c>
      <c r="AH179" s="29"/>
      <c r="AI179" s="29"/>
      <c r="AJ179" s="29"/>
      <c r="AK179" s="29"/>
      <c r="AL179" s="29"/>
    </row>
    <row r="180" spans="1:38" s="1" customFormat="1" ht="16.350000000000001" customHeight="1">
      <c r="A180" s="60" t="s">
        <v>730</v>
      </c>
      <c r="B180" s="29">
        <v>-3854217.7275999999</v>
      </c>
      <c r="C180" s="29">
        <v>23406.880000000001</v>
      </c>
      <c r="D180" s="29">
        <v>0</v>
      </c>
      <c r="E180" s="29">
        <v>2942293.6454500002</v>
      </c>
      <c r="F180" s="29">
        <v>19177795.065900002</v>
      </c>
      <c r="G180" s="29">
        <v>1489631.1158499999</v>
      </c>
      <c r="H180" s="29">
        <v>32217453.789999999</v>
      </c>
      <c r="I180" s="29">
        <v>8013.55</v>
      </c>
      <c r="J180" s="29">
        <v>443724.55</v>
      </c>
      <c r="K180" s="29">
        <v>0</v>
      </c>
      <c r="L180" s="29">
        <v>0</v>
      </c>
      <c r="M180" s="29">
        <v>77979966.608750001</v>
      </c>
      <c r="N180" s="29">
        <v>53.82</v>
      </c>
      <c r="O180" s="29">
        <v>1489392.76345</v>
      </c>
      <c r="P180" s="29">
        <v>0</v>
      </c>
      <c r="Q180" s="29">
        <v>845129.26910000003</v>
      </c>
      <c r="R180" s="29">
        <v>0</v>
      </c>
      <c r="S180" s="29">
        <v>72171.507700000002</v>
      </c>
      <c r="T180" s="29">
        <v>535546.28520000004</v>
      </c>
      <c r="U180" s="29">
        <v>504166.94225000002</v>
      </c>
      <c r="V180" s="29">
        <v>441399</v>
      </c>
      <c r="W180" s="29">
        <v>598488.01414999994</v>
      </c>
      <c r="X180" s="29">
        <v>0</v>
      </c>
      <c r="Y180" s="29"/>
      <c r="Z180" s="29">
        <v>2487.94</v>
      </c>
      <c r="AA180" s="29">
        <v>17756870.601550002</v>
      </c>
      <c r="AB180" s="29">
        <v>1332456.5278</v>
      </c>
      <c r="AC180" s="29">
        <v>51397.166550000002</v>
      </c>
      <c r="AD180" s="29">
        <v>0</v>
      </c>
      <c r="AE180" s="29">
        <v>0</v>
      </c>
      <c r="AF180" s="29">
        <v>34582.83</v>
      </c>
      <c r="AG180" s="29">
        <v>0</v>
      </c>
      <c r="AH180" s="29"/>
      <c r="AI180" s="29"/>
      <c r="AJ180" s="29"/>
      <c r="AK180" s="29"/>
      <c r="AL180" s="29"/>
    </row>
    <row r="181" spans="1:38" s="1" customFormat="1" ht="16.350000000000001" customHeight="1">
      <c r="A181" s="60" t="s">
        <v>731</v>
      </c>
      <c r="B181" s="29">
        <v>24875911.199999999</v>
      </c>
      <c r="C181" s="29">
        <v>0</v>
      </c>
      <c r="D181" s="29">
        <v>0</v>
      </c>
      <c r="E181" s="29">
        <v>7742341.0700000003</v>
      </c>
      <c r="F181" s="29">
        <v>14491993.34</v>
      </c>
      <c r="G181" s="29">
        <v>4463103.09</v>
      </c>
      <c r="H181" s="29">
        <v>3094375.41</v>
      </c>
      <c r="I181" s="29">
        <v>1299319.8</v>
      </c>
      <c r="J181" s="29">
        <v>1266891.08</v>
      </c>
      <c r="K181" s="29">
        <v>0</v>
      </c>
      <c r="L181" s="29">
        <v>1806257.5</v>
      </c>
      <c r="M181" s="29">
        <v>51237360.18</v>
      </c>
      <c r="N181" s="29">
        <v>1065933.3999999999</v>
      </c>
      <c r="O181" s="29">
        <v>1422999.78</v>
      </c>
      <c r="P181" s="29">
        <v>0</v>
      </c>
      <c r="Q181" s="29">
        <v>3625874.04</v>
      </c>
      <c r="R181" s="29">
        <v>0</v>
      </c>
      <c r="S181" s="29">
        <v>1084871.3400000001</v>
      </c>
      <c r="T181" s="29">
        <v>542662.51</v>
      </c>
      <c r="U181" s="29">
        <v>1482228.22</v>
      </c>
      <c r="V181" s="29">
        <v>1860873.48</v>
      </c>
      <c r="W181" s="29">
        <v>1120001.3899999999</v>
      </c>
      <c r="X181" s="29">
        <v>0</v>
      </c>
      <c r="Y181" s="29"/>
      <c r="Z181" s="29">
        <v>1476787.97</v>
      </c>
      <c r="AA181" s="29">
        <v>4184261.02</v>
      </c>
      <c r="AB181" s="29">
        <v>5118145.38</v>
      </c>
      <c r="AC181" s="29">
        <v>1682256.9</v>
      </c>
      <c r="AD181" s="29">
        <v>0</v>
      </c>
      <c r="AE181" s="29">
        <v>0</v>
      </c>
      <c r="AF181" s="29">
        <v>2030542.07</v>
      </c>
      <c r="AG181" s="29">
        <v>0</v>
      </c>
      <c r="AH181" s="29"/>
      <c r="AI181" s="29"/>
      <c r="AJ181" s="29"/>
      <c r="AK181" s="29"/>
      <c r="AL181" s="29"/>
    </row>
    <row r="182" spans="1:38" s="1" customFormat="1" ht="16.350000000000001" customHeight="1">
      <c r="A182" s="60" t="s">
        <v>732</v>
      </c>
      <c r="B182" s="29">
        <v>69300000</v>
      </c>
      <c r="C182" s="29">
        <v>0</v>
      </c>
      <c r="D182" s="29">
        <v>0</v>
      </c>
      <c r="E182" s="29">
        <v>0</v>
      </c>
      <c r="F182" s="29">
        <v>0</v>
      </c>
      <c r="G182" s="29">
        <v>0</v>
      </c>
      <c r="H182" s="29">
        <v>0</v>
      </c>
      <c r="I182" s="29">
        <v>0</v>
      </c>
      <c r="J182" s="29">
        <v>0</v>
      </c>
      <c r="K182" s="29">
        <v>0</v>
      </c>
      <c r="L182" s="29">
        <v>0</v>
      </c>
      <c r="M182" s="29">
        <v>0</v>
      </c>
      <c r="N182" s="29">
        <v>0</v>
      </c>
      <c r="O182" s="29">
        <v>0</v>
      </c>
      <c r="P182" s="29">
        <v>0</v>
      </c>
      <c r="Q182" s="29">
        <v>0</v>
      </c>
      <c r="R182" s="29">
        <v>0</v>
      </c>
      <c r="S182" s="29">
        <v>0</v>
      </c>
      <c r="T182" s="29">
        <v>0</v>
      </c>
      <c r="U182" s="29">
        <v>0</v>
      </c>
      <c r="V182" s="29">
        <v>0</v>
      </c>
      <c r="W182" s="29">
        <v>0</v>
      </c>
      <c r="X182" s="29">
        <v>0</v>
      </c>
      <c r="Y182" s="29"/>
      <c r="Z182" s="29">
        <v>0</v>
      </c>
      <c r="AA182" s="29">
        <v>0</v>
      </c>
      <c r="AB182" s="29">
        <v>0</v>
      </c>
      <c r="AC182" s="29">
        <v>0</v>
      </c>
      <c r="AD182" s="29">
        <v>0</v>
      </c>
      <c r="AE182" s="29">
        <v>0</v>
      </c>
      <c r="AF182" s="29">
        <v>0</v>
      </c>
      <c r="AG182" s="29">
        <v>0</v>
      </c>
      <c r="AH182" s="29"/>
      <c r="AI182" s="29"/>
      <c r="AJ182" s="29"/>
      <c r="AK182" s="29"/>
      <c r="AL182" s="29"/>
    </row>
    <row r="183" spans="1:38" s="1" customFormat="1" ht="16.350000000000001" customHeight="1">
      <c r="A183" s="60" t="s">
        <v>733</v>
      </c>
      <c r="B183" s="29">
        <v>2513530.9</v>
      </c>
      <c r="C183" s="29">
        <v>0</v>
      </c>
      <c r="D183" s="29">
        <v>0</v>
      </c>
      <c r="E183" s="29">
        <v>563782.87</v>
      </c>
      <c r="F183" s="29">
        <v>2899756.71</v>
      </c>
      <c r="G183" s="29">
        <v>509674.25</v>
      </c>
      <c r="H183" s="29">
        <v>297536.94</v>
      </c>
      <c r="I183" s="29">
        <v>63619.39</v>
      </c>
      <c r="J183" s="29">
        <v>88216.01</v>
      </c>
      <c r="K183" s="29">
        <v>0</v>
      </c>
      <c r="L183" s="29">
        <v>243130.6</v>
      </c>
      <c r="M183" s="29">
        <v>5748173.1900000004</v>
      </c>
      <c r="N183" s="29">
        <v>88030.080000000002</v>
      </c>
      <c r="O183" s="29">
        <v>134588.18</v>
      </c>
      <c r="P183" s="29">
        <v>0</v>
      </c>
      <c r="Q183" s="29">
        <v>201712.61</v>
      </c>
      <c r="R183" s="29">
        <v>0</v>
      </c>
      <c r="S183" s="29">
        <v>82695</v>
      </c>
      <c r="T183" s="29">
        <v>56757</v>
      </c>
      <c r="U183" s="29">
        <v>216486</v>
      </c>
      <c r="V183" s="29">
        <v>207793.77</v>
      </c>
      <c r="W183" s="29">
        <v>85394.48</v>
      </c>
      <c r="X183" s="29">
        <v>0</v>
      </c>
      <c r="Y183" s="29"/>
      <c r="Z183" s="29">
        <v>159776</v>
      </c>
      <c r="AA183" s="29">
        <v>552737.74</v>
      </c>
      <c r="AB183" s="29">
        <v>1765406.72</v>
      </c>
      <c r="AC183" s="29">
        <v>262154.78000000003</v>
      </c>
      <c r="AD183" s="29">
        <v>0</v>
      </c>
      <c r="AE183" s="29">
        <v>0</v>
      </c>
      <c r="AF183" s="29">
        <v>159681.47</v>
      </c>
      <c r="AG183" s="29">
        <v>0</v>
      </c>
      <c r="AH183" s="29"/>
      <c r="AI183" s="29"/>
      <c r="AJ183" s="29"/>
      <c r="AK183" s="29"/>
      <c r="AL183" s="29"/>
    </row>
    <row r="184" spans="1:38" s="1" customFormat="1" ht="16.350000000000001" customHeight="1">
      <c r="A184" s="60" t="s">
        <v>734</v>
      </c>
      <c r="B184" s="29">
        <v>741516.6</v>
      </c>
      <c r="C184" s="29">
        <v>0</v>
      </c>
      <c r="D184" s="29">
        <v>0</v>
      </c>
      <c r="E184" s="29">
        <v>123610.74</v>
      </c>
      <c r="F184" s="29">
        <v>313329.03999999998</v>
      </c>
      <c r="G184" s="29">
        <v>80744.09</v>
      </c>
      <c r="H184" s="29">
        <v>37863.75</v>
      </c>
      <c r="I184" s="29">
        <v>9286.93</v>
      </c>
      <c r="J184" s="29">
        <v>6460.57</v>
      </c>
      <c r="K184" s="29">
        <v>0</v>
      </c>
      <c r="L184" s="29">
        <v>58867.4</v>
      </c>
      <c r="M184" s="29">
        <v>1026280.8</v>
      </c>
      <c r="N184" s="29">
        <v>76143.850000000006</v>
      </c>
      <c r="O184" s="29">
        <v>8504</v>
      </c>
      <c r="P184" s="29">
        <v>0</v>
      </c>
      <c r="Q184" s="29">
        <v>22418.26</v>
      </c>
      <c r="R184" s="29">
        <v>0</v>
      </c>
      <c r="S184" s="29">
        <v>10592.9</v>
      </c>
      <c r="T184" s="29">
        <v>5951.73</v>
      </c>
      <c r="U184" s="29">
        <v>26339.1</v>
      </c>
      <c r="V184" s="29">
        <v>45471.99</v>
      </c>
      <c r="W184" s="29">
        <v>8933</v>
      </c>
      <c r="X184" s="29">
        <v>0</v>
      </c>
      <c r="Y184" s="29"/>
      <c r="Z184" s="29">
        <v>104512.76</v>
      </c>
      <c r="AA184" s="29">
        <v>130583.28</v>
      </c>
      <c r="AB184" s="29">
        <v>37538.36</v>
      </c>
      <c r="AC184" s="29">
        <v>35201.03</v>
      </c>
      <c r="AD184" s="29">
        <v>0</v>
      </c>
      <c r="AE184" s="29">
        <v>0</v>
      </c>
      <c r="AF184" s="29">
        <v>5493.61</v>
      </c>
      <c r="AG184" s="29">
        <v>0</v>
      </c>
      <c r="AH184" s="29"/>
      <c r="AI184" s="29"/>
      <c r="AJ184" s="29"/>
      <c r="AK184" s="29"/>
      <c r="AL184" s="29"/>
    </row>
    <row r="185" spans="1:38" s="1" customFormat="1" ht="16.350000000000001" customHeight="1">
      <c r="A185" s="60" t="s">
        <v>735</v>
      </c>
      <c r="B185" s="29">
        <v>1380854.26</v>
      </c>
      <c r="C185" s="29">
        <v>0</v>
      </c>
      <c r="D185" s="29">
        <v>0</v>
      </c>
      <c r="E185" s="29">
        <v>370110.07</v>
      </c>
      <c r="F185" s="29">
        <v>78378.83</v>
      </c>
      <c r="G185" s="29">
        <v>0</v>
      </c>
      <c r="H185" s="29">
        <v>1702.38</v>
      </c>
      <c r="I185" s="29">
        <v>43699.08</v>
      </c>
      <c r="J185" s="29">
        <v>1986.31</v>
      </c>
      <c r="K185" s="29">
        <v>0</v>
      </c>
      <c r="L185" s="29">
        <v>0</v>
      </c>
      <c r="M185" s="29">
        <v>293838.21999999997</v>
      </c>
      <c r="N185" s="29">
        <v>370110.07</v>
      </c>
      <c r="O185" s="29">
        <v>0</v>
      </c>
      <c r="P185" s="29">
        <v>0</v>
      </c>
      <c r="Q185" s="29">
        <v>0</v>
      </c>
      <c r="R185" s="29">
        <v>0</v>
      </c>
      <c r="S185" s="29">
        <v>0</v>
      </c>
      <c r="T185" s="29">
        <v>0</v>
      </c>
      <c r="U185" s="29">
        <v>0</v>
      </c>
      <c r="V185" s="29">
        <v>0</v>
      </c>
      <c r="W185" s="29">
        <v>0</v>
      </c>
      <c r="X185" s="29">
        <v>0</v>
      </c>
      <c r="Y185" s="29"/>
      <c r="Z185" s="29">
        <v>19009.38</v>
      </c>
      <c r="AA185" s="29">
        <v>18319.79</v>
      </c>
      <c r="AB185" s="29">
        <v>12649.26</v>
      </c>
      <c r="AC185" s="29">
        <v>0</v>
      </c>
      <c r="AD185" s="29">
        <v>0</v>
      </c>
      <c r="AE185" s="29">
        <v>0</v>
      </c>
      <c r="AF185" s="29">
        <v>28400.400000000001</v>
      </c>
      <c r="AG185" s="29">
        <v>0</v>
      </c>
      <c r="AH185" s="29"/>
      <c r="AI185" s="29"/>
      <c r="AJ185" s="29"/>
      <c r="AK185" s="29"/>
      <c r="AL185" s="29"/>
    </row>
    <row r="186" spans="1:38" s="1" customFormat="1" ht="16.350000000000001" customHeight="1">
      <c r="A186" s="60" t="s">
        <v>736</v>
      </c>
      <c r="B186" s="29">
        <v>822822.06</v>
      </c>
      <c r="C186" s="29">
        <v>0</v>
      </c>
      <c r="D186" s="29">
        <v>0</v>
      </c>
      <c r="E186" s="29">
        <v>121292.33</v>
      </c>
      <c r="F186" s="29">
        <v>313832.2</v>
      </c>
      <c r="G186" s="29">
        <v>87768.41</v>
      </c>
      <c r="H186" s="29">
        <v>49894.44</v>
      </c>
      <c r="I186" s="29">
        <v>19927.849999999999</v>
      </c>
      <c r="J186" s="29">
        <v>20172.599999999999</v>
      </c>
      <c r="K186" s="29">
        <v>0</v>
      </c>
      <c r="L186" s="29">
        <v>56629.65</v>
      </c>
      <c r="M186" s="29">
        <v>1080496.75</v>
      </c>
      <c r="N186" s="29">
        <v>15434.62</v>
      </c>
      <c r="O186" s="29">
        <v>21692.95</v>
      </c>
      <c r="P186" s="29">
        <v>0</v>
      </c>
      <c r="Q186" s="29">
        <v>50930.05</v>
      </c>
      <c r="R186" s="29">
        <v>0</v>
      </c>
      <c r="S186" s="29">
        <v>14875.44</v>
      </c>
      <c r="T186" s="29">
        <v>18359.27</v>
      </c>
      <c r="U186" s="29">
        <v>29001.1</v>
      </c>
      <c r="V186" s="29">
        <v>26054.19</v>
      </c>
      <c r="W186" s="29">
        <v>32713.119999999999</v>
      </c>
      <c r="X186" s="29">
        <v>0</v>
      </c>
      <c r="Y186" s="29"/>
      <c r="Z186" s="29">
        <v>24362.92</v>
      </c>
      <c r="AA186" s="29">
        <v>147007.22</v>
      </c>
      <c r="AB186" s="29">
        <v>89899.66</v>
      </c>
      <c r="AC186" s="29">
        <v>24963.3</v>
      </c>
      <c r="AD186" s="29">
        <v>0</v>
      </c>
      <c r="AE186" s="29">
        <v>0</v>
      </c>
      <c r="AF186" s="29">
        <v>27599.1</v>
      </c>
      <c r="AG186" s="29">
        <v>0</v>
      </c>
      <c r="AH186" s="29"/>
      <c r="AI186" s="29"/>
      <c r="AJ186" s="29"/>
      <c r="AK186" s="29"/>
      <c r="AL186" s="29"/>
    </row>
    <row r="187" spans="1:38" s="1" customFormat="1" ht="16.350000000000001" customHeight="1">
      <c r="A187" s="60" t="s">
        <v>737</v>
      </c>
      <c r="B187" s="29">
        <v>4502922.7300000004</v>
      </c>
      <c r="C187" s="29">
        <v>0</v>
      </c>
      <c r="D187" s="29">
        <v>0</v>
      </c>
      <c r="E187" s="29">
        <v>1209909.9099999999</v>
      </c>
      <c r="F187" s="29">
        <v>3069596.26</v>
      </c>
      <c r="G187" s="29">
        <v>899321.87</v>
      </c>
      <c r="H187" s="29">
        <v>673491.13</v>
      </c>
      <c r="I187" s="29">
        <v>119618.25</v>
      </c>
      <c r="J187" s="29">
        <v>165881.68</v>
      </c>
      <c r="K187" s="29">
        <v>0</v>
      </c>
      <c r="L187" s="29">
        <v>394740.9</v>
      </c>
      <c r="M187" s="29">
        <v>12327607.449999999</v>
      </c>
      <c r="N187" s="29">
        <v>209974.63</v>
      </c>
      <c r="O187" s="29">
        <v>250828.44</v>
      </c>
      <c r="P187" s="29">
        <v>0</v>
      </c>
      <c r="Q187" s="29">
        <v>479433.84</v>
      </c>
      <c r="R187" s="29">
        <v>0</v>
      </c>
      <c r="S187" s="29">
        <v>175205.41</v>
      </c>
      <c r="T187" s="29">
        <v>94467.59</v>
      </c>
      <c r="U187" s="29">
        <v>318771.78000000003</v>
      </c>
      <c r="V187" s="29">
        <v>392397.94</v>
      </c>
      <c r="W187" s="29">
        <v>188152.15</v>
      </c>
      <c r="X187" s="29">
        <v>0</v>
      </c>
      <c r="Y187" s="29"/>
      <c r="Z187" s="29">
        <v>317443.64</v>
      </c>
      <c r="AA187" s="29">
        <v>872860.51</v>
      </c>
      <c r="AB187" s="29">
        <v>1005729.12</v>
      </c>
      <c r="AC187" s="29">
        <v>371931.86</v>
      </c>
      <c r="AD187" s="29">
        <v>0</v>
      </c>
      <c r="AE187" s="29">
        <v>0</v>
      </c>
      <c r="AF187" s="29">
        <v>501631.13</v>
      </c>
      <c r="AG187" s="29">
        <v>0</v>
      </c>
      <c r="AH187" s="29"/>
      <c r="AI187" s="29"/>
      <c r="AJ187" s="29"/>
      <c r="AK187" s="29"/>
      <c r="AL187" s="29"/>
    </row>
    <row r="188" spans="1:38" s="1" customFormat="1" ht="16.350000000000001" customHeight="1">
      <c r="A188" s="60" t="s">
        <v>738</v>
      </c>
      <c r="B188" s="29">
        <v>1992870.7</v>
      </c>
      <c r="C188" s="29">
        <v>0</v>
      </c>
      <c r="D188" s="29">
        <v>0</v>
      </c>
      <c r="E188" s="29">
        <v>749717.9</v>
      </c>
      <c r="F188" s="29">
        <v>1355016.96</v>
      </c>
      <c r="G188" s="29">
        <v>451890.77</v>
      </c>
      <c r="H188" s="29">
        <v>326511</v>
      </c>
      <c r="I188" s="29">
        <v>82942</v>
      </c>
      <c r="J188" s="29">
        <v>102740.04</v>
      </c>
      <c r="K188" s="29">
        <v>0</v>
      </c>
      <c r="L188" s="29">
        <v>190286</v>
      </c>
      <c r="M188" s="29">
        <v>5560912</v>
      </c>
      <c r="N188" s="29">
        <v>133946.88</v>
      </c>
      <c r="O188" s="29">
        <v>158024.57999999999</v>
      </c>
      <c r="P188" s="29">
        <v>0</v>
      </c>
      <c r="Q188" s="29">
        <v>290490.64</v>
      </c>
      <c r="R188" s="29">
        <v>0</v>
      </c>
      <c r="S188" s="29">
        <v>108523.52</v>
      </c>
      <c r="T188" s="29">
        <v>58732.28</v>
      </c>
      <c r="U188" s="29">
        <v>141251</v>
      </c>
      <c r="V188" s="29">
        <v>191199.93</v>
      </c>
      <c r="W188" s="29">
        <v>119439.84</v>
      </c>
      <c r="X188" s="29">
        <v>0</v>
      </c>
      <c r="Y188" s="29"/>
      <c r="Z188" s="29">
        <v>144409</v>
      </c>
      <c r="AA188" s="29">
        <v>401205</v>
      </c>
      <c r="AB188" s="29">
        <v>432430.96</v>
      </c>
      <c r="AC188" s="29">
        <v>170178</v>
      </c>
      <c r="AD188" s="29">
        <v>0</v>
      </c>
      <c r="AE188" s="29">
        <v>0</v>
      </c>
      <c r="AF188" s="29">
        <v>206794</v>
      </c>
      <c r="AG188" s="29">
        <v>0</v>
      </c>
      <c r="AH188" s="29"/>
      <c r="AI188" s="29"/>
      <c r="AJ188" s="29"/>
      <c r="AK188" s="29"/>
      <c r="AL188" s="29"/>
    </row>
    <row r="189" spans="1:38" s="1" customFormat="1" ht="16.350000000000001" customHeight="1">
      <c r="A189" s="60" t="s">
        <v>739</v>
      </c>
      <c r="B189" s="29">
        <v>0</v>
      </c>
      <c r="C189" s="29">
        <v>0</v>
      </c>
      <c r="D189" s="29">
        <v>0</v>
      </c>
      <c r="E189" s="29">
        <v>0</v>
      </c>
      <c r="F189" s="29">
        <v>0</v>
      </c>
      <c r="G189" s="29">
        <v>0</v>
      </c>
      <c r="H189" s="29">
        <v>0</v>
      </c>
      <c r="I189" s="29">
        <v>0</v>
      </c>
      <c r="J189" s="29">
        <v>0</v>
      </c>
      <c r="K189" s="29">
        <v>0</v>
      </c>
      <c r="L189" s="29">
        <v>0</v>
      </c>
      <c r="M189" s="29">
        <v>0</v>
      </c>
      <c r="N189" s="29">
        <v>0</v>
      </c>
      <c r="O189" s="29">
        <v>0</v>
      </c>
      <c r="P189" s="29">
        <v>0</v>
      </c>
      <c r="Q189" s="29">
        <v>0</v>
      </c>
      <c r="R189" s="29">
        <v>0</v>
      </c>
      <c r="S189" s="29">
        <v>0</v>
      </c>
      <c r="T189" s="29">
        <v>0</v>
      </c>
      <c r="U189" s="29">
        <v>0</v>
      </c>
      <c r="V189" s="29">
        <v>0</v>
      </c>
      <c r="W189" s="29">
        <v>0</v>
      </c>
      <c r="X189" s="29">
        <v>0</v>
      </c>
      <c r="Y189" s="29"/>
      <c r="Z189" s="29">
        <v>0</v>
      </c>
      <c r="AA189" s="29">
        <v>0</v>
      </c>
      <c r="AB189" s="29">
        <v>0</v>
      </c>
      <c r="AC189" s="29">
        <v>0</v>
      </c>
      <c r="AD189" s="29">
        <v>0</v>
      </c>
      <c r="AE189" s="29">
        <v>0</v>
      </c>
      <c r="AF189" s="29">
        <v>0</v>
      </c>
      <c r="AG189" s="29">
        <v>0</v>
      </c>
      <c r="AH189" s="29"/>
      <c r="AI189" s="29"/>
      <c r="AJ189" s="29"/>
      <c r="AK189" s="29"/>
      <c r="AL189" s="29"/>
    </row>
    <row r="190" spans="1:38" s="1" customFormat="1" ht="16.350000000000001" customHeight="1">
      <c r="A190" s="60" t="s">
        <v>740</v>
      </c>
      <c r="B190" s="29">
        <v>175965.76</v>
      </c>
      <c r="C190" s="29">
        <v>0</v>
      </c>
      <c r="D190" s="29">
        <v>0</v>
      </c>
      <c r="E190" s="29">
        <v>42359.57</v>
      </c>
      <c r="F190" s="29">
        <v>128615.99</v>
      </c>
      <c r="G190" s="29">
        <v>31234.41</v>
      </c>
      <c r="H190" s="29">
        <v>22267.23</v>
      </c>
      <c r="I190" s="29">
        <v>8020</v>
      </c>
      <c r="J190" s="29">
        <v>6474.84</v>
      </c>
      <c r="K190" s="29">
        <v>0</v>
      </c>
      <c r="L190" s="29">
        <v>14205.07</v>
      </c>
      <c r="M190" s="29">
        <v>743114.18</v>
      </c>
      <c r="N190" s="29">
        <v>8882.6299999999992</v>
      </c>
      <c r="O190" s="29">
        <v>10740</v>
      </c>
      <c r="P190" s="29">
        <v>0</v>
      </c>
      <c r="Q190" s="29">
        <v>13421.94</v>
      </c>
      <c r="R190" s="29">
        <v>0</v>
      </c>
      <c r="S190" s="29">
        <v>5475</v>
      </c>
      <c r="T190" s="29">
        <v>3840</v>
      </c>
      <c r="U190" s="29">
        <v>12435</v>
      </c>
      <c r="V190" s="29">
        <v>12648.85</v>
      </c>
      <c r="W190" s="29">
        <v>6150.56</v>
      </c>
      <c r="X190" s="29">
        <v>0</v>
      </c>
      <c r="Y190" s="29"/>
      <c r="Z190" s="29">
        <v>19612.400000000001</v>
      </c>
      <c r="AA190" s="29">
        <v>36549.769999999997</v>
      </c>
      <c r="AB190" s="29">
        <v>29344.87</v>
      </c>
      <c r="AC190" s="29">
        <v>14053.96</v>
      </c>
      <c r="AD190" s="29">
        <v>0</v>
      </c>
      <c r="AE190" s="29">
        <v>0</v>
      </c>
      <c r="AF190" s="29">
        <v>29054.99</v>
      </c>
      <c r="AG190" s="29">
        <v>0</v>
      </c>
      <c r="AH190" s="29"/>
      <c r="AI190" s="29"/>
      <c r="AJ190" s="29"/>
      <c r="AK190" s="29"/>
      <c r="AL190" s="29"/>
    </row>
    <row r="191" spans="1:38" s="1" customFormat="1" ht="16.350000000000001" customHeight="1">
      <c r="A191" s="60" t="s">
        <v>741</v>
      </c>
      <c r="B191" s="29">
        <v>1968576.51</v>
      </c>
      <c r="C191" s="29">
        <v>0</v>
      </c>
      <c r="D191" s="29">
        <v>0</v>
      </c>
      <c r="E191" s="29">
        <v>335633.91</v>
      </c>
      <c r="F191" s="29">
        <v>684041.32</v>
      </c>
      <c r="G191" s="29">
        <v>105561.42</v>
      </c>
      <c r="H191" s="29">
        <v>65539.490000000005</v>
      </c>
      <c r="I191" s="29">
        <v>26600.11</v>
      </c>
      <c r="J191" s="29">
        <v>27572.3</v>
      </c>
      <c r="K191" s="29">
        <v>0</v>
      </c>
      <c r="L191" s="29">
        <v>38723.97</v>
      </c>
      <c r="M191" s="29">
        <v>1496020.26</v>
      </c>
      <c r="N191" s="29">
        <v>21960.720000000001</v>
      </c>
      <c r="O191" s="29">
        <v>206456.58</v>
      </c>
      <c r="P191" s="29">
        <v>0</v>
      </c>
      <c r="Q191" s="29">
        <v>73747.539999999994</v>
      </c>
      <c r="R191" s="29">
        <v>0</v>
      </c>
      <c r="S191" s="29">
        <v>22235.42</v>
      </c>
      <c r="T191" s="29">
        <v>11233.65</v>
      </c>
      <c r="U191" s="29">
        <v>40581.79</v>
      </c>
      <c r="V191" s="29">
        <v>39244.71</v>
      </c>
      <c r="W191" s="29">
        <v>25734.92</v>
      </c>
      <c r="X191" s="29">
        <v>0</v>
      </c>
      <c r="Y191" s="29"/>
      <c r="Z191" s="29">
        <v>31133.96</v>
      </c>
      <c r="AA191" s="29">
        <v>416694.18</v>
      </c>
      <c r="AB191" s="29">
        <v>157266.35999999999</v>
      </c>
      <c r="AC191" s="29">
        <v>37158.94</v>
      </c>
      <c r="AD191" s="29">
        <v>0</v>
      </c>
      <c r="AE191" s="29">
        <v>0</v>
      </c>
      <c r="AF191" s="29">
        <v>41787.879999999997</v>
      </c>
      <c r="AG191" s="29">
        <v>0</v>
      </c>
      <c r="AH191" s="29"/>
      <c r="AI191" s="29"/>
      <c r="AJ191" s="29"/>
      <c r="AK191" s="29"/>
      <c r="AL191" s="29"/>
    </row>
    <row r="192" spans="1:38" s="1" customFormat="1" ht="16.350000000000001" customHeight="1">
      <c r="A192" s="60" t="s">
        <v>742</v>
      </c>
      <c r="B192" s="29">
        <v>2803920.43</v>
      </c>
      <c r="C192" s="29">
        <v>0</v>
      </c>
      <c r="D192" s="29">
        <v>0</v>
      </c>
      <c r="E192" s="29">
        <v>280500</v>
      </c>
      <c r="F192" s="29">
        <v>871151.55</v>
      </c>
      <c r="G192" s="29">
        <v>45024.39</v>
      </c>
      <c r="H192" s="29">
        <v>492415.31</v>
      </c>
      <c r="I192" s="29">
        <v>0</v>
      </c>
      <c r="J192" s="29">
        <v>0</v>
      </c>
      <c r="K192" s="29">
        <v>0</v>
      </c>
      <c r="L192" s="29">
        <v>89195.53</v>
      </c>
      <c r="M192" s="29">
        <v>4198781.21</v>
      </c>
      <c r="N192" s="29">
        <v>156750</v>
      </c>
      <c r="O192" s="29">
        <v>0</v>
      </c>
      <c r="P192" s="29">
        <v>0</v>
      </c>
      <c r="Q192" s="29">
        <v>123750</v>
      </c>
      <c r="R192" s="29">
        <v>0</v>
      </c>
      <c r="S192" s="29">
        <v>0</v>
      </c>
      <c r="T192" s="29">
        <v>0</v>
      </c>
      <c r="U192" s="29">
        <v>0</v>
      </c>
      <c r="V192" s="29">
        <v>45024.39</v>
      </c>
      <c r="W192" s="29">
        <v>0</v>
      </c>
      <c r="X192" s="29">
        <v>0</v>
      </c>
      <c r="Y192" s="29"/>
      <c r="Z192" s="29">
        <v>560564.02</v>
      </c>
      <c r="AA192" s="29">
        <v>55002.5</v>
      </c>
      <c r="AB192" s="29">
        <v>255585.03</v>
      </c>
      <c r="AC192" s="29">
        <v>0</v>
      </c>
      <c r="AD192" s="29">
        <v>0</v>
      </c>
      <c r="AE192" s="29">
        <v>0</v>
      </c>
      <c r="AF192" s="29">
        <v>0</v>
      </c>
      <c r="AG192" s="29">
        <v>0</v>
      </c>
      <c r="AH192" s="29"/>
      <c r="AI192" s="29"/>
      <c r="AJ192" s="29"/>
      <c r="AK192" s="29"/>
      <c r="AL192" s="29"/>
    </row>
    <row r="193" spans="1:38" s="1" customFormat="1" ht="16.350000000000001" customHeight="1">
      <c r="A193" s="60" t="s">
        <v>743</v>
      </c>
      <c r="B193" s="29">
        <v>0</v>
      </c>
      <c r="C193" s="29">
        <v>0</v>
      </c>
      <c r="D193" s="29">
        <v>0</v>
      </c>
      <c r="E193" s="29">
        <v>28301.89</v>
      </c>
      <c r="F193" s="29">
        <v>0</v>
      </c>
      <c r="G193" s="29">
        <v>0</v>
      </c>
      <c r="H193" s="29">
        <v>0</v>
      </c>
      <c r="I193" s="29">
        <v>0</v>
      </c>
      <c r="J193" s="29">
        <v>0</v>
      </c>
      <c r="K193" s="29">
        <v>0</v>
      </c>
      <c r="L193" s="29">
        <v>0</v>
      </c>
      <c r="M193" s="29">
        <v>65320.75</v>
      </c>
      <c r="N193" s="29">
        <v>28301.89</v>
      </c>
      <c r="O193" s="29">
        <v>0</v>
      </c>
      <c r="P193" s="29">
        <v>0</v>
      </c>
      <c r="Q193" s="29">
        <v>0</v>
      </c>
      <c r="R193" s="29">
        <v>0</v>
      </c>
      <c r="S193" s="29">
        <v>0</v>
      </c>
      <c r="T193" s="29">
        <v>0</v>
      </c>
      <c r="U193" s="29">
        <v>0</v>
      </c>
      <c r="V193" s="29">
        <v>0</v>
      </c>
      <c r="W193" s="29">
        <v>0</v>
      </c>
      <c r="X193" s="29">
        <v>0</v>
      </c>
      <c r="Y193" s="29"/>
      <c r="Z193" s="29">
        <v>0</v>
      </c>
      <c r="AA193" s="29">
        <v>0</v>
      </c>
      <c r="AB193" s="29">
        <v>0</v>
      </c>
      <c r="AC193" s="29">
        <v>0</v>
      </c>
      <c r="AD193" s="29">
        <v>0</v>
      </c>
      <c r="AE193" s="29">
        <v>0</v>
      </c>
      <c r="AF193" s="29">
        <v>0</v>
      </c>
      <c r="AG193" s="29">
        <v>0</v>
      </c>
      <c r="AH193" s="29"/>
      <c r="AI193" s="29"/>
      <c r="AJ193" s="29"/>
      <c r="AK193" s="29"/>
      <c r="AL193" s="29"/>
    </row>
    <row r="194" spans="1:38" s="1" customFormat="1" ht="16.350000000000001" customHeight="1">
      <c r="A194" s="60" t="s">
        <v>744</v>
      </c>
      <c r="B194" s="29">
        <v>111078891.15000001</v>
      </c>
      <c r="C194" s="29">
        <v>0</v>
      </c>
      <c r="D194" s="29">
        <v>0</v>
      </c>
      <c r="E194" s="29">
        <v>11567560.26</v>
      </c>
      <c r="F194" s="29">
        <v>24205712.199999999</v>
      </c>
      <c r="G194" s="29">
        <v>6674322.7000000002</v>
      </c>
      <c r="H194" s="29">
        <v>5061597.08</v>
      </c>
      <c r="I194" s="29">
        <v>1673033.41</v>
      </c>
      <c r="J194" s="29">
        <v>1686395.43</v>
      </c>
      <c r="K194" s="29">
        <v>0</v>
      </c>
      <c r="L194" s="29">
        <v>2892036.62</v>
      </c>
      <c r="M194" s="29">
        <v>83777904.989999995</v>
      </c>
      <c r="N194" s="29">
        <v>2175468.77</v>
      </c>
      <c r="O194" s="29">
        <v>2213834.5099999998</v>
      </c>
      <c r="P194" s="29">
        <v>0</v>
      </c>
      <c r="Q194" s="29">
        <v>4881778.92</v>
      </c>
      <c r="R194" s="29">
        <v>0</v>
      </c>
      <c r="S194" s="29">
        <v>1504474.03</v>
      </c>
      <c r="T194" s="29">
        <v>792004.03</v>
      </c>
      <c r="U194" s="29">
        <v>2267093.9900000002</v>
      </c>
      <c r="V194" s="29">
        <v>2820709.25</v>
      </c>
      <c r="W194" s="29">
        <v>1586519.46</v>
      </c>
      <c r="X194" s="29">
        <v>0</v>
      </c>
      <c r="Y194" s="29"/>
      <c r="Z194" s="29">
        <v>2857612.05</v>
      </c>
      <c r="AA194" s="29">
        <v>6815221.0099999998</v>
      </c>
      <c r="AB194" s="29">
        <v>8903995.7200000007</v>
      </c>
      <c r="AC194" s="29">
        <v>2597898.77</v>
      </c>
      <c r="AD194" s="29">
        <v>0</v>
      </c>
      <c r="AE194" s="29">
        <v>0</v>
      </c>
      <c r="AF194" s="29">
        <v>3030984.65</v>
      </c>
      <c r="AG194" s="29">
        <v>0</v>
      </c>
      <c r="AH194" s="29"/>
      <c r="AI194" s="29"/>
      <c r="AJ194" s="29"/>
      <c r="AK194" s="29"/>
      <c r="AL194" s="29"/>
    </row>
    <row r="195" spans="1:38" s="1" customFormat="1" ht="16.350000000000001" customHeight="1">
      <c r="A195" s="60" t="s">
        <v>745</v>
      </c>
      <c r="B195" s="29">
        <v>930039.91</v>
      </c>
      <c r="C195" s="29">
        <v>0</v>
      </c>
      <c r="D195" s="29">
        <v>0</v>
      </c>
      <c r="E195" s="29">
        <v>315648.21999999997</v>
      </c>
      <c r="F195" s="29">
        <v>3093757.4</v>
      </c>
      <c r="G195" s="29">
        <v>255269.98</v>
      </c>
      <c r="H195" s="29">
        <v>78196.509999999995</v>
      </c>
      <c r="I195" s="29">
        <v>16260.67</v>
      </c>
      <c r="J195" s="29">
        <v>25273.58</v>
      </c>
      <c r="K195" s="29">
        <v>0</v>
      </c>
      <c r="L195" s="29">
        <v>24039.040000000001</v>
      </c>
      <c r="M195" s="29">
        <v>803201.7</v>
      </c>
      <c r="N195" s="29">
        <v>72670.570000000007</v>
      </c>
      <c r="O195" s="29">
        <v>66215.520000000004</v>
      </c>
      <c r="P195" s="29">
        <v>0</v>
      </c>
      <c r="Q195" s="29">
        <v>67982.11</v>
      </c>
      <c r="R195" s="29">
        <v>0</v>
      </c>
      <c r="S195" s="29">
        <v>56196.17</v>
      </c>
      <c r="T195" s="29">
        <v>52583.85</v>
      </c>
      <c r="U195" s="29">
        <v>91061.89</v>
      </c>
      <c r="V195" s="29">
        <v>111920.78</v>
      </c>
      <c r="W195" s="29">
        <v>52287.31</v>
      </c>
      <c r="X195" s="29">
        <v>0</v>
      </c>
      <c r="Y195" s="29"/>
      <c r="Z195" s="29">
        <v>161823.29999999999</v>
      </c>
      <c r="AA195" s="29">
        <v>1390827.18</v>
      </c>
      <c r="AB195" s="29">
        <v>584672.57999999996</v>
      </c>
      <c r="AC195" s="29">
        <v>450062.59</v>
      </c>
      <c r="AD195" s="29">
        <v>0</v>
      </c>
      <c r="AE195" s="29">
        <v>0</v>
      </c>
      <c r="AF195" s="29">
        <v>506371.75</v>
      </c>
      <c r="AG195" s="29">
        <v>0</v>
      </c>
      <c r="AH195" s="29"/>
      <c r="AI195" s="29"/>
      <c r="AJ195" s="29"/>
      <c r="AK195" s="29"/>
      <c r="AL195" s="29"/>
    </row>
    <row r="196" spans="1:38" s="1" customFormat="1" ht="16.350000000000001" customHeight="1">
      <c r="A196" s="60" t="s">
        <v>746</v>
      </c>
      <c r="B196" s="29">
        <v>12842</v>
      </c>
      <c r="C196" s="29">
        <v>0</v>
      </c>
      <c r="D196" s="29">
        <v>0</v>
      </c>
      <c r="E196" s="29">
        <v>1452</v>
      </c>
      <c r="F196" s="29">
        <v>2763.47</v>
      </c>
      <c r="G196" s="29">
        <v>1681.5</v>
      </c>
      <c r="H196" s="29">
        <v>996</v>
      </c>
      <c r="I196" s="29">
        <v>31636.78</v>
      </c>
      <c r="J196" s="29">
        <v>0</v>
      </c>
      <c r="K196" s="29">
        <v>0</v>
      </c>
      <c r="L196" s="29">
        <v>1089.07</v>
      </c>
      <c r="M196" s="29">
        <v>5166.0200000000004</v>
      </c>
      <c r="N196" s="29">
        <v>618.5</v>
      </c>
      <c r="O196" s="29">
        <v>125</v>
      </c>
      <c r="P196" s="29">
        <v>0</v>
      </c>
      <c r="Q196" s="29">
        <v>0</v>
      </c>
      <c r="R196" s="29">
        <v>0</v>
      </c>
      <c r="S196" s="29">
        <v>0</v>
      </c>
      <c r="T196" s="29">
        <v>708.5</v>
      </c>
      <c r="U196" s="29">
        <v>0</v>
      </c>
      <c r="V196" s="29">
        <v>0</v>
      </c>
      <c r="W196" s="29">
        <v>1681.5</v>
      </c>
      <c r="X196" s="29">
        <v>0</v>
      </c>
      <c r="Y196" s="29"/>
      <c r="Z196" s="29">
        <v>2076</v>
      </c>
      <c r="AA196" s="29">
        <v>161.47</v>
      </c>
      <c r="AB196" s="29">
        <v>0</v>
      </c>
      <c r="AC196" s="29">
        <v>526</v>
      </c>
      <c r="AD196" s="29">
        <v>0</v>
      </c>
      <c r="AE196" s="29">
        <v>0</v>
      </c>
      <c r="AF196" s="29">
        <v>0</v>
      </c>
      <c r="AG196" s="29">
        <v>0</v>
      </c>
      <c r="AH196" s="29"/>
      <c r="AI196" s="29"/>
      <c r="AJ196" s="29"/>
      <c r="AK196" s="29"/>
      <c r="AL196" s="29"/>
    </row>
    <row r="197" spans="1:38" s="1" customFormat="1" ht="16.350000000000001" customHeight="1">
      <c r="A197" s="60" t="s">
        <v>747</v>
      </c>
      <c r="B197" s="29">
        <v>747219.5</v>
      </c>
      <c r="C197" s="29">
        <v>0</v>
      </c>
      <c r="D197" s="29">
        <v>0</v>
      </c>
      <c r="E197" s="29">
        <v>255544.06</v>
      </c>
      <c r="F197" s="29">
        <v>2954939.77</v>
      </c>
      <c r="G197" s="29">
        <v>400815.83</v>
      </c>
      <c r="H197" s="29">
        <v>122578.02</v>
      </c>
      <c r="I197" s="29">
        <v>124931.04</v>
      </c>
      <c r="J197" s="29">
        <v>119853.4</v>
      </c>
      <c r="K197" s="29">
        <v>0</v>
      </c>
      <c r="L197" s="29">
        <v>39629.699999999997</v>
      </c>
      <c r="M197" s="29">
        <v>4527867.6900000004</v>
      </c>
      <c r="N197" s="29">
        <v>54905.77</v>
      </c>
      <c r="O197" s="29">
        <v>84320.69</v>
      </c>
      <c r="P197" s="29">
        <v>0</v>
      </c>
      <c r="Q197" s="29">
        <v>39756</v>
      </c>
      <c r="R197" s="29">
        <v>0</v>
      </c>
      <c r="S197" s="29">
        <v>28208.1</v>
      </c>
      <c r="T197" s="29">
        <v>48353.5</v>
      </c>
      <c r="U197" s="29">
        <v>193245.83</v>
      </c>
      <c r="V197" s="29">
        <v>136156.01999999999</v>
      </c>
      <c r="W197" s="29">
        <v>71413.98</v>
      </c>
      <c r="X197" s="29">
        <v>0</v>
      </c>
      <c r="Y197" s="29"/>
      <c r="Z197" s="29">
        <v>75136.399999999994</v>
      </c>
      <c r="AA197" s="29">
        <v>2095723.24</v>
      </c>
      <c r="AB197" s="29">
        <v>324868.25</v>
      </c>
      <c r="AC197" s="29">
        <v>331707.40999999997</v>
      </c>
      <c r="AD197" s="29">
        <v>0</v>
      </c>
      <c r="AE197" s="29">
        <v>0</v>
      </c>
      <c r="AF197" s="29">
        <v>127504.47</v>
      </c>
      <c r="AG197" s="29">
        <v>0</v>
      </c>
      <c r="AH197" s="29"/>
      <c r="AI197" s="29"/>
      <c r="AJ197" s="29"/>
      <c r="AK197" s="29"/>
      <c r="AL197" s="29"/>
    </row>
    <row r="198" spans="1:38" s="1" customFormat="1" ht="16.350000000000001" customHeight="1">
      <c r="A198" s="60" t="s">
        <v>748</v>
      </c>
      <c r="B198" s="29">
        <v>487311.65</v>
      </c>
      <c r="C198" s="29">
        <v>0</v>
      </c>
      <c r="D198" s="29">
        <v>0</v>
      </c>
      <c r="E198" s="29">
        <v>64301.15</v>
      </c>
      <c r="F198" s="29">
        <v>65378.33</v>
      </c>
      <c r="G198" s="29">
        <v>36380.720000000001</v>
      </c>
      <c r="H198" s="29">
        <v>10016.01</v>
      </c>
      <c r="I198" s="29">
        <v>6497.73</v>
      </c>
      <c r="J198" s="29">
        <v>11240.03</v>
      </c>
      <c r="K198" s="29">
        <v>0</v>
      </c>
      <c r="L198" s="29">
        <v>12652.75</v>
      </c>
      <c r="M198" s="29">
        <v>716814.01</v>
      </c>
      <c r="N198" s="29">
        <v>1361.8</v>
      </c>
      <c r="O198" s="29">
        <v>20735.16</v>
      </c>
      <c r="P198" s="29">
        <v>0</v>
      </c>
      <c r="Q198" s="29">
        <v>17483.84</v>
      </c>
      <c r="R198" s="29">
        <v>0</v>
      </c>
      <c r="S198" s="29">
        <v>12282.97</v>
      </c>
      <c r="T198" s="29">
        <v>12437.38</v>
      </c>
      <c r="U198" s="29">
        <v>7205.05</v>
      </c>
      <c r="V198" s="29">
        <v>11663.81</v>
      </c>
      <c r="W198" s="29">
        <v>17511.86</v>
      </c>
      <c r="X198" s="29">
        <v>0</v>
      </c>
      <c r="Y198" s="29"/>
      <c r="Z198" s="29">
        <v>15608.22</v>
      </c>
      <c r="AA198" s="29">
        <v>33932.230000000003</v>
      </c>
      <c r="AB198" s="29">
        <v>6185.54</v>
      </c>
      <c r="AC198" s="29">
        <v>3688.63</v>
      </c>
      <c r="AD198" s="29">
        <v>0</v>
      </c>
      <c r="AE198" s="29">
        <v>0</v>
      </c>
      <c r="AF198" s="29">
        <v>5963.71</v>
      </c>
      <c r="AG198" s="29">
        <v>0</v>
      </c>
      <c r="AH198" s="29"/>
      <c r="AI198" s="29"/>
      <c r="AJ198" s="29"/>
      <c r="AK198" s="29"/>
      <c r="AL198" s="29"/>
    </row>
    <row r="199" spans="1:38" s="1" customFormat="1" ht="16.350000000000001" customHeight="1">
      <c r="A199" s="60" t="s">
        <v>749</v>
      </c>
      <c r="B199" s="29">
        <v>-1132.08</v>
      </c>
      <c r="C199" s="29">
        <v>0</v>
      </c>
      <c r="D199" s="29">
        <v>0</v>
      </c>
      <c r="E199" s="29">
        <v>0</v>
      </c>
      <c r="F199" s="29">
        <v>0</v>
      </c>
      <c r="G199" s="29">
        <v>0</v>
      </c>
      <c r="H199" s="29">
        <v>0</v>
      </c>
      <c r="I199" s="29">
        <v>0</v>
      </c>
      <c r="J199" s="29">
        <v>0</v>
      </c>
      <c r="K199" s="29">
        <v>0</v>
      </c>
      <c r="L199" s="29">
        <v>0</v>
      </c>
      <c r="M199" s="29">
        <v>0</v>
      </c>
      <c r="N199" s="29">
        <v>0</v>
      </c>
      <c r="O199" s="29">
        <v>0</v>
      </c>
      <c r="P199" s="29">
        <v>0</v>
      </c>
      <c r="Q199" s="29">
        <v>0</v>
      </c>
      <c r="R199" s="29">
        <v>0</v>
      </c>
      <c r="S199" s="29">
        <v>0</v>
      </c>
      <c r="T199" s="29">
        <v>0</v>
      </c>
      <c r="U199" s="29">
        <v>0</v>
      </c>
      <c r="V199" s="29">
        <v>0</v>
      </c>
      <c r="W199" s="29">
        <v>0</v>
      </c>
      <c r="X199" s="29">
        <v>0</v>
      </c>
      <c r="Y199" s="29"/>
      <c r="Z199" s="29">
        <v>0</v>
      </c>
      <c r="AA199" s="29">
        <v>0</v>
      </c>
      <c r="AB199" s="29">
        <v>0</v>
      </c>
      <c r="AC199" s="29">
        <v>0</v>
      </c>
      <c r="AD199" s="29">
        <v>0</v>
      </c>
      <c r="AE199" s="29">
        <v>0</v>
      </c>
      <c r="AF199" s="29">
        <v>0</v>
      </c>
      <c r="AG199" s="29">
        <v>0</v>
      </c>
      <c r="AH199" s="29"/>
      <c r="AI199" s="29"/>
      <c r="AJ199" s="29"/>
      <c r="AK199" s="29"/>
      <c r="AL199" s="29"/>
    </row>
    <row r="200" spans="1:38" s="1" customFormat="1" ht="16.350000000000001" customHeight="1">
      <c r="A200" s="60" t="s">
        <v>750</v>
      </c>
      <c r="B200" s="29">
        <v>903000</v>
      </c>
      <c r="C200" s="29">
        <v>0</v>
      </c>
      <c r="D200" s="29">
        <v>0</v>
      </c>
      <c r="E200" s="29">
        <v>50000</v>
      </c>
      <c r="F200" s="29">
        <v>0</v>
      </c>
      <c r="G200" s="29">
        <v>0</v>
      </c>
      <c r="H200" s="29">
        <v>0</v>
      </c>
      <c r="I200" s="29">
        <v>20000</v>
      </c>
      <c r="J200" s="29">
        <v>8000</v>
      </c>
      <c r="K200" s="29">
        <v>0</v>
      </c>
      <c r="L200" s="29">
        <v>0</v>
      </c>
      <c r="M200" s="29">
        <v>473000</v>
      </c>
      <c r="N200" s="29">
        <v>0</v>
      </c>
      <c r="O200" s="29">
        <v>50000</v>
      </c>
      <c r="P200" s="29">
        <v>0</v>
      </c>
      <c r="Q200" s="29">
        <v>0</v>
      </c>
      <c r="R200" s="29">
        <v>0</v>
      </c>
      <c r="S200" s="29">
        <v>0</v>
      </c>
      <c r="T200" s="29">
        <v>0</v>
      </c>
      <c r="U200" s="29">
        <v>0</v>
      </c>
      <c r="V200" s="29">
        <v>0</v>
      </c>
      <c r="W200" s="29">
        <v>0</v>
      </c>
      <c r="X200" s="29">
        <v>0</v>
      </c>
      <c r="Y200" s="29"/>
      <c r="Z200" s="29">
        <v>0</v>
      </c>
      <c r="AA200" s="29">
        <v>0</v>
      </c>
      <c r="AB200" s="29">
        <v>0</v>
      </c>
      <c r="AC200" s="29">
        <v>0</v>
      </c>
      <c r="AD200" s="29">
        <v>0</v>
      </c>
      <c r="AE200" s="29">
        <v>0</v>
      </c>
      <c r="AF200" s="29">
        <v>0</v>
      </c>
      <c r="AG200" s="29">
        <v>0</v>
      </c>
      <c r="AH200" s="29"/>
      <c r="AI200" s="29"/>
      <c r="AJ200" s="29"/>
      <c r="AK200" s="29"/>
      <c r="AL200" s="29"/>
    </row>
    <row r="201" spans="1:38" s="1" customFormat="1" ht="16.350000000000001" customHeight="1">
      <c r="A201" s="60" t="s">
        <v>751</v>
      </c>
      <c r="B201" s="29">
        <v>238473.2</v>
      </c>
      <c r="C201" s="29">
        <v>0</v>
      </c>
      <c r="D201" s="29">
        <v>0</v>
      </c>
      <c r="E201" s="29">
        <v>133794.22</v>
      </c>
      <c r="F201" s="29">
        <v>0</v>
      </c>
      <c r="G201" s="29">
        <v>0</v>
      </c>
      <c r="H201" s="29">
        <v>27169.81</v>
      </c>
      <c r="I201" s="29">
        <v>45837.88</v>
      </c>
      <c r="J201" s="29">
        <v>0</v>
      </c>
      <c r="K201" s="29">
        <v>0</v>
      </c>
      <c r="L201" s="29">
        <v>0</v>
      </c>
      <c r="M201" s="29">
        <v>37040.19</v>
      </c>
      <c r="N201" s="29">
        <v>133794.22</v>
      </c>
      <c r="O201" s="29">
        <v>0</v>
      </c>
      <c r="P201" s="29">
        <v>0</v>
      </c>
      <c r="Q201" s="29">
        <v>0</v>
      </c>
      <c r="R201" s="29">
        <v>0</v>
      </c>
      <c r="S201" s="29">
        <v>0</v>
      </c>
      <c r="T201" s="29">
        <v>0</v>
      </c>
      <c r="U201" s="29">
        <v>0</v>
      </c>
      <c r="V201" s="29">
        <v>0</v>
      </c>
      <c r="W201" s="29">
        <v>0</v>
      </c>
      <c r="X201" s="29">
        <v>0</v>
      </c>
      <c r="Y201" s="29"/>
      <c r="Z201" s="29">
        <v>0</v>
      </c>
      <c r="AA201" s="29">
        <v>0</v>
      </c>
      <c r="AB201" s="29">
        <v>0</v>
      </c>
      <c r="AC201" s="29">
        <v>0</v>
      </c>
      <c r="AD201" s="29">
        <v>0</v>
      </c>
      <c r="AE201" s="29">
        <v>0</v>
      </c>
      <c r="AF201" s="29">
        <v>0</v>
      </c>
      <c r="AG201" s="29">
        <v>0</v>
      </c>
      <c r="AH201" s="29"/>
      <c r="AI201" s="29"/>
      <c r="AJ201" s="29"/>
      <c r="AK201" s="29"/>
      <c r="AL201" s="29"/>
    </row>
    <row r="202" spans="1:38" s="1" customFormat="1" ht="16.350000000000001" customHeight="1">
      <c r="A202" s="60" t="s">
        <v>752</v>
      </c>
      <c r="B202" s="29">
        <v>525954.71</v>
      </c>
      <c r="C202" s="29">
        <v>0</v>
      </c>
      <c r="D202" s="29">
        <v>0</v>
      </c>
      <c r="E202" s="29">
        <v>0</v>
      </c>
      <c r="F202" s="29">
        <v>0</v>
      </c>
      <c r="G202" s="29">
        <v>0</v>
      </c>
      <c r="H202" s="29">
        <v>0</v>
      </c>
      <c r="I202" s="29">
        <v>0</v>
      </c>
      <c r="J202" s="29">
        <v>0</v>
      </c>
      <c r="K202" s="29">
        <v>0</v>
      </c>
      <c r="L202" s="29">
        <v>0</v>
      </c>
      <c r="M202" s="29">
        <v>9505.31</v>
      </c>
      <c r="N202" s="29">
        <v>0</v>
      </c>
      <c r="O202" s="29">
        <v>0</v>
      </c>
      <c r="P202" s="29">
        <v>0</v>
      </c>
      <c r="Q202" s="29">
        <v>0</v>
      </c>
      <c r="R202" s="29">
        <v>0</v>
      </c>
      <c r="S202" s="29">
        <v>0</v>
      </c>
      <c r="T202" s="29">
        <v>0</v>
      </c>
      <c r="U202" s="29">
        <v>0</v>
      </c>
      <c r="V202" s="29">
        <v>0</v>
      </c>
      <c r="W202" s="29">
        <v>0</v>
      </c>
      <c r="X202" s="29">
        <v>0</v>
      </c>
      <c r="Y202" s="29"/>
      <c r="Z202" s="29">
        <v>0</v>
      </c>
      <c r="AA202" s="29">
        <v>0</v>
      </c>
      <c r="AB202" s="29">
        <v>0</v>
      </c>
      <c r="AC202" s="29">
        <v>0</v>
      </c>
      <c r="AD202" s="29">
        <v>0</v>
      </c>
      <c r="AE202" s="29">
        <v>0</v>
      </c>
      <c r="AF202" s="29">
        <v>0</v>
      </c>
      <c r="AG202" s="29">
        <v>0</v>
      </c>
      <c r="AH202" s="29"/>
      <c r="AI202" s="29"/>
      <c r="AJ202" s="29"/>
      <c r="AK202" s="29"/>
      <c r="AL202" s="29"/>
    </row>
    <row r="203" spans="1:38" s="1" customFormat="1" ht="16.350000000000001" customHeight="1">
      <c r="A203" s="60" t="s">
        <v>753</v>
      </c>
      <c r="B203" s="29">
        <v>35510.74</v>
      </c>
      <c r="C203" s="29">
        <v>0</v>
      </c>
      <c r="D203" s="29">
        <v>0</v>
      </c>
      <c r="E203" s="29">
        <v>1970</v>
      </c>
      <c r="F203" s="29">
        <v>112563.27</v>
      </c>
      <c r="G203" s="29">
        <v>62893.03</v>
      </c>
      <c r="H203" s="29">
        <v>2604.4899999999998</v>
      </c>
      <c r="I203" s="29">
        <v>0</v>
      </c>
      <c r="J203" s="29">
        <v>0</v>
      </c>
      <c r="K203" s="29">
        <v>0</v>
      </c>
      <c r="L203" s="29">
        <v>1972.82</v>
      </c>
      <c r="M203" s="29">
        <v>70517.27</v>
      </c>
      <c r="N203" s="29">
        <v>350</v>
      </c>
      <c r="O203" s="29">
        <v>1340</v>
      </c>
      <c r="P203" s="29">
        <v>0</v>
      </c>
      <c r="Q203" s="29">
        <v>80</v>
      </c>
      <c r="R203" s="29">
        <v>0</v>
      </c>
      <c r="S203" s="29">
        <v>140</v>
      </c>
      <c r="T203" s="29">
        <v>60</v>
      </c>
      <c r="U203" s="29">
        <v>62083.7</v>
      </c>
      <c r="V203" s="29">
        <v>309.33</v>
      </c>
      <c r="W203" s="29">
        <v>500</v>
      </c>
      <c r="X203" s="29">
        <v>0</v>
      </c>
      <c r="Y203" s="29"/>
      <c r="Z203" s="29">
        <v>17369.11</v>
      </c>
      <c r="AA203" s="29">
        <v>82950.600000000006</v>
      </c>
      <c r="AB203" s="29">
        <v>6818.17</v>
      </c>
      <c r="AC203" s="29">
        <v>3607.47</v>
      </c>
      <c r="AD203" s="29">
        <v>0</v>
      </c>
      <c r="AE203" s="29">
        <v>0</v>
      </c>
      <c r="AF203" s="29">
        <v>1817.92</v>
      </c>
      <c r="AG203" s="29">
        <v>0</v>
      </c>
      <c r="AH203" s="29"/>
      <c r="AI203" s="29"/>
      <c r="AJ203" s="29"/>
      <c r="AK203" s="29"/>
      <c r="AL203" s="29"/>
    </row>
    <row r="204" spans="1:38" s="1" customFormat="1" ht="16.350000000000001" customHeight="1">
      <c r="A204" s="60" t="s">
        <v>754</v>
      </c>
      <c r="B204" s="29">
        <v>981926.28</v>
      </c>
      <c r="C204" s="29">
        <v>0</v>
      </c>
      <c r="D204" s="29">
        <v>0</v>
      </c>
      <c r="E204" s="29">
        <v>0</v>
      </c>
      <c r="F204" s="29">
        <v>56800</v>
      </c>
      <c r="G204" s="29">
        <v>0</v>
      </c>
      <c r="H204" s="29">
        <v>705051.73</v>
      </c>
      <c r="I204" s="29">
        <v>0</v>
      </c>
      <c r="J204" s="29">
        <v>0</v>
      </c>
      <c r="K204" s="29">
        <v>0</v>
      </c>
      <c r="L204" s="29">
        <v>995</v>
      </c>
      <c r="M204" s="29">
        <v>869018.81</v>
      </c>
      <c r="N204" s="29">
        <v>0</v>
      </c>
      <c r="O204" s="29">
        <v>0</v>
      </c>
      <c r="P204" s="29">
        <v>0</v>
      </c>
      <c r="Q204" s="29">
        <v>0</v>
      </c>
      <c r="R204" s="29">
        <v>0</v>
      </c>
      <c r="S204" s="29">
        <v>0</v>
      </c>
      <c r="T204" s="29">
        <v>0</v>
      </c>
      <c r="U204" s="29">
        <v>0</v>
      </c>
      <c r="V204" s="29">
        <v>0</v>
      </c>
      <c r="W204" s="29">
        <v>0</v>
      </c>
      <c r="X204" s="29">
        <v>0</v>
      </c>
      <c r="Y204" s="29"/>
      <c r="Z204" s="29">
        <v>0</v>
      </c>
      <c r="AA204" s="29">
        <v>56800</v>
      </c>
      <c r="AB204" s="29">
        <v>0</v>
      </c>
      <c r="AC204" s="29">
        <v>0</v>
      </c>
      <c r="AD204" s="29">
        <v>0</v>
      </c>
      <c r="AE204" s="29">
        <v>0</v>
      </c>
      <c r="AF204" s="29">
        <v>0</v>
      </c>
      <c r="AG204" s="29">
        <v>0</v>
      </c>
      <c r="AH204" s="29"/>
      <c r="AI204" s="29"/>
      <c r="AJ204" s="29"/>
      <c r="AK204" s="29"/>
      <c r="AL204" s="29"/>
    </row>
    <row r="205" spans="1:38" s="1" customFormat="1" ht="16.350000000000001" customHeight="1">
      <c r="A205" s="60" t="s">
        <v>755</v>
      </c>
      <c r="B205" s="29">
        <v>345611.57</v>
      </c>
      <c r="C205" s="29">
        <v>0</v>
      </c>
      <c r="D205" s="29">
        <v>0</v>
      </c>
      <c r="E205" s="29">
        <v>0</v>
      </c>
      <c r="F205" s="29">
        <v>0</v>
      </c>
      <c r="G205" s="29">
        <v>0</v>
      </c>
      <c r="H205" s="29">
        <v>0</v>
      </c>
      <c r="I205" s="29">
        <v>14895.1</v>
      </c>
      <c r="J205" s="29">
        <v>0</v>
      </c>
      <c r="K205" s="29">
        <v>0</v>
      </c>
      <c r="L205" s="29">
        <v>2902</v>
      </c>
      <c r="M205" s="29">
        <v>167759.47</v>
      </c>
      <c r="N205" s="29">
        <v>0</v>
      </c>
      <c r="O205" s="29">
        <v>0</v>
      </c>
      <c r="P205" s="29">
        <v>0</v>
      </c>
      <c r="Q205" s="29">
        <v>0</v>
      </c>
      <c r="R205" s="29">
        <v>0</v>
      </c>
      <c r="S205" s="29">
        <v>0</v>
      </c>
      <c r="T205" s="29">
        <v>0</v>
      </c>
      <c r="U205" s="29">
        <v>0</v>
      </c>
      <c r="V205" s="29">
        <v>0</v>
      </c>
      <c r="W205" s="29">
        <v>0</v>
      </c>
      <c r="X205" s="29">
        <v>0</v>
      </c>
      <c r="Y205" s="29"/>
      <c r="Z205" s="29">
        <v>0</v>
      </c>
      <c r="AA205" s="29">
        <v>0</v>
      </c>
      <c r="AB205" s="29">
        <v>0</v>
      </c>
      <c r="AC205" s="29">
        <v>0</v>
      </c>
      <c r="AD205" s="29">
        <v>0</v>
      </c>
      <c r="AE205" s="29">
        <v>0</v>
      </c>
      <c r="AF205" s="29">
        <v>0</v>
      </c>
      <c r="AG205" s="29">
        <v>0</v>
      </c>
      <c r="AH205" s="29"/>
      <c r="AI205" s="29"/>
      <c r="AJ205" s="29"/>
      <c r="AK205" s="29"/>
      <c r="AL205" s="29"/>
    </row>
    <row r="206" spans="1:38" s="1" customFormat="1" ht="16.350000000000001" customHeight="1">
      <c r="A206" s="60" t="s">
        <v>756</v>
      </c>
      <c r="B206" s="29">
        <v>217574.37</v>
      </c>
      <c r="C206" s="29">
        <v>0</v>
      </c>
      <c r="D206" s="29">
        <v>0</v>
      </c>
      <c r="E206" s="29">
        <v>199848.41</v>
      </c>
      <c r="F206" s="29">
        <v>22674.82</v>
      </c>
      <c r="G206" s="29">
        <v>41777.980000000003</v>
      </c>
      <c r="H206" s="29">
        <v>55234.16</v>
      </c>
      <c r="I206" s="29">
        <v>10189.51</v>
      </c>
      <c r="J206" s="29">
        <v>4094.24</v>
      </c>
      <c r="K206" s="29">
        <v>0</v>
      </c>
      <c r="L206" s="29">
        <v>51295.03</v>
      </c>
      <c r="M206" s="29">
        <v>553740.28</v>
      </c>
      <c r="N206" s="29">
        <v>177820.4</v>
      </c>
      <c r="O206" s="29">
        <v>11019.81</v>
      </c>
      <c r="P206" s="29">
        <v>0</v>
      </c>
      <c r="Q206" s="29">
        <v>4818.28</v>
      </c>
      <c r="R206" s="29">
        <v>0</v>
      </c>
      <c r="S206" s="29">
        <v>2334.79</v>
      </c>
      <c r="T206" s="29">
        <v>3855.13</v>
      </c>
      <c r="U206" s="29">
        <v>32772.18</v>
      </c>
      <c r="V206" s="29">
        <v>3028.22</v>
      </c>
      <c r="W206" s="29">
        <v>5977.58</v>
      </c>
      <c r="X206" s="29">
        <v>0</v>
      </c>
      <c r="Y206" s="29"/>
      <c r="Z206" s="29">
        <v>4993.45</v>
      </c>
      <c r="AA206" s="29">
        <v>5296.88</v>
      </c>
      <c r="AB206" s="29">
        <v>3647.42</v>
      </c>
      <c r="AC206" s="29">
        <v>1943.44</v>
      </c>
      <c r="AD206" s="29">
        <v>0</v>
      </c>
      <c r="AE206" s="29">
        <v>0</v>
      </c>
      <c r="AF206" s="29">
        <v>6793.63</v>
      </c>
      <c r="AG206" s="29">
        <v>0</v>
      </c>
      <c r="AH206" s="29"/>
      <c r="AI206" s="29"/>
      <c r="AJ206" s="29"/>
      <c r="AK206" s="29"/>
      <c r="AL206" s="29"/>
    </row>
    <row r="207" spans="1:38" s="1" customFormat="1" ht="16.350000000000001" customHeight="1">
      <c r="A207" s="60" t="s">
        <v>757</v>
      </c>
      <c r="B207" s="29">
        <v>508118.11</v>
      </c>
      <c r="C207" s="29">
        <v>0</v>
      </c>
      <c r="D207" s="29">
        <v>0</v>
      </c>
      <c r="E207" s="29">
        <v>652309.53</v>
      </c>
      <c r="F207" s="29">
        <v>72709.69</v>
      </c>
      <c r="G207" s="29">
        <v>59639.03</v>
      </c>
      <c r="H207" s="29">
        <v>693536.25</v>
      </c>
      <c r="I207" s="29">
        <v>0</v>
      </c>
      <c r="J207" s="29">
        <v>0</v>
      </c>
      <c r="K207" s="29">
        <v>0</v>
      </c>
      <c r="L207" s="29">
        <v>3922.4</v>
      </c>
      <c r="M207" s="29">
        <v>1324932.18</v>
      </c>
      <c r="N207" s="29">
        <v>11767.21</v>
      </c>
      <c r="O207" s="29">
        <v>247387.4</v>
      </c>
      <c r="P207" s="29">
        <v>0</v>
      </c>
      <c r="Q207" s="29">
        <v>361618.38</v>
      </c>
      <c r="R207" s="29">
        <v>0</v>
      </c>
      <c r="S207" s="29">
        <v>15846.93</v>
      </c>
      <c r="T207" s="29">
        <v>15689.61</v>
      </c>
      <c r="U207" s="29">
        <v>11767.21</v>
      </c>
      <c r="V207" s="29">
        <v>28259.81</v>
      </c>
      <c r="W207" s="29">
        <v>19612.009999999998</v>
      </c>
      <c r="X207" s="29">
        <v>0</v>
      </c>
      <c r="Y207" s="29"/>
      <c r="Z207" s="29">
        <v>3922.4</v>
      </c>
      <c r="AA207" s="29">
        <v>37622.160000000003</v>
      </c>
      <c r="AB207" s="29">
        <v>15689.61</v>
      </c>
      <c r="AC207" s="29">
        <v>7844.8</v>
      </c>
      <c r="AD207" s="29">
        <v>0</v>
      </c>
      <c r="AE207" s="29">
        <v>0</v>
      </c>
      <c r="AF207" s="29">
        <v>7630.72</v>
      </c>
      <c r="AG207" s="29">
        <v>0</v>
      </c>
      <c r="AH207" s="29"/>
      <c r="AI207" s="29"/>
      <c r="AJ207" s="29"/>
      <c r="AK207" s="29"/>
      <c r="AL207" s="29"/>
    </row>
    <row r="208" spans="1:38" s="1" customFormat="1" ht="16.350000000000001" customHeight="1">
      <c r="A208" s="60" t="s">
        <v>758</v>
      </c>
      <c r="B208" s="29">
        <v>386792.44</v>
      </c>
      <c r="C208" s="29">
        <v>0</v>
      </c>
      <c r="D208" s="29">
        <v>0</v>
      </c>
      <c r="E208" s="29">
        <v>169811.34</v>
      </c>
      <c r="F208" s="29">
        <v>9970.2099999999991</v>
      </c>
      <c r="G208" s="29">
        <v>56415.09</v>
      </c>
      <c r="H208" s="29">
        <v>0</v>
      </c>
      <c r="I208" s="29">
        <v>536</v>
      </c>
      <c r="J208" s="29">
        <v>0</v>
      </c>
      <c r="K208" s="29">
        <v>0</v>
      </c>
      <c r="L208" s="29">
        <v>0</v>
      </c>
      <c r="M208" s="29">
        <v>310130.06</v>
      </c>
      <c r="N208" s="29">
        <v>0</v>
      </c>
      <c r="O208" s="29">
        <v>0</v>
      </c>
      <c r="P208" s="29">
        <v>0</v>
      </c>
      <c r="Q208" s="29">
        <v>0</v>
      </c>
      <c r="R208" s="29">
        <v>0</v>
      </c>
      <c r="S208" s="29">
        <v>169811.34</v>
      </c>
      <c r="T208" s="29">
        <v>0</v>
      </c>
      <c r="U208" s="29">
        <v>47169.81</v>
      </c>
      <c r="V208" s="29">
        <v>0</v>
      </c>
      <c r="W208" s="29">
        <v>9245.2800000000007</v>
      </c>
      <c r="X208" s="29">
        <v>0</v>
      </c>
      <c r="Y208" s="29"/>
      <c r="Z208" s="29">
        <v>0</v>
      </c>
      <c r="AA208" s="29">
        <v>9433.9599999999991</v>
      </c>
      <c r="AB208" s="29">
        <v>0</v>
      </c>
      <c r="AC208" s="29">
        <v>536.25</v>
      </c>
      <c r="AD208" s="29">
        <v>0</v>
      </c>
      <c r="AE208" s="29">
        <v>0</v>
      </c>
      <c r="AF208" s="29">
        <v>0</v>
      </c>
      <c r="AG208" s="29">
        <v>0</v>
      </c>
      <c r="AH208" s="29"/>
      <c r="AI208" s="29"/>
      <c r="AJ208" s="29"/>
      <c r="AK208" s="29"/>
      <c r="AL208" s="29"/>
    </row>
    <row r="209" spans="1:38" s="1" customFormat="1" ht="16.350000000000001" customHeight="1">
      <c r="A209" s="60" t="s">
        <v>759</v>
      </c>
      <c r="B209" s="29">
        <v>0</v>
      </c>
      <c r="C209" s="29">
        <v>0</v>
      </c>
      <c r="D209" s="29">
        <v>0</v>
      </c>
      <c r="E209" s="29">
        <v>397644</v>
      </c>
      <c r="F209" s="29">
        <v>0</v>
      </c>
      <c r="G209" s="29">
        <v>0</v>
      </c>
      <c r="H209" s="29">
        <v>0</v>
      </c>
      <c r="I209" s="29">
        <v>0</v>
      </c>
      <c r="J209" s="29">
        <v>0</v>
      </c>
      <c r="K209" s="29">
        <v>0</v>
      </c>
      <c r="L209" s="29">
        <v>0</v>
      </c>
      <c r="M209" s="29">
        <v>0</v>
      </c>
      <c r="N209" s="29">
        <v>0</v>
      </c>
      <c r="O209" s="29">
        <v>148531</v>
      </c>
      <c r="P209" s="29">
        <v>0</v>
      </c>
      <c r="Q209" s="29">
        <v>0</v>
      </c>
      <c r="R209" s="29">
        <v>0</v>
      </c>
      <c r="S209" s="29">
        <v>249113</v>
      </c>
      <c r="T209" s="29">
        <v>0</v>
      </c>
      <c r="U209" s="29">
        <v>0</v>
      </c>
      <c r="V209" s="29">
        <v>0</v>
      </c>
      <c r="W209" s="29">
        <v>0</v>
      </c>
      <c r="X209" s="29">
        <v>0</v>
      </c>
      <c r="Y209" s="29"/>
      <c r="Z209" s="29">
        <v>0</v>
      </c>
      <c r="AA209" s="29">
        <v>0</v>
      </c>
      <c r="AB209" s="29">
        <v>0</v>
      </c>
      <c r="AC209" s="29">
        <v>0</v>
      </c>
      <c r="AD209" s="29">
        <v>0</v>
      </c>
      <c r="AE209" s="29">
        <v>0</v>
      </c>
      <c r="AF209" s="29">
        <v>0</v>
      </c>
      <c r="AG209" s="29">
        <v>0</v>
      </c>
      <c r="AH209" s="29"/>
      <c r="AI209" s="29"/>
      <c r="AJ209" s="29"/>
      <c r="AK209" s="29"/>
      <c r="AL209" s="29"/>
    </row>
    <row r="210" spans="1:38" s="1" customFormat="1" ht="16.350000000000001" customHeight="1">
      <c r="A210" s="60" t="s">
        <v>760</v>
      </c>
      <c r="B210" s="29">
        <v>167943.5</v>
      </c>
      <c r="C210" s="29">
        <v>0</v>
      </c>
      <c r="D210" s="29">
        <v>0</v>
      </c>
      <c r="E210" s="29">
        <v>0</v>
      </c>
      <c r="F210" s="29">
        <v>0</v>
      </c>
      <c r="G210" s="29">
        <v>0</v>
      </c>
      <c r="H210" s="29">
        <v>0</v>
      </c>
      <c r="I210" s="29">
        <v>0</v>
      </c>
      <c r="J210" s="29">
        <v>0</v>
      </c>
      <c r="K210" s="29">
        <v>0</v>
      </c>
      <c r="L210" s="29">
        <v>0</v>
      </c>
      <c r="M210" s="29">
        <v>0</v>
      </c>
      <c r="N210" s="29">
        <v>0</v>
      </c>
      <c r="O210" s="29">
        <v>0</v>
      </c>
      <c r="P210" s="29">
        <v>0</v>
      </c>
      <c r="Q210" s="29">
        <v>0</v>
      </c>
      <c r="R210" s="29">
        <v>0</v>
      </c>
      <c r="S210" s="29">
        <v>0</v>
      </c>
      <c r="T210" s="29">
        <v>0</v>
      </c>
      <c r="U210" s="29">
        <v>0</v>
      </c>
      <c r="V210" s="29">
        <v>0</v>
      </c>
      <c r="W210" s="29">
        <v>0</v>
      </c>
      <c r="X210" s="29">
        <v>0</v>
      </c>
      <c r="Y210" s="29"/>
      <c r="Z210" s="29">
        <v>0</v>
      </c>
      <c r="AA210" s="29">
        <v>0</v>
      </c>
      <c r="AB210" s="29">
        <v>0</v>
      </c>
      <c r="AC210" s="29">
        <v>0</v>
      </c>
      <c r="AD210" s="29">
        <v>0</v>
      </c>
      <c r="AE210" s="29">
        <v>0</v>
      </c>
      <c r="AF210" s="29">
        <v>0</v>
      </c>
      <c r="AG210" s="29">
        <v>0</v>
      </c>
      <c r="AH210" s="29"/>
      <c r="AI210" s="29"/>
      <c r="AJ210" s="29"/>
      <c r="AK210" s="29"/>
      <c r="AL210" s="29"/>
    </row>
    <row r="211" spans="1:38" s="1" customFormat="1" ht="16.350000000000001" customHeight="1">
      <c r="A211" s="60" t="s">
        <v>761</v>
      </c>
      <c r="B211" s="29">
        <v>47378.53</v>
      </c>
      <c r="C211" s="29">
        <v>0</v>
      </c>
      <c r="D211" s="29">
        <v>0</v>
      </c>
      <c r="E211" s="29">
        <v>18442.12</v>
      </c>
      <c r="F211" s="29">
        <v>4194.7299999999996</v>
      </c>
      <c r="G211" s="29">
        <v>2950.1</v>
      </c>
      <c r="H211" s="29">
        <v>0</v>
      </c>
      <c r="I211" s="29">
        <v>0</v>
      </c>
      <c r="J211" s="29">
        <v>0</v>
      </c>
      <c r="K211" s="29">
        <v>0</v>
      </c>
      <c r="L211" s="29">
        <v>0</v>
      </c>
      <c r="M211" s="29">
        <v>33810.339999999997</v>
      </c>
      <c r="N211" s="29">
        <v>17420.52</v>
      </c>
      <c r="O211" s="29">
        <v>676.5</v>
      </c>
      <c r="P211" s="29">
        <v>0</v>
      </c>
      <c r="Q211" s="29">
        <v>0</v>
      </c>
      <c r="R211" s="29">
        <v>0</v>
      </c>
      <c r="S211" s="29">
        <v>345.1</v>
      </c>
      <c r="T211" s="29">
        <v>0</v>
      </c>
      <c r="U211" s="29">
        <v>2642</v>
      </c>
      <c r="V211" s="29">
        <v>308.10000000000002</v>
      </c>
      <c r="W211" s="29">
        <v>0</v>
      </c>
      <c r="X211" s="29">
        <v>0</v>
      </c>
      <c r="Y211" s="29"/>
      <c r="Z211" s="29">
        <v>1176.22</v>
      </c>
      <c r="AA211" s="29">
        <v>0</v>
      </c>
      <c r="AB211" s="29">
        <v>2241.81</v>
      </c>
      <c r="AC211" s="29">
        <v>0</v>
      </c>
      <c r="AD211" s="29">
        <v>0</v>
      </c>
      <c r="AE211" s="29">
        <v>0</v>
      </c>
      <c r="AF211" s="29">
        <v>776.7</v>
      </c>
      <c r="AG211" s="29">
        <v>0</v>
      </c>
      <c r="AH211" s="29"/>
      <c r="AI211" s="29"/>
      <c r="AJ211" s="29"/>
      <c r="AK211" s="29"/>
      <c r="AL211" s="29"/>
    </row>
    <row r="212" spans="1:38" s="1" customFormat="1" ht="16.350000000000001" customHeight="1">
      <c r="A212" s="60" t="s">
        <v>762</v>
      </c>
      <c r="B212" s="29">
        <v>0</v>
      </c>
      <c r="C212" s="29">
        <v>0</v>
      </c>
      <c r="D212" s="29">
        <v>0</v>
      </c>
      <c r="E212" s="29">
        <v>0</v>
      </c>
      <c r="F212" s="29">
        <v>0</v>
      </c>
      <c r="G212" s="29">
        <v>0</v>
      </c>
      <c r="H212" s="29">
        <v>0</v>
      </c>
      <c r="I212" s="29">
        <v>0</v>
      </c>
      <c r="J212" s="29">
        <v>0</v>
      </c>
      <c r="K212" s="29">
        <v>0</v>
      </c>
      <c r="L212" s="29">
        <v>0</v>
      </c>
      <c r="M212" s="29">
        <v>0</v>
      </c>
      <c r="N212" s="29">
        <v>0</v>
      </c>
      <c r="O212" s="29">
        <v>0</v>
      </c>
      <c r="P212" s="29">
        <v>0</v>
      </c>
      <c r="Q212" s="29">
        <v>0</v>
      </c>
      <c r="R212" s="29">
        <v>0</v>
      </c>
      <c r="S212" s="29">
        <v>0</v>
      </c>
      <c r="T212" s="29">
        <v>0</v>
      </c>
      <c r="U212" s="29">
        <v>0</v>
      </c>
      <c r="V212" s="29">
        <v>0</v>
      </c>
      <c r="W212" s="29">
        <v>0</v>
      </c>
      <c r="X212" s="29">
        <v>0</v>
      </c>
      <c r="Y212" s="29"/>
      <c r="Z212" s="29">
        <v>0</v>
      </c>
      <c r="AA212" s="29">
        <v>0</v>
      </c>
      <c r="AB212" s="29">
        <v>0</v>
      </c>
      <c r="AC212" s="29">
        <v>0</v>
      </c>
      <c r="AD212" s="29">
        <v>0</v>
      </c>
      <c r="AE212" s="29">
        <v>0</v>
      </c>
      <c r="AF212" s="29">
        <v>0</v>
      </c>
      <c r="AG212" s="29">
        <v>0</v>
      </c>
      <c r="AH212" s="29"/>
      <c r="AI212" s="29"/>
      <c r="AJ212" s="29"/>
      <c r="AK212" s="29"/>
      <c r="AL212" s="29"/>
    </row>
    <row r="213" spans="1:38" s="1" customFormat="1" ht="16.350000000000001" customHeight="1">
      <c r="A213" s="60" t="s">
        <v>763</v>
      </c>
      <c r="B213" s="29">
        <v>34037.83</v>
      </c>
      <c r="C213" s="29">
        <v>0</v>
      </c>
      <c r="D213" s="29">
        <v>0</v>
      </c>
      <c r="E213" s="29">
        <v>10907.55</v>
      </c>
      <c r="F213" s="29">
        <v>47487.5</v>
      </c>
      <c r="G213" s="29">
        <v>9090.85</v>
      </c>
      <c r="H213" s="29">
        <v>0</v>
      </c>
      <c r="I213" s="29">
        <v>0</v>
      </c>
      <c r="J213" s="29">
        <v>0</v>
      </c>
      <c r="K213" s="29">
        <v>0</v>
      </c>
      <c r="L213" s="29">
        <v>1823.33</v>
      </c>
      <c r="M213" s="29">
        <v>443483.32</v>
      </c>
      <c r="N213" s="29">
        <v>9995.89</v>
      </c>
      <c r="O213" s="29">
        <v>0</v>
      </c>
      <c r="P213" s="29">
        <v>0</v>
      </c>
      <c r="Q213" s="29">
        <v>911.66</v>
      </c>
      <c r="R213" s="29">
        <v>0</v>
      </c>
      <c r="S213" s="29">
        <v>0</v>
      </c>
      <c r="T213" s="29">
        <v>0</v>
      </c>
      <c r="U213" s="29">
        <v>911.66</v>
      </c>
      <c r="V213" s="29">
        <v>2741.62</v>
      </c>
      <c r="W213" s="29">
        <v>5437.57</v>
      </c>
      <c r="X213" s="29">
        <v>0</v>
      </c>
      <c r="Y213" s="29"/>
      <c r="Z213" s="29">
        <v>3872.86</v>
      </c>
      <c r="AA213" s="29">
        <v>11836.64</v>
      </c>
      <c r="AB213" s="29">
        <v>18146.84</v>
      </c>
      <c r="AC213" s="29">
        <v>0</v>
      </c>
      <c r="AD213" s="29">
        <v>0</v>
      </c>
      <c r="AE213" s="29">
        <v>0</v>
      </c>
      <c r="AF213" s="29">
        <v>13631.16</v>
      </c>
      <c r="AG213" s="29">
        <v>0</v>
      </c>
      <c r="AH213" s="29"/>
      <c r="AI213" s="29"/>
      <c r="AJ213" s="29"/>
      <c r="AK213" s="29"/>
      <c r="AL213" s="29"/>
    </row>
    <row r="214" spans="1:38" s="1" customFormat="1" ht="16.350000000000001" customHeight="1">
      <c r="A214" s="60" t="s">
        <v>764</v>
      </c>
      <c r="B214" s="29">
        <v>0</v>
      </c>
      <c r="C214" s="29">
        <v>0</v>
      </c>
      <c r="D214" s="29">
        <v>0</v>
      </c>
      <c r="E214" s="29">
        <v>0</v>
      </c>
      <c r="F214" s="29">
        <v>0</v>
      </c>
      <c r="G214" s="29">
        <v>0</v>
      </c>
      <c r="H214" s="29">
        <v>0</v>
      </c>
      <c r="I214" s="29">
        <v>0</v>
      </c>
      <c r="J214" s="29">
        <v>0</v>
      </c>
      <c r="K214" s="29">
        <v>0</v>
      </c>
      <c r="L214" s="29">
        <v>0</v>
      </c>
      <c r="M214" s="29">
        <v>0</v>
      </c>
      <c r="N214" s="29">
        <v>0</v>
      </c>
      <c r="O214" s="29">
        <v>0</v>
      </c>
      <c r="P214" s="29">
        <v>0</v>
      </c>
      <c r="Q214" s="29">
        <v>0</v>
      </c>
      <c r="R214" s="29">
        <v>0</v>
      </c>
      <c r="S214" s="29">
        <v>0</v>
      </c>
      <c r="T214" s="29">
        <v>0</v>
      </c>
      <c r="U214" s="29">
        <v>0</v>
      </c>
      <c r="V214" s="29">
        <v>0</v>
      </c>
      <c r="W214" s="29">
        <v>0</v>
      </c>
      <c r="X214" s="29">
        <v>0</v>
      </c>
      <c r="Y214" s="29"/>
      <c r="Z214" s="29">
        <v>0</v>
      </c>
      <c r="AA214" s="29">
        <v>0</v>
      </c>
      <c r="AB214" s="29">
        <v>0</v>
      </c>
      <c r="AC214" s="29">
        <v>0</v>
      </c>
      <c r="AD214" s="29">
        <v>0</v>
      </c>
      <c r="AE214" s="29">
        <v>0</v>
      </c>
      <c r="AF214" s="29">
        <v>0</v>
      </c>
      <c r="AG214" s="29">
        <v>0</v>
      </c>
      <c r="AH214" s="29"/>
      <c r="AI214" s="29"/>
      <c r="AJ214" s="29"/>
      <c r="AK214" s="29"/>
      <c r="AL214" s="29"/>
    </row>
    <row r="215" spans="1:38" s="1" customFormat="1" ht="16.350000000000001" customHeight="1">
      <c r="A215" s="60" t="s">
        <v>765</v>
      </c>
      <c r="B215" s="29">
        <v>0</v>
      </c>
      <c r="C215" s="29">
        <v>0</v>
      </c>
      <c r="D215" s="29">
        <v>0</v>
      </c>
      <c r="E215" s="29">
        <v>0</v>
      </c>
      <c r="F215" s="29">
        <v>0</v>
      </c>
      <c r="G215" s="29">
        <v>0</v>
      </c>
      <c r="H215" s="29">
        <v>0</v>
      </c>
      <c r="I215" s="29">
        <v>0</v>
      </c>
      <c r="J215" s="29">
        <v>0</v>
      </c>
      <c r="K215" s="29">
        <v>0</v>
      </c>
      <c r="L215" s="29">
        <v>0</v>
      </c>
      <c r="M215" s="29">
        <v>0</v>
      </c>
      <c r="N215" s="29">
        <v>0</v>
      </c>
      <c r="O215" s="29">
        <v>0</v>
      </c>
      <c r="P215" s="29">
        <v>0</v>
      </c>
      <c r="Q215" s="29">
        <v>0</v>
      </c>
      <c r="R215" s="29">
        <v>0</v>
      </c>
      <c r="S215" s="29">
        <v>0</v>
      </c>
      <c r="T215" s="29">
        <v>0</v>
      </c>
      <c r="U215" s="29">
        <v>0</v>
      </c>
      <c r="V215" s="29">
        <v>0</v>
      </c>
      <c r="W215" s="29">
        <v>0</v>
      </c>
      <c r="X215" s="29">
        <v>0</v>
      </c>
      <c r="Y215" s="29"/>
      <c r="Z215" s="29">
        <v>0</v>
      </c>
      <c r="AA215" s="29">
        <v>0</v>
      </c>
      <c r="AB215" s="29">
        <v>0</v>
      </c>
      <c r="AC215" s="29">
        <v>0</v>
      </c>
      <c r="AD215" s="29">
        <v>0</v>
      </c>
      <c r="AE215" s="29">
        <v>0</v>
      </c>
      <c r="AF215" s="29">
        <v>0</v>
      </c>
      <c r="AG215" s="29">
        <v>0</v>
      </c>
      <c r="AH215" s="29"/>
      <c r="AI215" s="29"/>
      <c r="AJ215" s="29"/>
      <c r="AK215" s="29"/>
      <c r="AL215" s="29"/>
    </row>
    <row r="216" spans="1:38" s="1" customFormat="1" ht="16.350000000000001" customHeight="1">
      <c r="A216" s="60" t="s">
        <v>766</v>
      </c>
      <c r="B216" s="29">
        <v>0</v>
      </c>
      <c r="C216" s="29">
        <v>0</v>
      </c>
      <c r="D216" s="29">
        <v>0</v>
      </c>
      <c r="E216" s="29">
        <v>62135.92</v>
      </c>
      <c r="F216" s="29">
        <v>0</v>
      </c>
      <c r="G216" s="29">
        <v>0</v>
      </c>
      <c r="H216" s="29">
        <v>0</v>
      </c>
      <c r="I216" s="29">
        <v>0</v>
      </c>
      <c r="J216" s="29">
        <v>0</v>
      </c>
      <c r="K216" s="29">
        <v>0</v>
      </c>
      <c r="L216" s="29">
        <v>0</v>
      </c>
      <c r="M216" s="29">
        <v>0</v>
      </c>
      <c r="N216" s="29">
        <v>0</v>
      </c>
      <c r="O216" s="29">
        <v>0</v>
      </c>
      <c r="P216" s="29">
        <v>0</v>
      </c>
      <c r="Q216" s="29">
        <v>62135.92</v>
      </c>
      <c r="R216" s="29">
        <v>0</v>
      </c>
      <c r="S216" s="29">
        <v>0</v>
      </c>
      <c r="T216" s="29">
        <v>0</v>
      </c>
      <c r="U216" s="29">
        <v>0</v>
      </c>
      <c r="V216" s="29">
        <v>0</v>
      </c>
      <c r="W216" s="29">
        <v>0</v>
      </c>
      <c r="X216" s="29">
        <v>0</v>
      </c>
      <c r="Y216" s="29"/>
      <c r="Z216" s="29">
        <v>0</v>
      </c>
      <c r="AA216" s="29">
        <v>0</v>
      </c>
      <c r="AB216" s="29">
        <v>0</v>
      </c>
      <c r="AC216" s="29">
        <v>0</v>
      </c>
      <c r="AD216" s="29">
        <v>0</v>
      </c>
      <c r="AE216" s="29">
        <v>0</v>
      </c>
      <c r="AF216" s="29">
        <v>0</v>
      </c>
      <c r="AG216" s="29">
        <v>0</v>
      </c>
      <c r="AH216" s="29"/>
      <c r="AI216" s="29"/>
      <c r="AJ216" s="29"/>
      <c r="AK216" s="29"/>
      <c r="AL216" s="29"/>
    </row>
    <row r="217" spans="1:38" s="1" customFormat="1" ht="16.350000000000001" customHeight="1">
      <c r="A217" s="60" t="s">
        <v>767</v>
      </c>
      <c r="B217" s="29">
        <v>6568602.2599999998</v>
      </c>
      <c r="C217" s="29">
        <v>0</v>
      </c>
      <c r="D217" s="29">
        <v>0</v>
      </c>
      <c r="E217" s="29">
        <v>2333808.52</v>
      </c>
      <c r="F217" s="29">
        <v>6443239.1900000004</v>
      </c>
      <c r="G217" s="29">
        <v>926914.11</v>
      </c>
      <c r="H217" s="29">
        <v>1695382.98</v>
      </c>
      <c r="I217" s="29">
        <v>270784.71000000002</v>
      </c>
      <c r="J217" s="29">
        <v>168461.25</v>
      </c>
      <c r="K217" s="29">
        <v>0</v>
      </c>
      <c r="L217" s="29">
        <v>140321.14000000001</v>
      </c>
      <c r="M217" s="29">
        <v>10345986.65</v>
      </c>
      <c r="N217" s="29">
        <v>480704.88</v>
      </c>
      <c r="O217" s="29">
        <v>630351.07999999996</v>
      </c>
      <c r="P217" s="29">
        <v>0</v>
      </c>
      <c r="Q217" s="29">
        <v>554786.18999999994</v>
      </c>
      <c r="R217" s="29">
        <v>0</v>
      </c>
      <c r="S217" s="29">
        <v>534278.40000000002</v>
      </c>
      <c r="T217" s="29">
        <v>133687.97</v>
      </c>
      <c r="U217" s="29">
        <v>448859.33</v>
      </c>
      <c r="V217" s="29">
        <v>294387.69</v>
      </c>
      <c r="W217" s="29">
        <v>183667.09</v>
      </c>
      <c r="X217" s="29">
        <v>0</v>
      </c>
      <c r="Y217" s="29"/>
      <c r="Z217" s="29">
        <v>285977.96000000002</v>
      </c>
      <c r="AA217" s="29">
        <v>3724584.36</v>
      </c>
      <c r="AB217" s="29">
        <v>962270.22</v>
      </c>
      <c r="AC217" s="29">
        <v>799916.59</v>
      </c>
      <c r="AD217" s="29">
        <v>0</v>
      </c>
      <c r="AE217" s="29">
        <v>0</v>
      </c>
      <c r="AF217" s="29">
        <v>670490.06000000006</v>
      </c>
      <c r="AG217" s="29">
        <v>0</v>
      </c>
      <c r="AH217" s="29"/>
      <c r="AI217" s="29"/>
      <c r="AJ217" s="29"/>
      <c r="AK217" s="29"/>
      <c r="AL217" s="29"/>
    </row>
    <row r="218" spans="1:38" s="1" customFormat="1" ht="16.350000000000001" customHeight="1">
      <c r="A218" s="60" t="s">
        <v>768</v>
      </c>
      <c r="B218" s="29">
        <v>556433.05000000005</v>
      </c>
      <c r="C218" s="29">
        <v>0</v>
      </c>
      <c r="D218" s="29">
        <v>0</v>
      </c>
      <c r="E218" s="29">
        <v>0</v>
      </c>
      <c r="F218" s="29">
        <v>133449.35</v>
      </c>
      <c r="G218" s="29">
        <v>0</v>
      </c>
      <c r="H218" s="29">
        <v>0</v>
      </c>
      <c r="I218" s="29">
        <v>0</v>
      </c>
      <c r="J218" s="29">
        <v>0</v>
      </c>
      <c r="K218" s="29">
        <v>0</v>
      </c>
      <c r="L218" s="29">
        <v>0</v>
      </c>
      <c r="M218" s="29">
        <v>16981.11</v>
      </c>
      <c r="N218" s="29">
        <v>0</v>
      </c>
      <c r="O218" s="29">
        <v>0</v>
      </c>
      <c r="P218" s="29">
        <v>0</v>
      </c>
      <c r="Q218" s="29">
        <v>0</v>
      </c>
      <c r="R218" s="29">
        <v>0</v>
      </c>
      <c r="S218" s="29">
        <v>0</v>
      </c>
      <c r="T218" s="29">
        <v>0</v>
      </c>
      <c r="U218" s="29">
        <v>0</v>
      </c>
      <c r="V218" s="29">
        <v>0</v>
      </c>
      <c r="W218" s="29">
        <v>0</v>
      </c>
      <c r="X218" s="29">
        <v>0</v>
      </c>
      <c r="Y218" s="29"/>
      <c r="Z218" s="29">
        <v>0</v>
      </c>
      <c r="AA218" s="29">
        <v>133449.35</v>
      </c>
      <c r="AB218" s="29">
        <v>0</v>
      </c>
      <c r="AC218" s="29">
        <v>0</v>
      </c>
      <c r="AD218" s="29">
        <v>0</v>
      </c>
      <c r="AE218" s="29">
        <v>0</v>
      </c>
      <c r="AF218" s="29">
        <v>0</v>
      </c>
      <c r="AG218" s="29">
        <v>0</v>
      </c>
      <c r="AH218" s="29"/>
      <c r="AI218" s="29"/>
      <c r="AJ218" s="29"/>
      <c r="AK218" s="29"/>
      <c r="AL218" s="29"/>
    </row>
    <row r="219" spans="1:38" s="1" customFormat="1" ht="16.350000000000001" customHeight="1">
      <c r="A219" s="60" t="s">
        <v>769</v>
      </c>
      <c r="B219" s="29">
        <v>570531.83999999997</v>
      </c>
      <c r="C219" s="29">
        <v>0</v>
      </c>
      <c r="D219" s="29">
        <v>0</v>
      </c>
      <c r="E219" s="29">
        <v>69867.199999999997</v>
      </c>
      <c r="F219" s="29">
        <v>80209.23</v>
      </c>
      <c r="G219" s="29">
        <v>0</v>
      </c>
      <c r="H219" s="29">
        <v>24379.79</v>
      </c>
      <c r="I219" s="29">
        <v>20283.78</v>
      </c>
      <c r="J219" s="29">
        <v>0</v>
      </c>
      <c r="K219" s="29">
        <v>0</v>
      </c>
      <c r="L219" s="29">
        <v>4656.75</v>
      </c>
      <c r="M219" s="29">
        <v>1363224.73</v>
      </c>
      <c r="N219" s="29">
        <v>69867.199999999997</v>
      </c>
      <c r="O219" s="29">
        <v>0</v>
      </c>
      <c r="P219" s="29">
        <v>0</v>
      </c>
      <c r="Q219" s="29">
        <v>0</v>
      </c>
      <c r="R219" s="29">
        <v>0</v>
      </c>
      <c r="S219" s="29">
        <v>0</v>
      </c>
      <c r="T219" s="29">
        <v>0</v>
      </c>
      <c r="U219" s="29">
        <v>0</v>
      </c>
      <c r="V219" s="29">
        <v>0</v>
      </c>
      <c r="W219" s="29">
        <v>0</v>
      </c>
      <c r="X219" s="29">
        <v>0</v>
      </c>
      <c r="Y219" s="29"/>
      <c r="Z219" s="29">
        <v>2093.66</v>
      </c>
      <c r="AA219" s="29">
        <v>29267.77</v>
      </c>
      <c r="AB219" s="29">
        <v>21394.67</v>
      </c>
      <c r="AC219" s="29">
        <v>0</v>
      </c>
      <c r="AD219" s="29">
        <v>0</v>
      </c>
      <c r="AE219" s="29">
        <v>0</v>
      </c>
      <c r="AF219" s="29">
        <v>27453.13</v>
      </c>
      <c r="AG219" s="29">
        <v>0</v>
      </c>
      <c r="AH219" s="29"/>
      <c r="AI219" s="29"/>
      <c r="AJ219" s="29"/>
      <c r="AK219" s="29"/>
      <c r="AL219" s="29"/>
    </row>
    <row r="220" spans="1:38" s="1" customFormat="1" ht="16.350000000000001" customHeight="1">
      <c r="A220" s="60" t="s">
        <v>770</v>
      </c>
      <c r="B220" s="29">
        <v>713660.72</v>
      </c>
      <c r="C220" s="29">
        <v>0</v>
      </c>
      <c r="D220" s="29">
        <v>0</v>
      </c>
      <c r="E220" s="29">
        <v>6668707.1600000001</v>
      </c>
      <c r="F220" s="29">
        <v>2510803.91</v>
      </c>
      <c r="G220" s="29">
        <v>515205.73</v>
      </c>
      <c r="H220" s="29">
        <v>46923.29</v>
      </c>
      <c r="I220" s="29">
        <v>0</v>
      </c>
      <c r="J220" s="29">
        <v>444351.42</v>
      </c>
      <c r="K220" s="29">
        <v>0</v>
      </c>
      <c r="L220" s="29">
        <v>53506.42</v>
      </c>
      <c r="M220" s="29">
        <v>15124517.699999999</v>
      </c>
      <c r="N220" s="29">
        <v>4582108.5999999996</v>
      </c>
      <c r="O220" s="29">
        <v>781744.3</v>
      </c>
      <c r="P220" s="29">
        <v>0</v>
      </c>
      <c r="Q220" s="29">
        <v>804908.57</v>
      </c>
      <c r="R220" s="29">
        <v>0</v>
      </c>
      <c r="S220" s="29">
        <v>277971.42</v>
      </c>
      <c r="T220" s="29">
        <v>221974.27</v>
      </c>
      <c r="U220" s="29">
        <v>0</v>
      </c>
      <c r="V220" s="29">
        <v>176000</v>
      </c>
      <c r="W220" s="29">
        <v>339205.73</v>
      </c>
      <c r="X220" s="29">
        <v>0</v>
      </c>
      <c r="Y220" s="29"/>
      <c r="Z220" s="29">
        <v>606473.03</v>
      </c>
      <c r="AA220" s="29">
        <v>324104.63</v>
      </c>
      <c r="AB220" s="29">
        <v>416560.92</v>
      </c>
      <c r="AC220" s="29">
        <v>0</v>
      </c>
      <c r="AD220" s="29">
        <v>0</v>
      </c>
      <c r="AE220" s="29">
        <v>0</v>
      </c>
      <c r="AF220" s="29">
        <v>1163665.33</v>
      </c>
      <c r="AG220" s="29">
        <v>0</v>
      </c>
      <c r="AH220" s="29"/>
      <c r="AI220" s="29"/>
      <c r="AJ220" s="29"/>
      <c r="AK220" s="29"/>
      <c r="AL220" s="29"/>
    </row>
    <row r="221" spans="1:38" s="1" customFormat="1" ht="16.350000000000001" customHeight="1">
      <c r="A221" s="60" t="s">
        <v>771</v>
      </c>
      <c r="B221" s="29">
        <v>317122.44</v>
      </c>
      <c r="C221" s="29">
        <v>0</v>
      </c>
      <c r="D221" s="29">
        <v>0</v>
      </c>
      <c r="E221" s="29">
        <v>716918.03</v>
      </c>
      <c r="F221" s="29">
        <v>212263.23</v>
      </c>
      <c r="G221" s="29">
        <v>55875.839999999997</v>
      </c>
      <c r="H221" s="29">
        <v>41793.11</v>
      </c>
      <c r="I221" s="29">
        <v>41125.629999999997</v>
      </c>
      <c r="J221" s="29">
        <v>48074.17</v>
      </c>
      <c r="K221" s="29">
        <v>0</v>
      </c>
      <c r="L221" s="29">
        <v>5051.3999999999996</v>
      </c>
      <c r="M221" s="29">
        <v>1557679.2</v>
      </c>
      <c r="N221" s="29">
        <v>491170</v>
      </c>
      <c r="O221" s="29">
        <v>84576.52</v>
      </c>
      <c r="P221" s="29">
        <v>0</v>
      </c>
      <c r="Q221" s="29">
        <v>87082.65</v>
      </c>
      <c r="R221" s="29">
        <v>0</v>
      </c>
      <c r="S221" s="29">
        <v>30073.599999999999</v>
      </c>
      <c r="T221" s="29">
        <v>24015.26</v>
      </c>
      <c r="U221" s="29">
        <v>0</v>
      </c>
      <c r="V221" s="29">
        <v>19177.36</v>
      </c>
      <c r="W221" s="29">
        <v>36698.480000000003</v>
      </c>
      <c r="X221" s="29">
        <v>0</v>
      </c>
      <c r="Y221" s="29"/>
      <c r="Z221" s="29">
        <v>57749.99</v>
      </c>
      <c r="AA221" s="29">
        <v>36600.720000000001</v>
      </c>
      <c r="AB221" s="29">
        <v>34395.81</v>
      </c>
      <c r="AC221" s="29">
        <v>0</v>
      </c>
      <c r="AD221" s="29">
        <v>0</v>
      </c>
      <c r="AE221" s="29">
        <v>0</v>
      </c>
      <c r="AF221" s="29">
        <v>83516.710000000006</v>
      </c>
      <c r="AG221" s="29">
        <v>0</v>
      </c>
      <c r="AH221" s="29"/>
      <c r="AI221" s="29"/>
      <c r="AJ221" s="29"/>
      <c r="AK221" s="29"/>
      <c r="AL221" s="29"/>
    </row>
    <row r="222" spans="1:38" s="1" customFormat="1" ht="16.350000000000001" customHeight="1">
      <c r="A222" s="60" t="s">
        <v>772</v>
      </c>
      <c r="B222" s="29">
        <v>222039.65</v>
      </c>
      <c r="C222" s="29">
        <v>0</v>
      </c>
      <c r="D222" s="29">
        <v>0</v>
      </c>
      <c r="E222" s="29">
        <v>0</v>
      </c>
      <c r="F222" s="29">
        <v>0</v>
      </c>
      <c r="G222" s="29">
        <v>0</v>
      </c>
      <c r="H222" s="29">
        <v>22265.45</v>
      </c>
      <c r="I222" s="29">
        <v>8078.98</v>
      </c>
      <c r="J222" s="29">
        <v>0</v>
      </c>
      <c r="K222" s="29">
        <v>0</v>
      </c>
      <c r="L222" s="29">
        <v>2738</v>
      </c>
      <c r="M222" s="29">
        <v>870065.26</v>
      </c>
      <c r="N222" s="29">
        <v>0</v>
      </c>
      <c r="O222" s="29">
        <v>0</v>
      </c>
      <c r="P222" s="29">
        <v>0</v>
      </c>
      <c r="Q222" s="29">
        <v>0</v>
      </c>
      <c r="R222" s="29">
        <v>0</v>
      </c>
      <c r="S222" s="29">
        <v>0</v>
      </c>
      <c r="T222" s="29">
        <v>0</v>
      </c>
      <c r="U222" s="29">
        <v>0</v>
      </c>
      <c r="V222" s="29">
        <v>0</v>
      </c>
      <c r="W222" s="29">
        <v>0</v>
      </c>
      <c r="X222" s="29">
        <v>0</v>
      </c>
      <c r="Y222" s="29"/>
      <c r="Z222" s="29">
        <v>0</v>
      </c>
      <c r="AA222" s="29">
        <v>0</v>
      </c>
      <c r="AB222" s="29">
        <v>0</v>
      </c>
      <c r="AC222" s="29">
        <v>0</v>
      </c>
      <c r="AD222" s="29">
        <v>0</v>
      </c>
      <c r="AE222" s="29">
        <v>0</v>
      </c>
      <c r="AF222" s="29">
        <v>0</v>
      </c>
      <c r="AG222" s="29">
        <v>0</v>
      </c>
      <c r="AH222" s="29"/>
      <c r="AI222" s="29"/>
      <c r="AJ222" s="29"/>
      <c r="AK222" s="29"/>
      <c r="AL222" s="29"/>
    </row>
    <row r="223" spans="1:38" s="1" customFormat="1" ht="16.350000000000001" customHeight="1">
      <c r="A223" s="60" t="s">
        <v>773</v>
      </c>
      <c r="B223" s="29">
        <v>96920.63</v>
      </c>
      <c r="C223" s="29">
        <v>0</v>
      </c>
      <c r="D223" s="29">
        <v>0</v>
      </c>
      <c r="E223" s="29">
        <v>326.04000000000002</v>
      </c>
      <c r="F223" s="29">
        <v>0</v>
      </c>
      <c r="G223" s="29">
        <v>3520</v>
      </c>
      <c r="H223" s="29">
        <v>0</v>
      </c>
      <c r="I223" s="29">
        <v>0</v>
      </c>
      <c r="J223" s="29">
        <v>0</v>
      </c>
      <c r="K223" s="29">
        <v>0</v>
      </c>
      <c r="L223" s="29">
        <v>0</v>
      </c>
      <c r="M223" s="29">
        <v>105887.62</v>
      </c>
      <c r="N223" s="29">
        <v>286.04000000000002</v>
      </c>
      <c r="O223" s="29">
        <v>10</v>
      </c>
      <c r="P223" s="29">
        <v>0</v>
      </c>
      <c r="Q223" s="29">
        <v>10</v>
      </c>
      <c r="R223" s="29">
        <v>0</v>
      </c>
      <c r="S223" s="29">
        <v>10</v>
      </c>
      <c r="T223" s="29">
        <v>10</v>
      </c>
      <c r="U223" s="29">
        <v>0</v>
      </c>
      <c r="V223" s="29">
        <v>10</v>
      </c>
      <c r="W223" s="29">
        <v>3510</v>
      </c>
      <c r="X223" s="29">
        <v>0</v>
      </c>
      <c r="Y223" s="29"/>
      <c r="Z223" s="29">
        <v>0</v>
      </c>
      <c r="AA223" s="29">
        <v>0</v>
      </c>
      <c r="AB223" s="29">
        <v>0</v>
      </c>
      <c r="AC223" s="29">
        <v>0</v>
      </c>
      <c r="AD223" s="29">
        <v>0</v>
      </c>
      <c r="AE223" s="29">
        <v>0</v>
      </c>
      <c r="AF223" s="29">
        <v>0</v>
      </c>
      <c r="AG223" s="29">
        <v>0</v>
      </c>
      <c r="AH223" s="29"/>
      <c r="AI223" s="29"/>
      <c r="AJ223" s="29"/>
      <c r="AK223" s="29"/>
      <c r="AL223" s="29"/>
    </row>
    <row r="224" spans="1:38" s="1" customFormat="1" ht="16.350000000000001" customHeight="1">
      <c r="A224" s="60" t="s">
        <v>774</v>
      </c>
      <c r="B224" s="29">
        <v>107865.25</v>
      </c>
      <c r="C224" s="29">
        <v>0</v>
      </c>
      <c r="D224" s="29">
        <v>0</v>
      </c>
      <c r="E224" s="29">
        <v>0</v>
      </c>
      <c r="F224" s="29">
        <v>900</v>
      </c>
      <c r="G224" s="29">
        <v>0</v>
      </c>
      <c r="H224" s="29">
        <v>48543.69</v>
      </c>
      <c r="I224" s="29">
        <v>0</v>
      </c>
      <c r="J224" s="29">
        <v>0</v>
      </c>
      <c r="K224" s="29">
        <v>0</v>
      </c>
      <c r="L224" s="29">
        <v>0</v>
      </c>
      <c r="M224" s="29">
        <v>237222.93</v>
      </c>
      <c r="N224" s="29">
        <v>0</v>
      </c>
      <c r="O224" s="29">
        <v>0</v>
      </c>
      <c r="P224" s="29">
        <v>0</v>
      </c>
      <c r="Q224" s="29">
        <v>0</v>
      </c>
      <c r="R224" s="29">
        <v>0</v>
      </c>
      <c r="S224" s="29">
        <v>0</v>
      </c>
      <c r="T224" s="29">
        <v>0</v>
      </c>
      <c r="U224" s="29">
        <v>0</v>
      </c>
      <c r="V224" s="29">
        <v>0</v>
      </c>
      <c r="W224" s="29">
        <v>0</v>
      </c>
      <c r="X224" s="29">
        <v>0</v>
      </c>
      <c r="Y224" s="29"/>
      <c r="Z224" s="29">
        <v>0</v>
      </c>
      <c r="AA224" s="29">
        <v>900</v>
      </c>
      <c r="AB224" s="29">
        <v>0</v>
      </c>
      <c r="AC224" s="29">
        <v>0</v>
      </c>
      <c r="AD224" s="29">
        <v>0</v>
      </c>
      <c r="AE224" s="29">
        <v>0</v>
      </c>
      <c r="AF224" s="29">
        <v>0</v>
      </c>
      <c r="AG224" s="29">
        <v>0</v>
      </c>
      <c r="AH224" s="29"/>
      <c r="AI224" s="29"/>
      <c r="AJ224" s="29"/>
      <c r="AK224" s="29"/>
      <c r="AL224" s="29"/>
    </row>
    <row r="225" spans="1:38" s="1" customFormat="1" ht="16.350000000000001" customHeight="1">
      <c r="A225" s="60" t="s">
        <v>775</v>
      </c>
      <c r="B225" s="29">
        <v>7721003.5199999996</v>
      </c>
      <c r="C225" s="29">
        <v>0</v>
      </c>
      <c r="D225" s="29">
        <v>0</v>
      </c>
      <c r="E225" s="29">
        <v>235397.9</v>
      </c>
      <c r="F225" s="29">
        <v>0</v>
      </c>
      <c r="G225" s="29">
        <v>34407.72</v>
      </c>
      <c r="H225" s="29">
        <v>66392.11</v>
      </c>
      <c r="I225" s="29">
        <v>2621.53</v>
      </c>
      <c r="J225" s="29">
        <v>33675.370000000003</v>
      </c>
      <c r="K225" s="29">
        <v>0</v>
      </c>
      <c r="L225" s="29">
        <v>0</v>
      </c>
      <c r="M225" s="29">
        <v>5000042.04</v>
      </c>
      <c r="N225" s="29">
        <v>178008.26</v>
      </c>
      <c r="O225" s="29">
        <v>32408.04</v>
      </c>
      <c r="P225" s="29">
        <v>0</v>
      </c>
      <c r="Q225" s="29">
        <v>16654.400000000001</v>
      </c>
      <c r="R225" s="29">
        <v>0</v>
      </c>
      <c r="S225" s="29">
        <v>0</v>
      </c>
      <c r="T225" s="29">
        <v>8327.2000000000007</v>
      </c>
      <c r="U225" s="29">
        <v>0</v>
      </c>
      <c r="V225" s="29">
        <v>16654.400000000001</v>
      </c>
      <c r="W225" s="29">
        <v>17753.32</v>
      </c>
      <c r="X225" s="29">
        <v>0</v>
      </c>
      <c r="Y225" s="29"/>
      <c r="Z225" s="29">
        <v>0</v>
      </c>
      <c r="AA225" s="29">
        <v>0</v>
      </c>
      <c r="AB225" s="29">
        <v>0</v>
      </c>
      <c r="AC225" s="29">
        <v>0</v>
      </c>
      <c r="AD225" s="29">
        <v>0</v>
      </c>
      <c r="AE225" s="29">
        <v>0</v>
      </c>
      <c r="AF225" s="29">
        <v>0</v>
      </c>
      <c r="AG225" s="29">
        <v>0</v>
      </c>
      <c r="AH225" s="29"/>
      <c r="AI225" s="29"/>
      <c r="AJ225" s="29"/>
      <c r="AK225" s="29"/>
      <c r="AL225" s="29"/>
    </row>
    <row r="226" spans="1:38" s="1" customFormat="1" ht="16.350000000000001" customHeight="1">
      <c r="A226" s="60" t="s">
        <v>776</v>
      </c>
      <c r="B226" s="29">
        <v>1249209.69</v>
      </c>
      <c r="C226" s="29">
        <v>0</v>
      </c>
      <c r="D226" s="29">
        <v>0</v>
      </c>
      <c r="E226" s="29">
        <v>433275.14</v>
      </c>
      <c r="F226" s="29">
        <v>2000</v>
      </c>
      <c r="G226" s="29">
        <v>34669.81</v>
      </c>
      <c r="H226" s="29">
        <v>2166616.27</v>
      </c>
      <c r="I226" s="29">
        <v>0</v>
      </c>
      <c r="J226" s="29">
        <v>0</v>
      </c>
      <c r="K226" s="29">
        <v>0</v>
      </c>
      <c r="L226" s="29">
        <v>104906.36</v>
      </c>
      <c r="M226" s="29">
        <v>3786291.27</v>
      </c>
      <c r="N226" s="29">
        <v>0</v>
      </c>
      <c r="O226" s="29">
        <v>397824</v>
      </c>
      <c r="P226" s="29">
        <v>0</v>
      </c>
      <c r="Q226" s="29">
        <v>11792.46</v>
      </c>
      <c r="R226" s="29">
        <v>0</v>
      </c>
      <c r="S226" s="29">
        <v>6896.22</v>
      </c>
      <c r="T226" s="29">
        <v>16762.46</v>
      </c>
      <c r="U226" s="29">
        <v>0</v>
      </c>
      <c r="V226" s="29">
        <v>23113.21</v>
      </c>
      <c r="W226" s="29">
        <v>11556.6</v>
      </c>
      <c r="X226" s="29">
        <v>0</v>
      </c>
      <c r="Y226" s="29"/>
      <c r="Z226" s="29">
        <v>2000</v>
      </c>
      <c r="AA226" s="29">
        <v>0</v>
      </c>
      <c r="AB226" s="29">
        <v>0</v>
      </c>
      <c r="AC226" s="29">
        <v>0</v>
      </c>
      <c r="AD226" s="29">
        <v>0</v>
      </c>
      <c r="AE226" s="29">
        <v>0</v>
      </c>
      <c r="AF226" s="29">
        <v>0</v>
      </c>
      <c r="AG226" s="29">
        <v>0</v>
      </c>
      <c r="AH226" s="29"/>
      <c r="AI226" s="29"/>
      <c r="AJ226" s="29"/>
      <c r="AK226" s="29"/>
      <c r="AL226" s="29"/>
    </row>
    <row r="227" spans="1:38" s="1" customFormat="1" ht="16.350000000000001" customHeight="1">
      <c r="A227" s="60" t="s">
        <v>777</v>
      </c>
      <c r="B227" s="29">
        <v>0</v>
      </c>
      <c r="C227" s="29">
        <v>0</v>
      </c>
      <c r="D227" s="29">
        <v>0</v>
      </c>
      <c r="E227" s="29">
        <v>0</v>
      </c>
      <c r="F227" s="29">
        <v>0</v>
      </c>
      <c r="G227" s="29">
        <v>0</v>
      </c>
      <c r="H227" s="29">
        <v>0</v>
      </c>
      <c r="I227" s="29">
        <v>0</v>
      </c>
      <c r="J227" s="29">
        <v>0</v>
      </c>
      <c r="K227" s="29">
        <v>0</v>
      </c>
      <c r="L227" s="29">
        <v>0</v>
      </c>
      <c r="M227" s="29">
        <v>0</v>
      </c>
      <c r="N227" s="29">
        <v>0</v>
      </c>
      <c r="O227" s="29">
        <v>0</v>
      </c>
      <c r="P227" s="29">
        <v>0</v>
      </c>
      <c r="Q227" s="29">
        <v>0</v>
      </c>
      <c r="R227" s="29">
        <v>0</v>
      </c>
      <c r="S227" s="29">
        <v>0</v>
      </c>
      <c r="T227" s="29">
        <v>0</v>
      </c>
      <c r="U227" s="29">
        <v>0</v>
      </c>
      <c r="V227" s="29">
        <v>0</v>
      </c>
      <c r="W227" s="29">
        <v>0</v>
      </c>
      <c r="X227" s="29">
        <v>0</v>
      </c>
      <c r="Y227" s="29"/>
      <c r="Z227" s="29">
        <v>0</v>
      </c>
      <c r="AA227" s="29">
        <v>0</v>
      </c>
      <c r="AB227" s="29">
        <v>0</v>
      </c>
      <c r="AC227" s="29">
        <v>0</v>
      </c>
      <c r="AD227" s="29">
        <v>0</v>
      </c>
      <c r="AE227" s="29">
        <v>0</v>
      </c>
      <c r="AF227" s="29">
        <v>0</v>
      </c>
      <c r="AG227" s="29">
        <v>0</v>
      </c>
      <c r="AH227" s="29"/>
      <c r="AI227" s="29"/>
      <c r="AJ227" s="29"/>
      <c r="AK227" s="29"/>
      <c r="AL227" s="29"/>
    </row>
    <row r="228" spans="1:38" s="1" customFormat="1" ht="16.350000000000001" customHeight="1">
      <c r="A228" s="60" t="s">
        <v>778</v>
      </c>
      <c r="B228" s="29">
        <v>5953419.75</v>
      </c>
      <c r="C228" s="29">
        <v>0</v>
      </c>
      <c r="D228" s="29">
        <v>0</v>
      </c>
      <c r="E228" s="29">
        <v>360661.09</v>
      </c>
      <c r="F228" s="29">
        <v>0</v>
      </c>
      <c r="G228" s="29">
        <v>20994.720000000001</v>
      </c>
      <c r="H228" s="29">
        <v>275757.92</v>
      </c>
      <c r="I228" s="29">
        <v>114305.95</v>
      </c>
      <c r="J228" s="29">
        <v>25218.57</v>
      </c>
      <c r="K228" s="29">
        <v>0</v>
      </c>
      <c r="L228" s="29">
        <v>0</v>
      </c>
      <c r="M228" s="29">
        <v>7896757.75</v>
      </c>
      <c r="N228" s="29">
        <v>257088.31</v>
      </c>
      <c r="O228" s="29">
        <v>39767.360000000001</v>
      </c>
      <c r="P228" s="29">
        <v>0</v>
      </c>
      <c r="Q228" s="29">
        <v>39993.5</v>
      </c>
      <c r="R228" s="29">
        <v>0</v>
      </c>
      <c r="S228" s="29">
        <v>6816.25</v>
      </c>
      <c r="T228" s="29">
        <v>16995.669999999998</v>
      </c>
      <c r="U228" s="29">
        <v>0</v>
      </c>
      <c r="V228" s="29">
        <v>3696.68</v>
      </c>
      <c r="W228" s="29">
        <v>17298.04</v>
      </c>
      <c r="X228" s="29">
        <v>0</v>
      </c>
      <c r="Y228" s="29"/>
      <c r="Z228" s="29">
        <v>0</v>
      </c>
      <c r="AA228" s="29">
        <v>0</v>
      </c>
      <c r="AB228" s="29">
        <v>0</v>
      </c>
      <c r="AC228" s="29">
        <v>0</v>
      </c>
      <c r="AD228" s="29">
        <v>0</v>
      </c>
      <c r="AE228" s="29">
        <v>0</v>
      </c>
      <c r="AF228" s="29">
        <v>0</v>
      </c>
      <c r="AG228" s="29">
        <v>0</v>
      </c>
      <c r="AH228" s="29"/>
      <c r="AI228" s="29"/>
      <c r="AJ228" s="29"/>
      <c r="AK228" s="29"/>
      <c r="AL228" s="29"/>
    </row>
    <row r="229" spans="1:38" s="1" customFormat="1" ht="16.350000000000001" customHeight="1">
      <c r="A229" s="60" t="s">
        <v>779</v>
      </c>
      <c r="B229" s="29">
        <v>8332547</v>
      </c>
      <c r="C229" s="29">
        <v>0</v>
      </c>
      <c r="D229" s="29">
        <v>0</v>
      </c>
      <c r="E229" s="29">
        <v>78133.37</v>
      </c>
      <c r="F229" s="29">
        <v>0</v>
      </c>
      <c r="G229" s="29">
        <v>0</v>
      </c>
      <c r="H229" s="29">
        <v>313862.8</v>
      </c>
      <c r="I229" s="29">
        <v>0</v>
      </c>
      <c r="J229" s="29">
        <v>0</v>
      </c>
      <c r="K229" s="29">
        <v>0</v>
      </c>
      <c r="L229" s="29">
        <v>4402.58</v>
      </c>
      <c r="M229" s="29">
        <v>319931.58</v>
      </c>
      <c r="N229" s="29">
        <v>0</v>
      </c>
      <c r="O229" s="29">
        <v>78133.37</v>
      </c>
      <c r="P229" s="29">
        <v>0</v>
      </c>
      <c r="Q229" s="29">
        <v>0</v>
      </c>
      <c r="R229" s="29">
        <v>0</v>
      </c>
      <c r="S229" s="29">
        <v>0</v>
      </c>
      <c r="T229" s="29">
        <v>0</v>
      </c>
      <c r="U229" s="29">
        <v>0</v>
      </c>
      <c r="V229" s="29">
        <v>0</v>
      </c>
      <c r="W229" s="29">
        <v>0</v>
      </c>
      <c r="X229" s="29">
        <v>0</v>
      </c>
      <c r="Y229" s="29"/>
      <c r="Z229" s="29">
        <v>0</v>
      </c>
      <c r="AA229" s="29">
        <v>0</v>
      </c>
      <c r="AB229" s="29">
        <v>0</v>
      </c>
      <c r="AC229" s="29">
        <v>0</v>
      </c>
      <c r="AD229" s="29">
        <v>0</v>
      </c>
      <c r="AE229" s="29">
        <v>0</v>
      </c>
      <c r="AF229" s="29">
        <v>0</v>
      </c>
      <c r="AG229" s="29">
        <v>0</v>
      </c>
      <c r="AH229" s="29"/>
      <c r="AI229" s="29"/>
      <c r="AJ229" s="29"/>
      <c r="AK229" s="29"/>
      <c r="AL229" s="29"/>
    </row>
    <row r="230" spans="1:38" s="1" customFormat="1" ht="16.350000000000001" customHeight="1">
      <c r="A230" s="60" t="s">
        <v>780</v>
      </c>
      <c r="B230" s="29">
        <v>1882282.81</v>
      </c>
      <c r="C230" s="29">
        <v>0</v>
      </c>
      <c r="D230" s="29">
        <v>0</v>
      </c>
      <c r="E230" s="29">
        <v>881487.97</v>
      </c>
      <c r="F230" s="29">
        <v>570680.80000000005</v>
      </c>
      <c r="G230" s="29">
        <v>83593.259999999995</v>
      </c>
      <c r="H230" s="29">
        <v>24819.08</v>
      </c>
      <c r="I230" s="29">
        <v>1933.81</v>
      </c>
      <c r="J230" s="29">
        <v>47927.7</v>
      </c>
      <c r="K230" s="29">
        <v>0</v>
      </c>
      <c r="L230" s="29">
        <v>0</v>
      </c>
      <c r="M230" s="29">
        <v>3825675.15</v>
      </c>
      <c r="N230" s="29">
        <v>586585.48</v>
      </c>
      <c r="O230" s="29">
        <v>101663.92</v>
      </c>
      <c r="P230" s="29">
        <v>0</v>
      </c>
      <c r="Q230" s="29">
        <v>115843.63</v>
      </c>
      <c r="R230" s="29">
        <v>0</v>
      </c>
      <c r="S230" s="29">
        <v>42265.440000000002</v>
      </c>
      <c r="T230" s="29">
        <v>35129.5</v>
      </c>
      <c r="U230" s="29">
        <v>7194.95</v>
      </c>
      <c r="V230" s="29">
        <v>26464.44</v>
      </c>
      <c r="W230" s="29">
        <v>49933.87</v>
      </c>
      <c r="X230" s="29">
        <v>0</v>
      </c>
      <c r="Y230" s="29"/>
      <c r="Z230" s="29">
        <v>41841.699999999997</v>
      </c>
      <c r="AA230" s="29">
        <v>102319.79</v>
      </c>
      <c r="AB230" s="29">
        <v>74036.55</v>
      </c>
      <c r="AC230" s="29">
        <v>0</v>
      </c>
      <c r="AD230" s="29">
        <v>0</v>
      </c>
      <c r="AE230" s="29">
        <v>0</v>
      </c>
      <c r="AF230" s="29">
        <v>352482.76</v>
      </c>
      <c r="AG230" s="29">
        <v>0</v>
      </c>
      <c r="AH230" s="29"/>
      <c r="AI230" s="29"/>
      <c r="AJ230" s="29"/>
      <c r="AK230" s="29"/>
      <c r="AL230" s="29"/>
    </row>
    <row r="231" spans="1:38" s="1" customFormat="1" ht="16.350000000000001" customHeight="1">
      <c r="A231" s="60" t="s">
        <v>781</v>
      </c>
      <c r="B231" s="29">
        <v>0</v>
      </c>
      <c r="C231" s="29">
        <v>0</v>
      </c>
      <c r="D231" s="29">
        <v>0</v>
      </c>
      <c r="E231" s="29">
        <v>0</v>
      </c>
      <c r="F231" s="29">
        <v>0</v>
      </c>
      <c r="G231" s="29">
        <v>0</v>
      </c>
      <c r="H231" s="29">
        <v>0</v>
      </c>
      <c r="I231" s="29">
        <v>0</v>
      </c>
      <c r="J231" s="29">
        <v>0</v>
      </c>
      <c r="K231" s="29">
        <v>0</v>
      </c>
      <c r="L231" s="29">
        <v>0</v>
      </c>
      <c r="M231" s="29">
        <v>0</v>
      </c>
      <c r="N231" s="29">
        <v>0</v>
      </c>
      <c r="O231" s="29">
        <v>0</v>
      </c>
      <c r="P231" s="29">
        <v>0</v>
      </c>
      <c r="Q231" s="29">
        <v>0</v>
      </c>
      <c r="R231" s="29">
        <v>0</v>
      </c>
      <c r="S231" s="29">
        <v>0</v>
      </c>
      <c r="T231" s="29">
        <v>0</v>
      </c>
      <c r="U231" s="29">
        <v>0</v>
      </c>
      <c r="V231" s="29">
        <v>0</v>
      </c>
      <c r="W231" s="29">
        <v>0</v>
      </c>
      <c r="X231" s="29">
        <v>0</v>
      </c>
      <c r="Y231" s="29"/>
      <c r="Z231" s="29">
        <v>0</v>
      </c>
      <c r="AA231" s="29">
        <v>0</v>
      </c>
      <c r="AB231" s="29">
        <v>0</v>
      </c>
      <c r="AC231" s="29">
        <v>0</v>
      </c>
      <c r="AD231" s="29">
        <v>0</v>
      </c>
      <c r="AE231" s="29">
        <v>0</v>
      </c>
      <c r="AF231" s="29">
        <v>0</v>
      </c>
      <c r="AG231" s="29">
        <v>0</v>
      </c>
      <c r="AH231" s="29"/>
      <c r="AI231" s="29"/>
      <c r="AJ231" s="29"/>
      <c r="AK231" s="29"/>
      <c r="AL231" s="29"/>
    </row>
    <row r="232" spans="1:38" s="1" customFormat="1" ht="16.350000000000001" customHeight="1">
      <c r="A232" s="60" t="s">
        <v>782</v>
      </c>
      <c r="B232" s="29">
        <v>27723036.350000001</v>
      </c>
      <c r="C232" s="29">
        <v>0</v>
      </c>
      <c r="D232" s="29">
        <v>0</v>
      </c>
      <c r="E232" s="29">
        <v>9444773.9000000004</v>
      </c>
      <c r="F232" s="29">
        <v>3510306.52</v>
      </c>
      <c r="G232" s="29">
        <v>748267.08</v>
      </c>
      <c r="H232" s="29">
        <v>3031353.51</v>
      </c>
      <c r="I232" s="29">
        <v>188349.68</v>
      </c>
      <c r="J232" s="29">
        <v>599247.23</v>
      </c>
      <c r="K232" s="29">
        <v>0</v>
      </c>
      <c r="L232" s="29">
        <v>175261.51</v>
      </c>
      <c r="M232" s="29">
        <v>40104276.340000004</v>
      </c>
      <c r="N232" s="29">
        <v>6165113.8899999997</v>
      </c>
      <c r="O232" s="29">
        <v>1516127.51</v>
      </c>
      <c r="P232" s="29">
        <v>0</v>
      </c>
      <c r="Q232" s="29">
        <v>1076285.21</v>
      </c>
      <c r="R232" s="29">
        <v>0</v>
      </c>
      <c r="S232" s="29">
        <v>364032.93</v>
      </c>
      <c r="T232" s="29">
        <v>323214.36</v>
      </c>
      <c r="U232" s="29">
        <v>7194.95</v>
      </c>
      <c r="V232" s="29">
        <v>265116.09000000003</v>
      </c>
      <c r="W232" s="29">
        <v>475956.04</v>
      </c>
      <c r="X232" s="29">
        <v>0</v>
      </c>
      <c r="Y232" s="29"/>
      <c r="Z232" s="29">
        <v>710158.38</v>
      </c>
      <c r="AA232" s="29">
        <v>626642.26</v>
      </c>
      <c r="AB232" s="29">
        <v>546387.94999999995</v>
      </c>
      <c r="AC232" s="29">
        <v>0</v>
      </c>
      <c r="AD232" s="29">
        <v>0</v>
      </c>
      <c r="AE232" s="29">
        <v>0</v>
      </c>
      <c r="AF232" s="29">
        <v>1627117.93</v>
      </c>
      <c r="AG232" s="29">
        <v>0</v>
      </c>
      <c r="AH232" s="29"/>
      <c r="AI232" s="29"/>
      <c r="AJ232" s="29"/>
      <c r="AK232" s="29"/>
      <c r="AL232" s="29"/>
    </row>
    <row r="233" spans="1:38" s="1" customFormat="1" ht="16.350000000000001" customHeight="1">
      <c r="A233" s="60" t="s">
        <v>783</v>
      </c>
      <c r="B233" s="29">
        <v>0</v>
      </c>
      <c r="C233" s="29">
        <v>0</v>
      </c>
      <c r="D233" s="29">
        <v>0</v>
      </c>
      <c r="E233" s="29">
        <v>0</v>
      </c>
      <c r="F233" s="29">
        <v>0</v>
      </c>
      <c r="G233" s="29">
        <v>0</v>
      </c>
      <c r="H233" s="29">
        <v>0</v>
      </c>
      <c r="I233" s="29">
        <v>0</v>
      </c>
      <c r="J233" s="29">
        <v>0</v>
      </c>
      <c r="K233" s="29">
        <v>0</v>
      </c>
      <c r="L233" s="29">
        <v>0</v>
      </c>
      <c r="M233" s="29">
        <v>0</v>
      </c>
      <c r="N233" s="29">
        <v>0</v>
      </c>
      <c r="O233" s="29">
        <v>0</v>
      </c>
      <c r="P233" s="29">
        <v>0</v>
      </c>
      <c r="Q233" s="29">
        <v>0</v>
      </c>
      <c r="R233" s="29">
        <v>0</v>
      </c>
      <c r="S233" s="29">
        <v>0</v>
      </c>
      <c r="T233" s="29">
        <v>0</v>
      </c>
      <c r="U233" s="29">
        <v>0</v>
      </c>
      <c r="V233" s="29">
        <v>0</v>
      </c>
      <c r="W233" s="29">
        <v>0</v>
      </c>
      <c r="X233" s="29">
        <v>0</v>
      </c>
      <c r="Y233" s="29"/>
      <c r="Z233" s="29">
        <v>0</v>
      </c>
      <c r="AA233" s="29">
        <v>0</v>
      </c>
      <c r="AB233" s="29">
        <v>0</v>
      </c>
      <c r="AC233" s="29">
        <v>0</v>
      </c>
      <c r="AD233" s="29">
        <v>0</v>
      </c>
      <c r="AE233" s="29">
        <v>0</v>
      </c>
      <c r="AF233" s="29">
        <v>0</v>
      </c>
      <c r="AG233" s="29">
        <v>0</v>
      </c>
      <c r="AH233" s="29"/>
      <c r="AI233" s="29"/>
      <c r="AJ233" s="29"/>
      <c r="AK233" s="29"/>
      <c r="AL233" s="29"/>
    </row>
    <row r="234" spans="1:38" s="1" customFormat="1" ht="16.350000000000001" customHeight="1">
      <c r="A234" s="60" t="s">
        <v>784</v>
      </c>
      <c r="B234" s="29">
        <v>0</v>
      </c>
      <c r="C234" s="29">
        <v>0</v>
      </c>
      <c r="D234" s="29">
        <v>0</v>
      </c>
      <c r="E234" s="29">
        <v>0</v>
      </c>
      <c r="F234" s="29">
        <v>0</v>
      </c>
      <c r="G234" s="29">
        <v>0</v>
      </c>
      <c r="H234" s="29">
        <v>0</v>
      </c>
      <c r="I234" s="29">
        <v>0</v>
      </c>
      <c r="J234" s="29">
        <v>0</v>
      </c>
      <c r="K234" s="29">
        <v>0</v>
      </c>
      <c r="L234" s="29">
        <v>0</v>
      </c>
      <c r="M234" s="29">
        <v>0</v>
      </c>
      <c r="N234" s="29">
        <v>0</v>
      </c>
      <c r="O234" s="29">
        <v>0</v>
      </c>
      <c r="P234" s="29">
        <v>0</v>
      </c>
      <c r="Q234" s="29">
        <v>0</v>
      </c>
      <c r="R234" s="29">
        <v>0</v>
      </c>
      <c r="S234" s="29">
        <v>0</v>
      </c>
      <c r="T234" s="29">
        <v>0</v>
      </c>
      <c r="U234" s="29">
        <v>0</v>
      </c>
      <c r="V234" s="29">
        <v>0</v>
      </c>
      <c r="W234" s="29">
        <v>0</v>
      </c>
      <c r="X234" s="29">
        <v>0</v>
      </c>
      <c r="Y234" s="29"/>
      <c r="Z234" s="29">
        <v>0</v>
      </c>
      <c r="AA234" s="29">
        <v>0</v>
      </c>
      <c r="AB234" s="29">
        <v>0</v>
      </c>
      <c r="AC234" s="29">
        <v>0</v>
      </c>
      <c r="AD234" s="29">
        <v>0</v>
      </c>
      <c r="AE234" s="29">
        <v>0</v>
      </c>
      <c r="AF234" s="29">
        <v>0</v>
      </c>
      <c r="AG234" s="29">
        <v>0</v>
      </c>
      <c r="AH234" s="29"/>
      <c r="AI234" s="29"/>
      <c r="AJ234" s="29"/>
      <c r="AK234" s="29"/>
      <c r="AL234" s="29"/>
    </row>
    <row r="235" spans="1:38" s="1" customFormat="1" ht="16.350000000000001" customHeight="1">
      <c r="A235" s="60" t="s">
        <v>785</v>
      </c>
      <c r="B235" s="29">
        <v>1588754.98</v>
      </c>
      <c r="C235" s="29">
        <v>0</v>
      </c>
      <c r="D235" s="29">
        <v>0</v>
      </c>
      <c r="E235" s="29">
        <v>148797.67000000001</v>
      </c>
      <c r="F235" s="29">
        <v>631934.59</v>
      </c>
      <c r="G235" s="29">
        <v>129088.13</v>
      </c>
      <c r="H235" s="29">
        <v>87777.78</v>
      </c>
      <c r="I235" s="29">
        <v>31754.89</v>
      </c>
      <c r="J235" s="29">
        <v>26768.06</v>
      </c>
      <c r="K235" s="29">
        <v>0</v>
      </c>
      <c r="L235" s="29">
        <v>62542.75</v>
      </c>
      <c r="M235" s="29">
        <v>1338112.8899999999</v>
      </c>
      <c r="N235" s="29">
        <v>16966.599999999999</v>
      </c>
      <c r="O235" s="29">
        <v>31212.36</v>
      </c>
      <c r="P235" s="29">
        <v>0</v>
      </c>
      <c r="Q235" s="29">
        <v>70130.070000000007</v>
      </c>
      <c r="R235" s="29">
        <v>0</v>
      </c>
      <c r="S235" s="29">
        <v>21497.55</v>
      </c>
      <c r="T235" s="29">
        <v>8991.09</v>
      </c>
      <c r="U235" s="29">
        <v>39484.480000000003</v>
      </c>
      <c r="V235" s="29">
        <v>56927.93</v>
      </c>
      <c r="W235" s="29">
        <v>32675.72</v>
      </c>
      <c r="X235" s="29">
        <v>0</v>
      </c>
      <c r="Y235" s="29"/>
      <c r="Z235" s="29">
        <v>61441.33</v>
      </c>
      <c r="AA235" s="29">
        <v>308574.2</v>
      </c>
      <c r="AB235" s="29">
        <v>105588.71</v>
      </c>
      <c r="AC235" s="29">
        <v>69729.259999999995</v>
      </c>
      <c r="AD235" s="29">
        <v>0</v>
      </c>
      <c r="AE235" s="29">
        <v>0</v>
      </c>
      <c r="AF235" s="29">
        <v>86601.09</v>
      </c>
      <c r="AG235" s="29">
        <v>0</v>
      </c>
      <c r="AH235" s="29"/>
      <c r="AI235" s="29"/>
      <c r="AJ235" s="29"/>
      <c r="AK235" s="29"/>
      <c r="AL235" s="29"/>
    </row>
    <row r="236" spans="1:38" s="1" customFormat="1" ht="16.350000000000001" customHeight="1">
      <c r="A236" s="60" t="s">
        <v>786</v>
      </c>
      <c r="B236" s="29">
        <v>0</v>
      </c>
      <c r="C236" s="29">
        <v>0</v>
      </c>
      <c r="D236" s="29">
        <v>0</v>
      </c>
      <c r="E236" s="29">
        <v>0</v>
      </c>
      <c r="F236" s="29">
        <v>0</v>
      </c>
      <c r="G236" s="29">
        <v>0</v>
      </c>
      <c r="H236" s="29">
        <v>0</v>
      </c>
      <c r="I236" s="29">
        <v>0</v>
      </c>
      <c r="J236" s="29">
        <v>0</v>
      </c>
      <c r="K236" s="29">
        <v>0</v>
      </c>
      <c r="L236" s="29">
        <v>0</v>
      </c>
      <c r="M236" s="29">
        <v>14960</v>
      </c>
      <c r="N236" s="29">
        <v>0</v>
      </c>
      <c r="O236" s="29">
        <v>0</v>
      </c>
      <c r="P236" s="29">
        <v>0</v>
      </c>
      <c r="Q236" s="29">
        <v>0</v>
      </c>
      <c r="R236" s="29">
        <v>0</v>
      </c>
      <c r="S236" s="29">
        <v>0</v>
      </c>
      <c r="T236" s="29">
        <v>0</v>
      </c>
      <c r="U236" s="29">
        <v>0</v>
      </c>
      <c r="V236" s="29">
        <v>0</v>
      </c>
      <c r="W236" s="29">
        <v>0</v>
      </c>
      <c r="X236" s="29">
        <v>0</v>
      </c>
      <c r="Y236" s="29"/>
      <c r="Z236" s="29">
        <v>0</v>
      </c>
      <c r="AA236" s="29">
        <v>0</v>
      </c>
      <c r="AB236" s="29">
        <v>0</v>
      </c>
      <c r="AC236" s="29">
        <v>0</v>
      </c>
      <c r="AD236" s="29">
        <v>0</v>
      </c>
      <c r="AE236" s="29">
        <v>0</v>
      </c>
      <c r="AF236" s="29">
        <v>0</v>
      </c>
      <c r="AG236" s="29">
        <v>0</v>
      </c>
      <c r="AH236" s="29"/>
      <c r="AI236" s="29"/>
      <c r="AJ236" s="29"/>
      <c r="AK236" s="29"/>
      <c r="AL236" s="29"/>
    </row>
    <row r="237" spans="1:38" s="1" customFormat="1" ht="16.350000000000001" customHeight="1">
      <c r="A237" s="60" t="s">
        <v>787</v>
      </c>
      <c r="B237" s="29">
        <v>1588754.98</v>
      </c>
      <c r="C237" s="29">
        <v>0</v>
      </c>
      <c r="D237" s="29">
        <v>0</v>
      </c>
      <c r="E237" s="29">
        <v>148797.67000000001</v>
      </c>
      <c r="F237" s="29">
        <v>631934.59</v>
      </c>
      <c r="G237" s="29">
        <v>129088.13</v>
      </c>
      <c r="H237" s="29">
        <v>87777.78</v>
      </c>
      <c r="I237" s="29">
        <v>31754.89</v>
      </c>
      <c r="J237" s="29">
        <v>26768.06</v>
      </c>
      <c r="K237" s="29">
        <v>0</v>
      </c>
      <c r="L237" s="29">
        <v>62542.75</v>
      </c>
      <c r="M237" s="29">
        <v>1353072.89</v>
      </c>
      <c r="N237" s="29">
        <v>16966.599999999999</v>
      </c>
      <c r="O237" s="29">
        <v>31212.36</v>
      </c>
      <c r="P237" s="29">
        <v>0</v>
      </c>
      <c r="Q237" s="29">
        <v>70130.070000000007</v>
      </c>
      <c r="R237" s="29">
        <v>0</v>
      </c>
      <c r="S237" s="29">
        <v>21497.55</v>
      </c>
      <c r="T237" s="29">
        <v>8991.09</v>
      </c>
      <c r="U237" s="29">
        <v>39484.480000000003</v>
      </c>
      <c r="V237" s="29">
        <v>56927.93</v>
      </c>
      <c r="W237" s="29">
        <v>32675.72</v>
      </c>
      <c r="X237" s="29">
        <v>0</v>
      </c>
      <c r="Y237" s="29"/>
      <c r="Z237" s="29">
        <v>61441.33</v>
      </c>
      <c r="AA237" s="29">
        <v>308574.2</v>
      </c>
      <c r="AB237" s="29">
        <v>105588.71</v>
      </c>
      <c r="AC237" s="29">
        <v>69729.259999999995</v>
      </c>
      <c r="AD237" s="29">
        <v>0</v>
      </c>
      <c r="AE237" s="29">
        <v>0</v>
      </c>
      <c r="AF237" s="29">
        <v>86601.09</v>
      </c>
      <c r="AG237" s="29">
        <v>0</v>
      </c>
      <c r="AH237" s="29"/>
      <c r="AI237" s="29"/>
      <c r="AJ237" s="29"/>
      <c r="AK237" s="29"/>
      <c r="AL237" s="29"/>
    </row>
    <row r="238" spans="1:38" s="1" customFormat="1" ht="16.350000000000001" customHeight="1">
      <c r="A238" s="60" t="s">
        <v>788</v>
      </c>
      <c r="B238" s="29">
        <v>143105067.0124</v>
      </c>
      <c r="C238" s="29">
        <v>23406.880000000001</v>
      </c>
      <c r="D238" s="29">
        <v>0</v>
      </c>
      <c r="E238" s="29">
        <v>26437233.995450001</v>
      </c>
      <c r="F238" s="29">
        <v>53968987.565899998</v>
      </c>
      <c r="G238" s="29">
        <v>9968223.1358499993</v>
      </c>
      <c r="H238" s="29">
        <v>42093565.140000001</v>
      </c>
      <c r="I238" s="29">
        <v>2171936.2400000002</v>
      </c>
      <c r="J238" s="29">
        <v>2924596.52</v>
      </c>
      <c r="K238" s="29">
        <v>0</v>
      </c>
      <c r="L238" s="29">
        <v>3270162.02</v>
      </c>
      <c r="M238" s="29">
        <v>213561207.47874999</v>
      </c>
      <c r="N238" s="29">
        <v>8838307.9600000009</v>
      </c>
      <c r="O238" s="29">
        <v>5880918.2234500004</v>
      </c>
      <c r="P238" s="29">
        <v>0</v>
      </c>
      <c r="Q238" s="29">
        <v>7428109.6590999998</v>
      </c>
      <c r="R238" s="29">
        <v>0</v>
      </c>
      <c r="S238" s="29">
        <v>2496454.4177000001</v>
      </c>
      <c r="T238" s="29">
        <v>1793443.7352</v>
      </c>
      <c r="U238" s="29">
        <v>3266799.6922499998</v>
      </c>
      <c r="V238" s="29">
        <v>3878539.96</v>
      </c>
      <c r="W238" s="29">
        <v>2877306.3241499998</v>
      </c>
      <c r="X238" s="29">
        <v>0</v>
      </c>
      <c r="Y238" s="29"/>
      <c r="Z238" s="29">
        <v>3917677.66</v>
      </c>
      <c r="AA238" s="29">
        <v>29231892.43155</v>
      </c>
      <c r="AB238" s="29">
        <v>11850699.127800001</v>
      </c>
      <c r="AC238" s="29">
        <v>3518941.7865499998</v>
      </c>
      <c r="AD238" s="29">
        <v>0</v>
      </c>
      <c r="AE238" s="29">
        <v>0</v>
      </c>
      <c r="AF238" s="29">
        <v>5449776.5599999996</v>
      </c>
      <c r="AG238" s="29">
        <v>0</v>
      </c>
      <c r="AH238" s="29"/>
      <c r="AI238" s="29"/>
      <c r="AJ238" s="29"/>
      <c r="AK238" s="29"/>
      <c r="AL238" s="29"/>
    </row>
    <row r="239" spans="1:38" s="1" customFormat="1" ht="16.350000000000001" customHeight="1">
      <c r="A239" s="60" t="s">
        <v>503</v>
      </c>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row>
    <row r="240" spans="1:38" s="1" customFormat="1" ht="16.350000000000001" customHeight="1">
      <c r="A240" s="60" t="s">
        <v>503</v>
      </c>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row>
    <row r="241" spans="1:38" s="1" customFormat="1" ht="16.350000000000001" customHeight="1">
      <c r="A241" s="60" t="s">
        <v>503</v>
      </c>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row>
    <row r="242" spans="1:38" s="1" customFormat="1" ht="16.350000000000001" customHeight="1">
      <c r="A242" s="60" t="s">
        <v>503</v>
      </c>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row>
    <row r="243" spans="1:38" s="1" customFormat="1" ht="16.350000000000001" customHeight="1">
      <c r="A243" s="60" t="s">
        <v>503</v>
      </c>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row>
    <row r="244" spans="1:38" s="1" customFormat="1" ht="16.350000000000001" customHeight="1">
      <c r="A244" s="60" t="s">
        <v>503</v>
      </c>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row>
    <row r="245" spans="1:38" s="1" customFormat="1" ht="16.350000000000001" customHeight="1">
      <c r="A245" s="60" t="s">
        <v>503</v>
      </c>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row>
    <row r="246" spans="1:38" s="1" customFormat="1" ht="16.350000000000001" customHeight="1">
      <c r="A246" s="60" t="s">
        <v>503</v>
      </c>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row>
    <row r="247" spans="1:38" s="1" customFormat="1" ht="16.350000000000001" customHeight="1">
      <c r="A247" s="60" t="s">
        <v>503</v>
      </c>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row>
    <row r="248" spans="1:38" s="1" customFormat="1" ht="16.350000000000001" customHeight="1">
      <c r="A248" s="60" t="s">
        <v>503</v>
      </c>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row>
    <row r="249" spans="1:38" s="1" customFormat="1" ht="16.350000000000001" customHeight="1">
      <c r="A249" s="60" t="s">
        <v>503</v>
      </c>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row>
    <row r="250" spans="1:38" s="1" customFormat="1" ht="16.350000000000001" customHeight="1">
      <c r="A250" s="60" t="s">
        <v>503</v>
      </c>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row>
    <row r="251" spans="1:38" s="1" customFormat="1" ht="16.350000000000001" customHeight="1">
      <c r="A251" s="60" t="s">
        <v>503</v>
      </c>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row>
    <row r="252" spans="1:38" s="1" customFormat="1" ht="16.350000000000001" customHeight="1">
      <c r="A252" s="60" t="s">
        <v>503</v>
      </c>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row>
    <row r="253" spans="1:38" s="1" customFormat="1" ht="16.350000000000001" customHeight="1">
      <c r="A253" s="60" t="s">
        <v>503</v>
      </c>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row>
    <row r="254" spans="1:38" s="1" customFormat="1" ht="16.350000000000001" customHeight="1">
      <c r="A254" s="60" t="s">
        <v>503</v>
      </c>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row>
    <row r="255" spans="1:38" s="1" customFormat="1" ht="16.350000000000001" customHeight="1">
      <c r="A255" s="60" t="s">
        <v>503</v>
      </c>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row>
    <row r="256" spans="1:38" s="1" customFormat="1" ht="16.350000000000001" customHeight="1">
      <c r="A256" s="60" t="s">
        <v>503</v>
      </c>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row>
    <row r="257" spans="1:38" s="1" customFormat="1" ht="16.350000000000001" customHeight="1">
      <c r="A257" s="60" t="s">
        <v>503</v>
      </c>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row>
    <row r="258" spans="1:38" s="1" customFormat="1" ht="16.350000000000001" customHeight="1">
      <c r="A258" s="60" t="s">
        <v>503</v>
      </c>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row>
    <row r="259" spans="1:38" s="1" customFormat="1" ht="16.350000000000001" customHeight="1">
      <c r="A259" s="60" t="s">
        <v>503</v>
      </c>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row>
    <row r="260" spans="1:38" s="1" customFormat="1" ht="16.350000000000001" customHeight="1">
      <c r="A260" s="60" t="s">
        <v>503</v>
      </c>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row>
    <row r="261" spans="1:38" s="1" customFormat="1" ht="16.350000000000001" customHeight="1">
      <c r="A261" s="60" t="s">
        <v>503</v>
      </c>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row>
    <row r="262" spans="1:38" s="1" customFormat="1" ht="16.350000000000001" customHeight="1">
      <c r="A262" s="60" t="s">
        <v>503</v>
      </c>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row>
    <row r="263" spans="1:38" s="1" customFormat="1" ht="16.350000000000001" customHeight="1">
      <c r="A263" s="60" t="s">
        <v>503</v>
      </c>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row>
    <row r="264" spans="1:38" s="1" customFormat="1" ht="16.350000000000001" customHeight="1">
      <c r="A264" s="60" t="s">
        <v>503</v>
      </c>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row>
    <row r="265" spans="1:38" s="1" customFormat="1" ht="16.350000000000001" customHeight="1">
      <c r="A265" s="60" t="s">
        <v>503</v>
      </c>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row>
    <row r="266" spans="1:38" s="1" customFormat="1" ht="16.350000000000001" customHeight="1">
      <c r="A266" s="60" t="s">
        <v>503</v>
      </c>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row>
    <row r="267" spans="1:38" s="1" customFormat="1" ht="16.350000000000001" customHeight="1">
      <c r="A267" s="60" t="s">
        <v>503</v>
      </c>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row>
    <row r="268" spans="1:38" s="1" customFormat="1" ht="16.350000000000001" customHeight="1">
      <c r="A268" s="60" t="s">
        <v>503</v>
      </c>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row>
    <row r="269" spans="1:38" s="1" customFormat="1" ht="16.350000000000001" customHeight="1">
      <c r="A269" s="60" t="s">
        <v>503</v>
      </c>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row>
    <row r="270" spans="1:38" s="1" customFormat="1" ht="16.350000000000001" customHeight="1">
      <c r="A270" s="60" t="s">
        <v>503</v>
      </c>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row>
    <row r="271" spans="1:38" s="1" customFormat="1" ht="16.350000000000001" customHeight="1">
      <c r="A271" s="60" t="s">
        <v>503</v>
      </c>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row>
    <row r="272" spans="1:38" s="1" customFormat="1" ht="16.350000000000001" customHeight="1">
      <c r="A272" s="60" t="s">
        <v>503</v>
      </c>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row>
    <row r="273" spans="1:38" s="1" customFormat="1" ht="16.350000000000001" customHeight="1">
      <c r="A273" s="60" t="s">
        <v>503</v>
      </c>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row>
    <row r="274" spans="1:38" s="1" customFormat="1" ht="16.350000000000001" customHeight="1">
      <c r="A274" s="60" t="s">
        <v>503</v>
      </c>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row>
    <row r="275" spans="1:38" s="1" customFormat="1" ht="16.350000000000001" customHeight="1">
      <c r="A275" s="60" t="s">
        <v>503</v>
      </c>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row>
    <row r="276" spans="1:38" s="1" customFormat="1" ht="16.350000000000001" customHeight="1">
      <c r="A276" s="60" t="s">
        <v>503</v>
      </c>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row>
    <row r="277" spans="1:38" s="1" customFormat="1" ht="16.350000000000001" customHeight="1">
      <c r="A277" s="60" t="s">
        <v>503</v>
      </c>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row>
    <row r="278" spans="1:38" s="1" customFormat="1" ht="16.350000000000001" customHeight="1">
      <c r="A278" s="60" t="s">
        <v>503</v>
      </c>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row>
    <row r="279" spans="1:38" s="1" customFormat="1" ht="16.350000000000001" customHeight="1">
      <c r="A279" s="60" t="s">
        <v>503</v>
      </c>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row>
    <row r="280" spans="1:38" s="1" customFormat="1" ht="16.350000000000001" customHeight="1">
      <c r="A280" s="60" t="s">
        <v>503</v>
      </c>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row>
    <row r="281" spans="1:38" s="1" customFormat="1" ht="16.350000000000001" customHeight="1">
      <c r="A281" s="60" t="s">
        <v>503</v>
      </c>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row>
    <row r="282" spans="1:38" s="1" customFormat="1" ht="16.350000000000001" customHeight="1">
      <c r="A282" s="60" t="s">
        <v>503</v>
      </c>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row>
    <row r="283" spans="1:38" s="1" customFormat="1" ht="16.350000000000001" customHeight="1">
      <c r="A283" s="60" t="s">
        <v>503</v>
      </c>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row>
    <row r="284" spans="1:38" s="1" customFormat="1" ht="16.350000000000001" customHeight="1">
      <c r="A284" s="60" t="s">
        <v>503</v>
      </c>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row>
    <row r="285" spans="1:38" s="1" customFormat="1" ht="16.350000000000001" customHeight="1">
      <c r="A285" s="60" t="s">
        <v>503</v>
      </c>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row>
    <row r="286" spans="1:38" s="1" customFormat="1" ht="16.350000000000001" customHeight="1">
      <c r="A286" s="60" t="s">
        <v>503</v>
      </c>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row>
    <row r="287" spans="1:38" s="1" customFormat="1" ht="16.350000000000001" customHeight="1">
      <c r="A287" s="60" t="s">
        <v>503</v>
      </c>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row>
    <row r="288" spans="1:38" s="1" customFormat="1" ht="16.350000000000001" customHeight="1">
      <c r="A288" s="60" t="s">
        <v>503</v>
      </c>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row>
    <row r="289" spans="1:38" s="1" customFormat="1" ht="16.350000000000001" customHeight="1">
      <c r="A289" s="60" t="s">
        <v>503</v>
      </c>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row>
    <row r="290" spans="1:38" s="1" customFormat="1" ht="16.350000000000001" customHeight="1">
      <c r="A290" s="60" t="s">
        <v>503</v>
      </c>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row>
    <row r="291" spans="1:38" s="1" customFormat="1" ht="16.350000000000001" customHeight="1">
      <c r="A291" s="60" t="s">
        <v>503</v>
      </c>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row>
    <row r="292" spans="1:38" s="1" customFormat="1" ht="16.350000000000001" customHeight="1">
      <c r="A292" s="60" t="s">
        <v>503</v>
      </c>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row>
    <row r="293" spans="1:38" s="1" customFormat="1" ht="16.350000000000001" customHeight="1">
      <c r="A293" s="60" t="s">
        <v>503</v>
      </c>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row>
    <row r="294" spans="1:38" s="1" customFormat="1" ht="16.350000000000001" customHeight="1">
      <c r="A294" s="60" t="s">
        <v>503</v>
      </c>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row>
    <row r="295" spans="1:38" s="1" customFormat="1" ht="16.350000000000001" customHeight="1">
      <c r="A295" s="60" t="s">
        <v>503</v>
      </c>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row>
    <row r="296" spans="1:38" s="1" customFormat="1" ht="16.350000000000001" customHeight="1">
      <c r="A296" s="60" t="s">
        <v>503</v>
      </c>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row>
    <row r="297" spans="1:38" s="1" customFormat="1" ht="16.350000000000001" customHeight="1">
      <c r="A297" s="60" t="s">
        <v>503</v>
      </c>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row>
    <row r="298" spans="1:38" s="1" customFormat="1" ht="16.350000000000001" customHeight="1">
      <c r="A298" s="60" t="s">
        <v>503</v>
      </c>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row>
    <row r="299" spans="1:38" s="1" customFormat="1" ht="16.350000000000001" customHeight="1">
      <c r="A299" s="60" t="s">
        <v>503</v>
      </c>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row>
    <row r="300" spans="1:38" s="1" customFormat="1" ht="16.350000000000001" customHeight="1">
      <c r="A300" s="60" t="s">
        <v>503</v>
      </c>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row>
    <row r="301" spans="1:38" s="1" customFormat="1" ht="16.350000000000001" customHeight="1">
      <c r="A301" s="60" t="s">
        <v>503</v>
      </c>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row>
    <row r="302" spans="1:38" s="1" customFormat="1" ht="16.350000000000001" customHeight="1">
      <c r="A302" s="60" t="s">
        <v>503</v>
      </c>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row>
    <row r="303" spans="1:38" s="1" customFormat="1" ht="16.350000000000001" customHeight="1">
      <c r="A303" s="60" t="s">
        <v>503</v>
      </c>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row>
    <row r="304" spans="1:38" s="1" customFormat="1" ht="16.350000000000001" customHeight="1">
      <c r="A304" s="60" t="s">
        <v>503</v>
      </c>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row>
    <row r="305" spans="1:38" s="1" customFormat="1" ht="16.350000000000001" customHeight="1">
      <c r="A305" s="60" t="s">
        <v>503</v>
      </c>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row>
    <row r="306" spans="1:38" s="1" customFormat="1" ht="16.350000000000001" customHeight="1">
      <c r="A306" s="60" t="s">
        <v>503</v>
      </c>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row>
    <row r="307" spans="1:38" s="1" customFormat="1" ht="16.350000000000001" customHeight="1">
      <c r="A307" s="60" t="s">
        <v>503</v>
      </c>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row>
    <row r="308" spans="1:38" s="1" customFormat="1" ht="16.350000000000001" customHeight="1">
      <c r="A308" s="60" t="s">
        <v>503</v>
      </c>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row>
    <row r="309" spans="1:38" s="1" customFormat="1" ht="16.350000000000001" customHeight="1">
      <c r="A309" s="60" t="s">
        <v>503</v>
      </c>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row>
    <row r="310" spans="1:38" s="1" customFormat="1" ht="16.350000000000001" customHeight="1">
      <c r="A310" s="60" t="s">
        <v>503</v>
      </c>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row>
    <row r="311" spans="1:38" s="1" customFormat="1" ht="16.350000000000001" customHeight="1">
      <c r="A311" s="60" t="s">
        <v>503</v>
      </c>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row>
    <row r="312" spans="1:38" s="1" customFormat="1" ht="16.350000000000001" customHeight="1">
      <c r="A312" s="60" t="s">
        <v>503</v>
      </c>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row>
    <row r="313" spans="1:38" s="1" customFormat="1" ht="16.350000000000001" customHeight="1">
      <c r="A313" s="60" t="s">
        <v>503</v>
      </c>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row>
    <row r="314" spans="1:38" s="1" customFormat="1" ht="16.350000000000001" customHeight="1">
      <c r="A314" s="60" t="s">
        <v>503</v>
      </c>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row>
    <row r="315" spans="1:38" s="1" customFormat="1" ht="16.350000000000001" customHeight="1">
      <c r="A315" s="60" t="s">
        <v>503</v>
      </c>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row>
    <row r="316" spans="1:38" s="1" customFormat="1" ht="16.350000000000001" customHeight="1">
      <c r="A316" s="60" t="s">
        <v>503</v>
      </c>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row>
    <row r="317" spans="1:38" s="1" customFormat="1" ht="16.350000000000001" customHeight="1">
      <c r="A317" s="60" t="s">
        <v>503</v>
      </c>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row>
    <row r="318" spans="1:38" s="1" customFormat="1" ht="16.350000000000001" customHeight="1">
      <c r="A318" s="60" t="s">
        <v>503</v>
      </c>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row>
    <row r="319" spans="1:38" s="1" customFormat="1" ht="16.350000000000001" customHeight="1">
      <c r="A319" s="60" t="s">
        <v>503</v>
      </c>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row>
    <row r="320" spans="1:38" s="1" customFormat="1" ht="16.350000000000001" customHeight="1">
      <c r="A320" s="60" t="s">
        <v>503</v>
      </c>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row>
    <row r="321" spans="1:38" s="1" customFormat="1" ht="16.350000000000001" customHeight="1">
      <c r="A321" s="60" t="s">
        <v>503</v>
      </c>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row>
    <row r="322" spans="1:38" s="1" customFormat="1" ht="16.350000000000001" customHeight="1">
      <c r="A322" s="60" t="s">
        <v>503</v>
      </c>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row>
    <row r="323" spans="1:38" s="1" customFormat="1" ht="16.350000000000001" customHeight="1">
      <c r="A323" s="60" t="s">
        <v>503</v>
      </c>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row>
    <row r="324" spans="1:38" s="1" customFormat="1" ht="16.350000000000001" customHeight="1">
      <c r="A324" s="60" t="s">
        <v>503</v>
      </c>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row>
    <row r="325" spans="1:38" s="1" customFormat="1" ht="16.350000000000001" customHeight="1">
      <c r="A325" s="60" t="s">
        <v>503</v>
      </c>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row>
    <row r="326" spans="1:38" s="1" customFormat="1" ht="16.350000000000001" customHeight="1">
      <c r="A326" s="60" t="s">
        <v>503</v>
      </c>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row>
    <row r="327" spans="1:38" s="1" customFormat="1" ht="16.350000000000001" customHeight="1">
      <c r="A327" s="60" t="s">
        <v>503</v>
      </c>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row>
    <row r="328" spans="1:38" s="1" customFormat="1" ht="16.350000000000001" customHeight="1">
      <c r="A328" s="60" t="s">
        <v>503</v>
      </c>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row>
    <row r="329" spans="1:38" s="1" customFormat="1" ht="16.350000000000001" customHeight="1">
      <c r="A329" s="60" t="s">
        <v>503</v>
      </c>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row>
    <row r="330" spans="1:38" s="1" customFormat="1" ht="16.350000000000001" customHeight="1">
      <c r="A330" s="60" t="s">
        <v>503</v>
      </c>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row>
    <row r="331" spans="1:38" s="1" customFormat="1" ht="16.350000000000001" customHeight="1">
      <c r="A331" s="60" t="s">
        <v>503</v>
      </c>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row>
    <row r="332" spans="1:38" s="1" customFormat="1" ht="16.350000000000001" customHeight="1">
      <c r="A332" s="60" t="s">
        <v>503</v>
      </c>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row>
    <row r="333" spans="1:38" s="1" customFormat="1" ht="16.350000000000001" customHeight="1">
      <c r="A333" s="60" t="s">
        <v>503</v>
      </c>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row>
    <row r="334" spans="1:38" s="1" customFormat="1" ht="16.350000000000001" customHeight="1">
      <c r="A334" s="60" t="s">
        <v>503</v>
      </c>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row>
    <row r="335" spans="1:38" s="1" customFormat="1" ht="16.350000000000001" customHeight="1">
      <c r="A335" s="60" t="s">
        <v>503</v>
      </c>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row>
    <row r="336" spans="1:38" s="1" customFormat="1" ht="16.350000000000001" customHeight="1">
      <c r="A336" s="60" t="s">
        <v>503</v>
      </c>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row>
    <row r="337" spans="1:38" s="1" customFormat="1" ht="16.350000000000001" customHeight="1">
      <c r="A337" s="60" t="s">
        <v>503</v>
      </c>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row>
    <row r="338" spans="1:38" s="1" customFormat="1" ht="16.350000000000001" customHeight="1">
      <c r="A338" s="60" t="s">
        <v>503</v>
      </c>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row>
    <row r="339" spans="1:38" s="1" customFormat="1" ht="16.350000000000001" customHeight="1">
      <c r="A339" s="60" t="s">
        <v>503</v>
      </c>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row>
    <row r="340" spans="1:38" s="1" customFormat="1" ht="16.350000000000001" customHeight="1">
      <c r="A340" s="60" t="s">
        <v>503</v>
      </c>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row>
    <row r="341" spans="1:38" s="1" customFormat="1" ht="16.350000000000001" customHeight="1">
      <c r="A341" s="60" t="s">
        <v>503</v>
      </c>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row>
    <row r="342" spans="1:38" s="1" customFormat="1" ht="16.350000000000001" customHeight="1">
      <c r="A342" s="60" t="s">
        <v>503</v>
      </c>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row>
    <row r="343" spans="1:38" s="1" customFormat="1" ht="16.350000000000001" customHeight="1">
      <c r="A343" s="60" t="s">
        <v>503</v>
      </c>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row>
    <row r="344" spans="1:38" s="1" customFormat="1" ht="16.350000000000001" customHeight="1">
      <c r="A344" s="60" t="s">
        <v>503</v>
      </c>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row>
  </sheetData>
  <phoneticPr fontId="4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0"/>
  <sheetViews>
    <sheetView topLeftCell="A67" workbookViewId="0">
      <selection activeCell="H203" sqref="H203"/>
    </sheetView>
  </sheetViews>
  <sheetFormatPr defaultColWidth="9" defaultRowHeight="13.5"/>
  <cols>
    <col min="1" max="3" width="6.75" customWidth="1"/>
    <col min="4" max="5" width="8.875" customWidth="1"/>
    <col min="6" max="6" width="39.875" customWidth="1"/>
    <col min="7" max="7" width="8.875" customWidth="1"/>
    <col min="8" max="8" width="19.125" customWidth="1"/>
    <col min="9" max="9" width="17.625" customWidth="1"/>
    <col min="10" max="10" width="23.5" customWidth="1"/>
    <col min="11" max="11" width="11.5" customWidth="1"/>
    <col min="12" max="12" width="14.5" customWidth="1"/>
  </cols>
  <sheetData>
    <row r="1" spans="1:12" ht="21">
      <c r="A1" s="205" t="s">
        <v>789</v>
      </c>
      <c r="B1" s="205" t="s">
        <v>789</v>
      </c>
      <c r="C1" s="205" t="s">
        <v>789</v>
      </c>
      <c r="D1" s="205" t="s">
        <v>789</v>
      </c>
      <c r="E1" s="205" t="s">
        <v>789</v>
      </c>
      <c r="F1" s="205" t="s">
        <v>789</v>
      </c>
      <c r="G1" s="205" t="s">
        <v>789</v>
      </c>
      <c r="H1" s="205" t="s">
        <v>789</v>
      </c>
      <c r="I1" s="205" t="s">
        <v>789</v>
      </c>
      <c r="J1" s="205" t="s">
        <v>789</v>
      </c>
      <c r="K1" s="205" t="s">
        <v>789</v>
      </c>
      <c r="L1" s="205" t="s">
        <v>789</v>
      </c>
    </row>
    <row r="2" spans="1:12">
      <c r="A2" s="206" t="s">
        <v>790</v>
      </c>
      <c r="B2" s="206" t="s">
        <v>790</v>
      </c>
      <c r="C2" s="207" t="s">
        <v>791</v>
      </c>
      <c r="D2" s="207" t="s">
        <v>791</v>
      </c>
      <c r="E2" s="194" t="s">
        <v>792</v>
      </c>
      <c r="F2" s="207" t="s">
        <v>793</v>
      </c>
      <c r="G2" s="194" t="s">
        <v>794</v>
      </c>
      <c r="H2" s="207" t="s">
        <v>904</v>
      </c>
      <c r="I2" s="207" t="s">
        <v>904</v>
      </c>
      <c r="J2" s="194" t="s">
        <v>795</v>
      </c>
      <c r="K2" s="207" t="s">
        <v>796</v>
      </c>
      <c r="L2" s="206"/>
    </row>
    <row r="3" spans="1:12">
      <c r="A3" s="195"/>
      <c r="B3" s="195"/>
      <c r="C3" s="195"/>
      <c r="D3" s="195"/>
      <c r="E3" s="195"/>
      <c r="F3" s="195"/>
      <c r="G3" s="195"/>
      <c r="H3" s="195"/>
      <c r="I3" s="195"/>
      <c r="J3" s="195"/>
      <c r="K3" s="195"/>
      <c r="L3" s="195"/>
    </row>
    <row r="4" spans="1:12">
      <c r="A4" s="204" t="s">
        <v>797</v>
      </c>
      <c r="B4" s="204" t="s">
        <v>798</v>
      </c>
      <c r="C4" s="204" t="s">
        <v>799</v>
      </c>
      <c r="D4" s="204" t="s">
        <v>800</v>
      </c>
      <c r="E4" s="204" t="s">
        <v>801</v>
      </c>
      <c r="F4" s="204" t="s">
        <v>802</v>
      </c>
      <c r="G4" s="204" t="s">
        <v>803</v>
      </c>
      <c r="H4" s="204" t="s">
        <v>804</v>
      </c>
      <c r="I4" s="204" t="s">
        <v>805</v>
      </c>
      <c r="J4" s="204" t="s">
        <v>806</v>
      </c>
      <c r="K4" s="204" t="s">
        <v>807</v>
      </c>
      <c r="L4" s="204" t="s">
        <v>808</v>
      </c>
    </row>
    <row r="5" spans="1:12">
      <c r="A5" s="204" t="s">
        <v>797</v>
      </c>
      <c r="B5" s="204" t="s">
        <v>798</v>
      </c>
      <c r="C5" s="204" t="s">
        <v>799</v>
      </c>
      <c r="D5" s="204" t="s">
        <v>800</v>
      </c>
      <c r="E5" s="204" t="s">
        <v>801</v>
      </c>
      <c r="F5" s="204" t="s">
        <v>802</v>
      </c>
      <c r="G5" s="204" t="s">
        <v>803</v>
      </c>
      <c r="H5" s="204" t="s">
        <v>804</v>
      </c>
      <c r="I5" s="204" t="s">
        <v>805</v>
      </c>
      <c r="J5" s="204" t="s">
        <v>806</v>
      </c>
      <c r="K5" s="204" t="s">
        <v>793</v>
      </c>
      <c r="L5" s="204" t="s">
        <v>793</v>
      </c>
    </row>
    <row r="6" spans="1:12">
      <c r="A6" s="196" t="s">
        <v>809</v>
      </c>
      <c r="B6" s="196" t="s">
        <v>810</v>
      </c>
      <c r="C6" s="196" t="s">
        <v>811</v>
      </c>
      <c r="D6" s="197" t="s">
        <v>812</v>
      </c>
      <c r="E6" s="198">
        <v>1</v>
      </c>
      <c r="F6" s="197" t="s">
        <v>813</v>
      </c>
      <c r="G6" s="196" t="s">
        <v>814</v>
      </c>
      <c r="H6" s="197" t="s">
        <v>815</v>
      </c>
      <c r="I6" s="196" t="s">
        <v>9</v>
      </c>
      <c r="J6" s="197" t="s">
        <v>816</v>
      </c>
      <c r="K6" s="199"/>
      <c r="L6" s="200">
        <v>-497418.02</v>
      </c>
    </row>
    <row r="7" spans="1:12">
      <c r="A7" s="196" t="s">
        <v>809</v>
      </c>
      <c r="B7" s="196" t="s">
        <v>810</v>
      </c>
      <c r="C7" s="196" t="s">
        <v>811</v>
      </c>
      <c r="D7" s="197" t="s">
        <v>812</v>
      </c>
      <c r="E7" s="198">
        <v>2</v>
      </c>
      <c r="F7" s="197" t="s">
        <v>813</v>
      </c>
      <c r="G7" s="196" t="s">
        <v>814</v>
      </c>
      <c r="H7" s="197" t="s">
        <v>815</v>
      </c>
      <c r="I7" s="196" t="s">
        <v>193</v>
      </c>
      <c r="J7" s="197" t="s">
        <v>816</v>
      </c>
      <c r="K7" s="199"/>
      <c r="L7" s="200">
        <v>497418.02</v>
      </c>
    </row>
    <row r="8" spans="1:12">
      <c r="A8" s="196" t="s">
        <v>809</v>
      </c>
      <c r="B8" s="196" t="s">
        <v>810</v>
      </c>
      <c r="C8" s="196" t="s">
        <v>811</v>
      </c>
      <c r="D8" s="197" t="s">
        <v>812</v>
      </c>
      <c r="E8" s="198">
        <v>3</v>
      </c>
      <c r="F8" s="197" t="s">
        <v>817</v>
      </c>
      <c r="G8" s="196" t="s">
        <v>814</v>
      </c>
      <c r="H8" s="197" t="s">
        <v>815</v>
      </c>
      <c r="I8" s="196" t="s">
        <v>9</v>
      </c>
      <c r="J8" s="197" t="s">
        <v>816</v>
      </c>
      <c r="K8" s="199"/>
      <c r="L8" s="200">
        <v>-229404.56</v>
      </c>
    </row>
    <row r="9" spans="1:12">
      <c r="A9" s="196" t="s">
        <v>809</v>
      </c>
      <c r="B9" s="196" t="s">
        <v>810</v>
      </c>
      <c r="C9" s="196" t="s">
        <v>811</v>
      </c>
      <c r="D9" s="197" t="s">
        <v>812</v>
      </c>
      <c r="E9" s="198">
        <v>4</v>
      </c>
      <c r="F9" s="197" t="s">
        <v>817</v>
      </c>
      <c r="G9" s="196" t="s">
        <v>814</v>
      </c>
      <c r="H9" s="197" t="s">
        <v>815</v>
      </c>
      <c r="I9" s="196" t="s">
        <v>13</v>
      </c>
      <c r="J9" s="197" t="s">
        <v>816</v>
      </c>
      <c r="K9" s="199"/>
      <c r="L9" s="200">
        <v>229404.56</v>
      </c>
    </row>
    <row r="10" spans="1:12">
      <c r="A10" s="196" t="s">
        <v>809</v>
      </c>
      <c r="B10" s="196" t="s">
        <v>810</v>
      </c>
      <c r="C10" s="196" t="s">
        <v>811</v>
      </c>
      <c r="D10" s="197" t="s">
        <v>812</v>
      </c>
      <c r="E10" s="198">
        <v>5</v>
      </c>
      <c r="F10" s="197" t="s">
        <v>818</v>
      </c>
      <c r="G10" s="196" t="s">
        <v>814</v>
      </c>
      <c r="H10" s="197" t="s">
        <v>815</v>
      </c>
      <c r="I10" s="196" t="s">
        <v>9</v>
      </c>
      <c r="J10" s="197" t="s">
        <v>816</v>
      </c>
      <c r="K10" s="199"/>
      <c r="L10" s="200">
        <v>-743310.18</v>
      </c>
    </row>
    <row r="11" spans="1:12">
      <c r="A11" s="196" t="s">
        <v>809</v>
      </c>
      <c r="B11" s="196" t="s">
        <v>810</v>
      </c>
      <c r="C11" s="196" t="s">
        <v>811</v>
      </c>
      <c r="D11" s="197" t="s">
        <v>812</v>
      </c>
      <c r="E11" s="198">
        <v>6</v>
      </c>
      <c r="F11" s="197" t="s">
        <v>818</v>
      </c>
      <c r="G11" s="196" t="s">
        <v>814</v>
      </c>
      <c r="H11" s="197" t="s">
        <v>815</v>
      </c>
      <c r="I11" s="196" t="s">
        <v>13</v>
      </c>
      <c r="J11" s="197" t="s">
        <v>816</v>
      </c>
      <c r="K11" s="199"/>
      <c r="L11" s="200">
        <v>743310.18</v>
      </c>
    </row>
    <row r="12" spans="1:12">
      <c r="A12" s="196" t="s">
        <v>809</v>
      </c>
      <c r="B12" s="196" t="s">
        <v>810</v>
      </c>
      <c r="C12" s="196" t="s">
        <v>811</v>
      </c>
      <c r="D12" s="197" t="s">
        <v>812</v>
      </c>
      <c r="E12" s="198">
        <v>7</v>
      </c>
      <c r="F12" s="197" t="s">
        <v>819</v>
      </c>
      <c r="G12" s="196" t="s">
        <v>814</v>
      </c>
      <c r="H12" s="197" t="s">
        <v>815</v>
      </c>
      <c r="I12" s="196" t="s">
        <v>9</v>
      </c>
      <c r="J12" s="197" t="s">
        <v>816</v>
      </c>
      <c r="K12" s="199"/>
      <c r="L12" s="200">
        <v>115406.73</v>
      </c>
    </row>
    <row r="13" spans="1:12">
      <c r="A13" s="196" t="s">
        <v>809</v>
      </c>
      <c r="B13" s="196" t="s">
        <v>810</v>
      </c>
      <c r="C13" s="196" t="s">
        <v>811</v>
      </c>
      <c r="D13" s="197" t="s">
        <v>812</v>
      </c>
      <c r="E13" s="198">
        <v>8</v>
      </c>
      <c r="F13" s="197" t="s">
        <v>819</v>
      </c>
      <c r="G13" s="196" t="s">
        <v>814</v>
      </c>
      <c r="H13" s="197" t="s">
        <v>815</v>
      </c>
      <c r="I13" s="196" t="s">
        <v>193</v>
      </c>
      <c r="J13" s="197" t="s">
        <v>816</v>
      </c>
      <c r="K13" s="199"/>
      <c r="L13" s="200">
        <v>-115406.73</v>
      </c>
    </row>
    <row r="14" spans="1:12">
      <c r="A14" s="196" t="s">
        <v>809</v>
      </c>
      <c r="B14" s="196" t="s">
        <v>810</v>
      </c>
      <c r="C14" s="196" t="s">
        <v>811</v>
      </c>
      <c r="D14" s="197" t="s">
        <v>812</v>
      </c>
      <c r="E14" s="198">
        <v>9</v>
      </c>
      <c r="F14" s="197" t="s">
        <v>820</v>
      </c>
      <c r="G14" s="196" t="s">
        <v>814</v>
      </c>
      <c r="H14" s="197" t="s">
        <v>815</v>
      </c>
      <c r="I14" s="196" t="s">
        <v>9</v>
      </c>
      <c r="J14" s="197" t="s">
        <v>816</v>
      </c>
      <c r="K14" s="199"/>
      <c r="L14" s="200">
        <v>-9229.6200000000008</v>
      </c>
    </row>
    <row r="15" spans="1:12">
      <c r="A15" s="196" t="s">
        <v>809</v>
      </c>
      <c r="B15" s="196" t="s">
        <v>810</v>
      </c>
      <c r="C15" s="196" t="s">
        <v>811</v>
      </c>
      <c r="D15" s="197" t="s">
        <v>812</v>
      </c>
      <c r="E15" s="198">
        <v>10</v>
      </c>
      <c r="F15" s="197" t="s">
        <v>820</v>
      </c>
      <c r="G15" s="196" t="s">
        <v>814</v>
      </c>
      <c r="H15" s="197" t="s">
        <v>815</v>
      </c>
      <c r="I15" s="196" t="s">
        <v>193</v>
      </c>
      <c r="J15" s="197" t="s">
        <v>816</v>
      </c>
      <c r="K15" s="199"/>
      <c r="L15" s="200">
        <v>9229.6200000000008</v>
      </c>
    </row>
    <row r="16" spans="1:12">
      <c r="A16" s="196" t="s">
        <v>809</v>
      </c>
      <c r="B16" s="196" t="s">
        <v>810</v>
      </c>
      <c r="C16" s="196" t="s">
        <v>811</v>
      </c>
      <c r="D16" s="197" t="s">
        <v>812</v>
      </c>
      <c r="E16" s="198">
        <v>11</v>
      </c>
      <c r="F16" s="197" t="s">
        <v>821</v>
      </c>
      <c r="G16" s="196" t="s">
        <v>814</v>
      </c>
      <c r="H16" s="197" t="s">
        <v>815</v>
      </c>
      <c r="I16" s="196" t="s">
        <v>9</v>
      </c>
      <c r="J16" s="197" t="s">
        <v>816</v>
      </c>
      <c r="K16" s="199"/>
      <c r="L16" s="200">
        <v>-52763.42</v>
      </c>
    </row>
    <row r="17" spans="1:12">
      <c r="A17" s="196" t="s">
        <v>809</v>
      </c>
      <c r="B17" s="196" t="s">
        <v>810</v>
      </c>
      <c r="C17" s="196" t="s">
        <v>811</v>
      </c>
      <c r="D17" s="197" t="s">
        <v>812</v>
      </c>
      <c r="E17" s="198">
        <v>12</v>
      </c>
      <c r="F17" s="197" t="s">
        <v>821</v>
      </c>
      <c r="G17" s="196" t="s">
        <v>814</v>
      </c>
      <c r="H17" s="197" t="s">
        <v>815</v>
      </c>
      <c r="I17" s="196" t="s">
        <v>193</v>
      </c>
      <c r="J17" s="197" t="s">
        <v>816</v>
      </c>
      <c r="K17" s="199"/>
      <c r="L17" s="200">
        <v>52763.42</v>
      </c>
    </row>
    <row r="18" spans="1:12">
      <c r="A18" s="196" t="s">
        <v>809</v>
      </c>
      <c r="B18" s="196" t="s">
        <v>810</v>
      </c>
      <c r="C18" s="196" t="s">
        <v>811</v>
      </c>
      <c r="D18" s="197" t="s">
        <v>812</v>
      </c>
      <c r="E18" s="198">
        <v>13</v>
      </c>
      <c r="F18" s="197" t="s">
        <v>822</v>
      </c>
      <c r="G18" s="196" t="s">
        <v>814</v>
      </c>
      <c r="H18" s="197" t="s">
        <v>815</v>
      </c>
      <c r="I18" s="196" t="s">
        <v>10</v>
      </c>
      <c r="J18" s="197" t="s">
        <v>816</v>
      </c>
      <c r="K18" s="199"/>
      <c r="L18" s="200">
        <v>-14964.62</v>
      </c>
    </row>
    <row r="19" spans="1:12">
      <c r="A19" s="196" t="s">
        <v>809</v>
      </c>
      <c r="B19" s="196" t="s">
        <v>810</v>
      </c>
      <c r="C19" s="196" t="s">
        <v>811</v>
      </c>
      <c r="D19" s="197" t="s">
        <v>812</v>
      </c>
      <c r="E19" s="198">
        <v>14</v>
      </c>
      <c r="F19" s="197" t="s">
        <v>822</v>
      </c>
      <c r="G19" s="196" t="s">
        <v>814</v>
      </c>
      <c r="H19" s="197" t="s">
        <v>815</v>
      </c>
      <c r="I19" s="196" t="s">
        <v>193</v>
      </c>
      <c r="J19" s="197" t="s">
        <v>816</v>
      </c>
      <c r="K19" s="199"/>
      <c r="L19" s="200">
        <v>14964.62</v>
      </c>
    </row>
    <row r="20" spans="1:12">
      <c r="A20" s="196" t="s">
        <v>809</v>
      </c>
      <c r="B20" s="196" t="s">
        <v>810</v>
      </c>
      <c r="C20" s="196" t="s">
        <v>811</v>
      </c>
      <c r="D20" s="197" t="s">
        <v>812</v>
      </c>
      <c r="E20" s="198">
        <v>15</v>
      </c>
      <c r="F20" s="197" t="s">
        <v>823</v>
      </c>
      <c r="G20" s="196" t="s">
        <v>814</v>
      </c>
      <c r="H20" s="197" t="s">
        <v>815</v>
      </c>
      <c r="I20" s="196" t="s">
        <v>10</v>
      </c>
      <c r="J20" s="197" t="s">
        <v>816</v>
      </c>
      <c r="K20" s="199"/>
      <c r="L20" s="200">
        <v>-3749.03</v>
      </c>
    </row>
    <row r="21" spans="1:12">
      <c r="A21" s="196" t="s">
        <v>809</v>
      </c>
      <c r="B21" s="196" t="s">
        <v>810</v>
      </c>
      <c r="C21" s="196" t="s">
        <v>811</v>
      </c>
      <c r="D21" s="197" t="s">
        <v>812</v>
      </c>
      <c r="E21" s="198">
        <v>16</v>
      </c>
      <c r="F21" s="197" t="s">
        <v>823</v>
      </c>
      <c r="G21" s="196" t="s">
        <v>814</v>
      </c>
      <c r="H21" s="197" t="s">
        <v>815</v>
      </c>
      <c r="I21" s="196" t="s">
        <v>193</v>
      </c>
      <c r="J21" s="197" t="s">
        <v>816</v>
      </c>
      <c r="K21" s="199"/>
      <c r="L21" s="200">
        <v>3749.03</v>
      </c>
    </row>
    <row r="22" spans="1:12">
      <c r="A22" s="196" t="s">
        <v>809</v>
      </c>
      <c r="B22" s="196" t="s">
        <v>810</v>
      </c>
      <c r="C22" s="196" t="s">
        <v>811</v>
      </c>
      <c r="D22" s="197" t="s">
        <v>812</v>
      </c>
      <c r="E22" s="198">
        <v>17</v>
      </c>
      <c r="F22" s="197" t="s">
        <v>824</v>
      </c>
      <c r="G22" s="196" t="s">
        <v>814</v>
      </c>
      <c r="H22" s="197" t="s">
        <v>815</v>
      </c>
      <c r="I22" s="196" t="s">
        <v>10</v>
      </c>
      <c r="J22" s="197" t="s">
        <v>816</v>
      </c>
      <c r="K22" s="199"/>
      <c r="L22" s="200">
        <v>-43111.92</v>
      </c>
    </row>
    <row r="23" spans="1:12">
      <c r="A23" s="196" t="s">
        <v>809</v>
      </c>
      <c r="B23" s="196" t="s">
        <v>810</v>
      </c>
      <c r="C23" s="196" t="s">
        <v>811</v>
      </c>
      <c r="D23" s="197" t="s">
        <v>812</v>
      </c>
      <c r="E23" s="198">
        <v>18</v>
      </c>
      <c r="F23" s="197" t="s">
        <v>824</v>
      </c>
      <c r="G23" s="196" t="s">
        <v>814</v>
      </c>
      <c r="H23" s="197" t="s">
        <v>815</v>
      </c>
      <c r="I23" s="196" t="s">
        <v>193</v>
      </c>
      <c r="J23" s="197" t="s">
        <v>816</v>
      </c>
      <c r="K23" s="199"/>
      <c r="L23" s="200">
        <v>43111.92</v>
      </c>
    </row>
    <row r="24" spans="1:12">
      <c r="A24" s="196" t="s">
        <v>809</v>
      </c>
      <c r="B24" s="196" t="s">
        <v>810</v>
      </c>
      <c r="C24" s="196" t="s">
        <v>811</v>
      </c>
      <c r="D24" s="197" t="s">
        <v>812</v>
      </c>
      <c r="E24" s="198">
        <v>19</v>
      </c>
      <c r="F24" s="197" t="s">
        <v>825</v>
      </c>
      <c r="G24" s="196" t="s">
        <v>814</v>
      </c>
      <c r="H24" s="197" t="s">
        <v>815</v>
      </c>
      <c r="I24" s="196" t="s">
        <v>10</v>
      </c>
      <c r="J24" s="197" t="s">
        <v>816</v>
      </c>
      <c r="K24" s="199"/>
      <c r="L24" s="200">
        <v>-304625.27</v>
      </c>
    </row>
    <row r="25" spans="1:12">
      <c r="A25" s="196" t="s">
        <v>809</v>
      </c>
      <c r="B25" s="196" t="s">
        <v>810</v>
      </c>
      <c r="C25" s="196" t="s">
        <v>811</v>
      </c>
      <c r="D25" s="197" t="s">
        <v>812</v>
      </c>
      <c r="E25" s="198">
        <v>20</v>
      </c>
      <c r="F25" s="197" t="s">
        <v>825</v>
      </c>
      <c r="G25" s="196" t="s">
        <v>814</v>
      </c>
      <c r="H25" s="197" t="s">
        <v>815</v>
      </c>
      <c r="I25" s="196" t="s">
        <v>193</v>
      </c>
      <c r="J25" s="197" t="s">
        <v>816</v>
      </c>
      <c r="K25" s="199"/>
      <c r="L25" s="200">
        <v>304625.27</v>
      </c>
    </row>
    <row r="26" spans="1:12">
      <c r="A26" s="196" t="s">
        <v>809</v>
      </c>
      <c r="B26" s="196" t="s">
        <v>810</v>
      </c>
      <c r="C26" s="196" t="s">
        <v>811</v>
      </c>
      <c r="D26" s="197" t="s">
        <v>812</v>
      </c>
      <c r="E26" s="198">
        <v>21</v>
      </c>
      <c r="F26" s="197" t="s">
        <v>826</v>
      </c>
      <c r="G26" s="196" t="s">
        <v>814</v>
      </c>
      <c r="H26" s="197" t="s">
        <v>815</v>
      </c>
      <c r="I26" s="196" t="s">
        <v>10</v>
      </c>
      <c r="J26" s="197" t="s">
        <v>816</v>
      </c>
      <c r="K26" s="199"/>
      <c r="L26" s="200">
        <v>-22401.77</v>
      </c>
    </row>
    <row r="27" spans="1:12">
      <c r="A27" s="196" t="s">
        <v>809</v>
      </c>
      <c r="B27" s="196" t="s">
        <v>810</v>
      </c>
      <c r="C27" s="196" t="s">
        <v>811</v>
      </c>
      <c r="D27" s="197" t="s">
        <v>812</v>
      </c>
      <c r="E27" s="198">
        <v>22</v>
      </c>
      <c r="F27" s="197" t="s">
        <v>826</v>
      </c>
      <c r="G27" s="196" t="s">
        <v>814</v>
      </c>
      <c r="H27" s="197" t="s">
        <v>815</v>
      </c>
      <c r="I27" s="196" t="s">
        <v>193</v>
      </c>
      <c r="J27" s="197" t="s">
        <v>816</v>
      </c>
      <c r="K27" s="199"/>
      <c r="L27" s="200">
        <v>22401.77</v>
      </c>
    </row>
    <row r="28" spans="1:12">
      <c r="A28" s="196" t="s">
        <v>809</v>
      </c>
      <c r="B28" s="196" t="s">
        <v>810</v>
      </c>
      <c r="C28" s="196" t="s">
        <v>811</v>
      </c>
      <c r="D28" s="197" t="s">
        <v>812</v>
      </c>
      <c r="E28" s="198">
        <v>23</v>
      </c>
      <c r="F28" s="197" t="s">
        <v>827</v>
      </c>
      <c r="G28" s="196" t="s">
        <v>828</v>
      </c>
      <c r="H28" s="197" t="s">
        <v>815</v>
      </c>
      <c r="I28" s="196" t="s">
        <v>9</v>
      </c>
      <c r="J28" s="197" t="s">
        <v>816</v>
      </c>
      <c r="K28" s="199"/>
      <c r="L28" s="200">
        <v>-4740.3900000000003</v>
      </c>
    </row>
    <row r="29" spans="1:12">
      <c r="A29" s="196" t="s">
        <v>809</v>
      </c>
      <c r="B29" s="196" t="s">
        <v>810</v>
      </c>
      <c r="C29" s="196" t="s">
        <v>811</v>
      </c>
      <c r="D29" s="197" t="s">
        <v>812</v>
      </c>
      <c r="E29" s="198">
        <v>24</v>
      </c>
      <c r="F29" s="197" t="s">
        <v>827</v>
      </c>
      <c r="G29" s="196" t="s">
        <v>828</v>
      </c>
      <c r="H29" s="197" t="s">
        <v>815</v>
      </c>
      <c r="I29" s="196" t="s">
        <v>193</v>
      </c>
      <c r="J29" s="197" t="s">
        <v>816</v>
      </c>
      <c r="K29" s="199"/>
      <c r="L29" s="200">
        <v>4740.3900000000003</v>
      </c>
    </row>
    <row r="30" spans="1:12">
      <c r="A30" s="196" t="s">
        <v>809</v>
      </c>
      <c r="B30" s="196" t="s">
        <v>810</v>
      </c>
      <c r="C30" s="196" t="s">
        <v>811</v>
      </c>
      <c r="D30" s="197" t="s">
        <v>812</v>
      </c>
      <c r="E30" s="198">
        <v>25</v>
      </c>
      <c r="F30" s="197" t="s">
        <v>829</v>
      </c>
      <c r="G30" s="196" t="s">
        <v>828</v>
      </c>
      <c r="H30" s="197" t="s">
        <v>815</v>
      </c>
      <c r="I30" s="196" t="s">
        <v>9</v>
      </c>
      <c r="J30" s="197" t="s">
        <v>816</v>
      </c>
      <c r="K30" s="199"/>
      <c r="L30" s="200">
        <v>-85183.73</v>
      </c>
    </row>
    <row r="31" spans="1:12">
      <c r="A31" s="196" t="s">
        <v>809</v>
      </c>
      <c r="B31" s="196" t="s">
        <v>810</v>
      </c>
      <c r="C31" s="196" t="s">
        <v>811</v>
      </c>
      <c r="D31" s="197" t="s">
        <v>812</v>
      </c>
      <c r="E31" s="198">
        <v>26</v>
      </c>
      <c r="F31" s="197" t="s">
        <v>830</v>
      </c>
      <c r="G31" s="196" t="s">
        <v>828</v>
      </c>
      <c r="H31" s="197" t="s">
        <v>815</v>
      </c>
      <c r="I31" s="196" t="s">
        <v>10</v>
      </c>
      <c r="J31" s="197" t="s">
        <v>816</v>
      </c>
      <c r="K31" s="199"/>
      <c r="L31" s="200">
        <v>85183.73</v>
      </c>
    </row>
    <row r="32" spans="1:12">
      <c r="A32" s="196" t="s">
        <v>809</v>
      </c>
      <c r="B32" s="196" t="s">
        <v>810</v>
      </c>
      <c r="C32" s="196" t="s">
        <v>811</v>
      </c>
      <c r="D32" s="197" t="s">
        <v>812</v>
      </c>
      <c r="E32" s="198">
        <v>27</v>
      </c>
      <c r="F32" s="197" t="s">
        <v>831</v>
      </c>
      <c r="G32" s="196" t="s">
        <v>828</v>
      </c>
      <c r="H32" s="197" t="s">
        <v>815</v>
      </c>
      <c r="I32" s="196" t="s">
        <v>9</v>
      </c>
      <c r="J32" s="197" t="s">
        <v>816</v>
      </c>
      <c r="K32" s="199"/>
      <c r="L32" s="200">
        <v>-3739.23</v>
      </c>
    </row>
    <row r="33" spans="1:12">
      <c r="A33" s="196" t="s">
        <v>809</v>
      </c>
      <c r="B33" s="196" t="s">
        <v>810</v>
      </c>
      <c r="C33" s="196" t="s">
        <v>811</v>
      </c>
      <c r="D33" s="197" t="s">
        <v>812</v>
      </c>
      <c r="E33" s="198">
        <v>28</v>
      </c>
      <c r="F33" s="197" t="s">
        <v>831</v>
      </c>
      <c r="G33" s="196" t="s">
        <v>828</v>
      </c>
      <c r="H33" s="197" t="s">
        <v>815</v>
      </c>
      <c r="I33" s="196" t="s">
        <v>193</v>
      </c>
      <c r="J33" s="197" t="s">
        <v>816</v>
      </c>
      <c r="K33" s="199"/>
      <c r="L33" s="200">
        <v>3739.23</v>
      </c>
    </row>
    <row r="34" spans="1:12">
      <c r="A34" s="196" t="s">
        <v>809</v>
      </c>
      <c r="B34" s="196" t="s">
        <v>810</v>
      </c>
      <c r="C34" s="196" t="s">
        <v>811</v>
      </c>
      <c r="D34" s="197" t="s">
        <v>812</v>
      </c>
      <c r="E34" s="198">
        <v>29</v>
      </c>
      <c r="F34" s="197" t="s">
        <v>832</v>
      </c>
      <c r="G34" s="196" t="s">
        <v>828</v>
      </c>
      <c r="H34" s="197" t="s">
        <v>815</v>
      </c>
      <c r="I34" s="196" t="s">
        <v>9</v>
      </c>
      <c r="J34" s="197" t="s">
        <v>905</v>
      </c>
      <c r="K34" s="200"/>
      <c r="L34" s="199">
        <v>-431025.74</v>
      </c>
    </row>
    <row r="35" spans="1:12">
      <c r="A35" s="196" t="s">
        <v>809</v>
      </c>
      <c r="B35" s="196" t="s">
        <v>810</v>
      </c>
      <c r="C35" s="196" t="s">
        <v>811</v>
      </c>
      <c r="D35" s="197" t="s">
        <v>812</v>
      </c>
      <c r="E35" s="198">
        <v>30</v>
      </c>
      <c r="F35" s="197" t="s">
        <v>834</v>
      </c>
      <c r="G35" s="196" t="s">
        <v>828</v>
      </c>
      <c r="H35" s="197" t="s">
        <v>815</v>
      </c>
      <c r="I35" s="196" t="s">
        <v>9</v>
      </c>
      <c r="J35" s="197" t="s">
        <v>905</v>
      </c>
      <c r="K35" s="200"/>
      <c r="L35" s="199">
        <v>-16340.38</v>
      </c>
    </row>
    <row r="36" spans="1:12">
      <c r="A36" s="196" t="s">
        <v>809</v>
      </c>
      <c r="B36" s="196" t="s">
        <v>810</v>
      </c>
      <c r="C36" s="196" t="s">
        <v>811</v>
      </c>
      <c r="D36" s="197" t="s">
        <v>812</v>
      </c>
      <c r="E36" s="198">
        <v>31</v>
      </c>
      <c r="F36" s="197" t="s">
        <v>835</v>
      </c>
      <c r="G36" s="196" t="s">
        <v>828</v>
      </c>
      <c r="H36" s="197" t="s">
        <v>815</v>
      </c>
      <c r="I36" s="196" t="s">
        <v>9</v>
      </c>
      <c r="J36" s="197" t="s">
        <v>905</v>
      </c>
      <c r="K36" s="200"/>
      <c r="L36" s="199">
        <v>-81930.63</v>
      </c>
    </row>
    <row r="37" spans="1:12">
      <c r="A37" s="196" t="s">
        <v>809</v>
      </c>
      <c r="B37" s="196" t="s">
        <v>810</v>
      </c>
      <c r="C37" s="196" t="s">
        <v>811</v>
      </c>
      <c r="D37" s="197" t="s">
        <v>812</v>
      </c>
      <c r="E37" s="198">
        <v>32</v>
      </c>
      <c r="F37" s="197" t="s">
        <v>836</v>
      </c>
      <c r="G37" s="196" t="s">
        <v>828</v>
      </c>
      <c r="H37" s="197" t="s">
        <v>815</v>
      </c>
      <c r="I37" s="196" t="s">
        <v>8</v>
      </c>
      <c r="J37" s="197" t="s">
        <v>905</v>
      </c>
      <c r="K37" s="200"/>
      <c r="L37" s="199">
        <v>-169071.37</v>
      </c>
    </row>
    <row r="38" spans="1:12">
      <c r="A38" s="196" t="s">
        <v>809</v>
      </c>
      <c r="B38" s="196" t="s">
        <v>810</v>
      </c>
      <c r="C38" s="196" t="s">
        <v>811</v>
      </c>
      <c r="D38" s="197" t="s">
        <v>812</v>
      </c>
      <c r="E38" s="198">
        <v>33</v>
      </c>
      <c r="F38" s="197" t="s">
        <v>838</v>
      </c>
      <c r="G38" s="196" t="s">
        <v>839</v>
      </c>
      <c r="H38" s="197" t="s">
        <v>72</v>
      </c>
      <c r="I38" s="196" t="s">
        <v>193</v>
      </c>
      <c r="J38" s="197" t="s">
        <v>905</v>
      </c>
      <c r="K38" s="200"/>
      <c r="L38" s="199">
        <v>698368.12</v>
      </c>
    </row>
    <row r="39" spans="1:12">
      <c r="A39" s="196" t="s">
        <v>809</v>
      </c>
      <c r="B39" s="196" t="s">
        <v>810</v>
      </c>
      <c r="C39" s="196" t="s">
        <v>811</v>
      </c>
      <c r="D39" s="197" t="s">
        <v>840</v>
      </c>
      <c r="E39" s="198">
        <v>1</v>
      </c>
      <c r="F39" s="197" t="s">
        <v>841</v>
      </c>
      <c r="G39" s="196" t="s">
        <v>842</v>
      </c>
      <c r="H39" s="197" t="s">
        <v>843</v>
      </c>
      <c r="I39" s="196" t="s">
        <v>19</v>
      </c>
      <c r="J39" s="197" t="s">
        <v>816</v>
      </c>
      <c r="K39" s="200"/>
      <c r="L39" s="199">
        <v>-244339.62</v>
      </c>
    </row>
    <row r="40" spans="1:12">
      <c r="A40" s="196" t="s">
        <v>809</v>
      </c>
      <c r="B40" s="196" t="s">
        <v>810</v>
      </c>
      <c r="C40" s="196" t="s">
        <v>811</v>
      </c>
      <c r="D40" s="197" t="s">
        <v>840</v>
      </c>
      <c r="E40" s="198">
        <v>2</v>
      </c>
      <c r="F40" s="197" t="s">
        <v>841</v>
      </c>
      <c r="G40" s="196" t="s">
        <v>842</v>
      </c>
      <c r="H40" s="197" t="s">
        <v>843</v>
      </c>
      <c r="I40" s="196" t="s">
        <v>833</v>
      </c>
      <c r="J40" s="197" t="s">
        <v>816</v>
      </c>
      <c r="K40" s="200"/>
      <c r="L40" s="199">
        <v>244339.62</v>
      </c>
    </row>
    <row r="41" spans="1:12">
      <c r="A41" s="196" t="s">
        <v>809</v>
      </c>
      <c r="B41" s="196" t="s">
        <v>810</v>
      </c>
      <c r="C41" s="196" t="s">
        <v>811</v>
      </c>
      <c r="D41" s="197" t="s">
        <v>840</v>
      </c>
      <c r="E41" s="198">
        <v>3</v>
      </c>
      <c r="F41" s="197" t="s">
        <v>844</v>
      </c>
      <c r="G41" s="196" t="s">
        <v>845</v>
      </c>
      <c r="H41" s="197" t="s">
        <v>846</v>
      </c>
      <c r="I41" s="196" t="s">
        <v>19</v>
      </c>
      <c r="J41" s="197" t="s">
        <v>816</v>
      </c>
      <c r="K41" s="200"/>
      <c r="L41" s="199">
        <v>1212283.95</v>
      </c>
    </row>
    <row r="42" spans="1:12">
      <c r="A42" s="196" t="s">
        <v>809</v>
      </c>
      <c r="B42" s="196" t="s">
        <v>810</v>
      </c>
      <c r="C42" s="196" t="s">
        <v>811</v>
      </c>
      <c r="D42" s="197" t="s">
        <v>840</v>
      </c>
      <c r="E42" s="198">
        <v>4</v>
      </c>
      <c r="F42" s="197" t="s">
        <v>844</v>
      </c>
      <c r="G42" s="196" t="s">
        <v>845</v>
      </c>
      <c r="H42" s="197" t="s">
        <v>846</v>
      </c>
      <c r="I42" s="196" t="s">
        <v>833</v>
      </c>
      <c r="J42" s="197" t="s">
        <v>816</v>
      </c>
      <c r="K42" s="200"/>
      <c r="L42" s="199">
        <v>-1212283.95</v>
      </c>
    </row>
    <row r="43" spans="1:12">
      <c r="A43" s="196" t="s">
        <v>809</v>
      </c>
      <c r="B43" s="196" t="s">
        <v>810</v>
      </c>
      <c r="C43" s="196" t="s">
        <v>811</v>
      </c>
      <c r="D43" s="197" t="s">
        <v>840</v>
      </c>
      <c r="E43" s="198">
        <v>5</v>
      </c>
      <c r="F43" s="197" t="s">
        <v>847</v>
      </c>
      <c r="G43" s="196" t="s">
        <v>848</v>
      </c>
      <c r="H43" s="197" t="s">
        <v>3</v>
      </c>
      <c r="I43" s="196" t="s">
        <v>21</v>
      </c>
      <c r="J43" s="197" t="s">
        <v>816</v>
      </c>
      <c r="K43" s="200"/>
      <c r="L43" s="199">
        <v>-861886.79</v>
      </c>
    </row>
    <row r="44" spans="1:12">
      <c r="A44" s="196" t="s">
        <v>809</v>
      </c>
      <c r="B44" s="196" t="s">
        <v>810</v>
      </c>
      <c r="C44" s="196" t="s">
        <v>811</v>
      </c>
      <c r="D44" s="197" t="s">
        <v>840</v>
      </c>
      <c r="E44" s="198">
        <v>6</v>
      </c>
      <c r="F44" s="197" t="s">
        <v>847</v>
      </c>
      <c r="G44" s="196" t="s">
        <v>848</v>
      </c>
      <c r="H44" s="197" t="s">
        <v>3</v>
      </c>
      <c r="I44" s="196" t="s">
        <v>833</v>
      </c>
      <c r="J44" s="197" t="s">
        <v>816</v>
      </c>
      <c r="K44" s="200"/>
      <c r="L44" s="199">
        <v>861886.79</v>
      </c>
    </row>
    <row r="45" spans="1:12">
      <c r="A45" s="196" t="s">
        <v>809</v>
      </c>
      <c r="B45" s="196" t="s">
        <v>810</v>
      </c>
      <c r="C45" s="196" t="s">
        <v>811</v>
      </c>
      <c r="D45" s="197" t="s">
        <v>849</v>
      </c>
      <c r="E45" s="198">
        <v>1</v>
      </c>
      <c r="F45" s="197" t="s">
        <v>850</v>
      </c>
      <c r="G45" s="196" t="s">
        <v>851</v>
      </c>
      <c r="H45" s="197" t="s">
        <v>852</v>
      </c>
      <c r="I45" s="196" t="s">
        <v>193</v>
      </c>
      <c r="J45" s="197" t="s">
        <v>853</v>
      </c>
      <c r="K45" s="200">
        <v>-1130127.9099999999</v>
      </c>
      <c r="L45" s="199"/>
    </row>
    <row r="46" spans="1:12">
      <c r="A46" s="196" t="s">
        <v>809</v>
      </c>
      <c r="B46" s="196" t="s">
        <v>810</v>
      </c>
      <c r="C46" s="196" t="s">
        <v>811</v>
      </c>
      <c r="D46" s="197" t="s">
        <v>849</v>
      </c>
      <c r="E46" s="198">
        <v>2</v>
      </c>
      <c r="F46" s="197" t="s">
        <v>850</v>
      </c>
      <c r="G46" s="196" t="s">
        <v>851</v>
      </c>
      <c r="H46" s="197" t="s">
        <v>852</v>
      </c>
      <c r="I46" s="196" t="s">
        <v>833</v>
      </c>
      <c r="J46" s="197" t="s">
        <v>853</v>
      </c>
      <c r="K46" s="199">
        <v>1130127.9099999999</v>
      </c>
      <c r="L46" s="200"/>
    </row>
    <row r="47" spans="1:12">
      <c r="A47" s="196" t="s">
        <v>809</v>
      </c>
      <c r="B47" s="196" t="s">
        <v>810</v>
      </c>
      <c r="C47" s="196" t="s">
        <v>811</v>
      </c>
      <c r="D47" s="197" t="s">
        <v>849</v>
      </c>
      <c r="E47" s="198">
        <v>3</v>
      </c>
      <c r="F47" s="197" t="s">
        <v>854</v>
      </c>
      <c r="G47" s="196" t="s">
        <v>839</v>
      </c>
      <c r="H47" s="197" t="s">
        <v>72</v>
      </c>
      <c r="I47" s="196" t="s">
        <v>193</v>
      </c>
      <c r="J47" s="197" t="s">
        <v>816</v>
      </c>
      <c r="K47" s="199"/>
      <c r="L47" s="200">
        <v>-381112.33</v>
      </c>
    </row>
    <row r="48" spans="1:12">
      <c r="A48" s="196" t="s">
        <v>809</v>
      </c>
      <c r="B48" s="196" t="s">
        <v>810</v>
      </c>
      <c r="C48" s="196" t="s">
        <v>811</v>
      </c>
      <c r="D48" s="197" t="s">
        <v>849</v>
      </c>
      <c r="E48" s="198">
        <v>4</v>
      </c>
      <c r="F48" s="197" t="s">
        <v>854</v>
      </c>
      <c r="G48" s="196" t="s">
        <v>839</v>
      </c>
      <c r="H48" s="197" t="s">
        <v>72</v>
      </c>
      <c r="I48" s="196" t="s">
        <v>833</v>
      </c>
      <c r="J48" s="197" t="s">
        <v>816</v>
      </c>
      <c r="K48" s="199"/>
      <c r="L48" s="200">
        <v>381112.33</v>
      </c>
    </row>
    <row r="49" spans="1:12">
      <c r="A49" s="196" t="s">
        <v>809</v>
      </c>
      <c r="B49" s="196" t="s">
        <v>810</v>
      </c>
      <c r="C49" s="196" t="s">
        <v>811</v>
      </c>
      <c r="D49" s="197" t="s">
        <v>849</v>
      </c>
      <c r="E49" s="198">
        <v>5</v>
      </c>
      <c r="F49" s="197" t="s">
        <v>855</v>
      </c>
      <c r="G49" s="196" t="s">
        <v>856</v>
      </c>
      <c r="H49" s="197" t="s">
        <v>167</v>
      </c>
      <c r="I49" s="196" t="s">
        <v>193</v>
      </c>
      <c r="J49" s="197" t="s">
        <v>816</v>
      </c>
      <c r="K49" s="199">
        <v>4166666.67</v>
      </c>
      <c r="L49" s="200"/>
    </row>
    <row r="50" spans="1:12">
      <c r="A50" s="196" t="s">
        <v>809</v>
      </c>
      <c r="B50" s="196" t="s">
        <v>810</v>
      </c>
      <c r="C50" s="196" t="s">
        <v>811</v>
      </c>
      <c r="D50" s="197" t="s">
        <v>849</v>
      </c>
      <c r="E50" s="198">
        <v>6</v>
      </c>
      <c r="F50" s="197" t="s">
        <v>855</v>
      </c>
      <c r="G50" s="196" t="s">
        <v>856</v>
      </c>
      <c r="H50" s="197" t="s">
        <v>167</v>
      </c>
      <c r="I50" s="196" t="s">
        <v>833</v>
      </c>
      <c r="J50" s="197" t="s">
        <v>816</v>
      </c>
      <c r="K50" s="199">
        <v>-4166666.67</v>
      </c>
      <c r="L50" s="200"/>
    </row>
    <row r="51" spans="1:12">
      <c r="A51" s="196" t="s">
        <v>809</v>
      </c>
      <c r="B51" s="196" t="s">
        <v>810</v>
      </c>
      <c r="C51" s="196" t="s">
        <v>811</v>
      </c>
      <c r="D51" s="197" t="s">
        <v>857</v>
      </c>
      <c r="E51" s="198">
        <v>1</v>
      </c>
      <c r="F51" s="197" t="s">
        <v>858</v>
      </c>
      <c r="G51" s="196" t="s">
        <v>837</v>
      </c>
      <c r="H51" s="197" t="s">
        <v>136</v>
      </c>
      <c r="I51" s="196" t="s">
        <v>8</v>
      </c>
      <c r="J51" s="197" t="s">
        <v>816</v>
      </c>
      <c r="K51" s="199">
        <v>5600</v>
      </c>
      <c r="L51" s="200"/>
    </row>
    <row r="52" spans="1:12">
      <c r="A52" s="196" t="s">
        <v>809</v>
      </c>
      <c r="B52" s="196" t="s">
        <v>810</v>
      </c>
      <c r="C52" s="196" t="s">
        <v>811</v>
      </c>
      <c r="D52" s="197" t="s">
        <v>857</v>
      </c>
      <c r="E52" s="198">
        <v>2</v>
      </c>
      <c r="F52" s="197" t="s">
        <v>858</v>
      </c>
      <c r="G52" s="196" t="s">
        <v>837</v>
      </c>
      <c r="H52" s="197" t="s">
        <v>136</v>
      </c>
      <c r="I52" s="196" t="s">
        <v>20</v>
      </c>
      <c r="J52" s="197" t="s">
        <v>816</v>
      </c>
      <c r="K52" s="199">
        <v>2240</v>
      </c>
      <c r="L52" s="200"/>
    </row>
    <row r="53" spans="1:12">
      <c r="A53" s="196" t="s">
        <v>809</v>
      </c>
      <c r="B53" s="196" t="s">
        <v>810</v>
      </c>
      <c r="C53" s="196" t="s">
        <v>811</v>
      </c>
      <c r="D53" s="197" t="s">
        <v>857</v>
      </c>
      <c r="E53" s="198">
        <v>3</v>
      </c>
      <c r="F53" s="197" t="s">
        <v>858</v>
      </c>
      <c r="G53" s="196" t="s">
        <v>837</v>
      </c>
      <c r="H53" s="197" t="s">
        <v>136</v>
      </c>
      <c r="I53" s="196" t="s">
        <v>193</v>
      </c>
      <c r="J53" s="197" t="s">
        <v>816</v>
      </c>
      <c r="K53" s="199">
        <v>16800</v>
      </c>
      <c r="L53" s="200"/>
    </row>
    <row r="54" spans="1:12">
      <c r="A54" s="196" t="s">
        <v>809</v>
      </c>
      <c r="B54" s="196" t="s">
        <v>810</v>
      </c>
      <c r="C54" s="196" t="s">
        <v>811</v>
      </c>
      <c r="D54" s="197" t="s">
        <v>857</v>
      </c>
      <c r="E54" s="198">
        <v>4</v>
      </c>
      <c r="F54" s="197" t="s">
        <v>858</v>
      </c>
      <c r="G54" s="196" t="s">
        <v>837</v>
      </c>
      <c r="H54" s="197" t="s">
        <v>136</v>
      </c>
      <c r="I54" s="196" t="s">
        <v>5</v>
      </c>
      <c r="J54" s="197" t="s">
        <v>816</v>
      </c>
      <c r="K54" s="200">
        <v>140</v>
      </c>
      <c r="L54" s="199"/>
    </row>
    <row r="55" spans="1:12">
      <c r="A55" s="196" t="s">
        <v>809</v>
      </c>
      <c r="B55" s="196" t="s">
        <v>810</v>
      </c>
      <c r="C55" s="196" t="s">
        <v>811</v>
      </c>
      <c r="D55" s="197" t="s">
        <v>857</v>
      </c>
      <c r="E55" s="198">
        <v>5</v>
      </c>
      <c r="F55" s="197" t="s">
        <v>858</v>
      </c>
      <c r="G55" s="196" t="s">
        <v>837</v>
      </c>
      <c r="H55" s="197" t="s">
        <v>136</v>
      </c>
      <c r="I55" s="196" t="s">
        <v>193</v>
      </c>
      <c r="J55" s="197" t="s">
        <v>816</v>
      </c>
      <c r="K55" s="200">
        <v>1680</v>
      </c>
      <c r="L55" s="199"/>
    </row>
    <row r="56" spans="1:12">
      <c r="A56" s="196" t="s">
        <v>809</v>
      </c>
      <c r="B56" s="196" t="s">
        <v>810</v>
      </c>
      <c r="C56" s="196" t="s">
        <v>811</v>
      </c>
      <c r="D56" s="197" t="s">
        <v>857</v>
      </c>
      <c r="E56" s="198">
        <v>6</v>
      </c>
      <c r="F56" s="197" t="s">
        <v>858</v>
      </c>
      <c r="G56" s="196" t="s">
        <v>837</v>
      </c>
      <c r="H56" s="197" t="s">
        <v>136</v>
      </c>
      <c r="I56" s="196" t="s">
        <v>4</v>
      </c>
      <c r="J56" s="197" t="s">
        <v>816</v>
      </c>
      <c r="K56" s="199">
        <v>-26530</v>
      </c>
      <c r="L56" s="200"/>
    </row>
    <row r="57" spans="1:12">
      <c r="A57" s="196" t="s">
        <v>809</v>
      </c>
      <c r="B57" s="196" t="s">
        <v>810</v>
      </c>
      <c r="C57" s="196" t="s">
        <v>811</v>
      </c>
      <c r="D57" s="197" t="s">
        <v>857</v>
      </c>
      <c r="E57" s="198">
        <v>7</v>
      </c>
      <c r="F57" s="197" t="s">
        <v>859</v>
      </c>
      <c r="G57" s="196" t="s">
        <v>837</v>
      </c>
      <c r="H57" s="197" t="s">
        <v>136</v>
      </c>
      <c r="I57" s="196" t="s">
        <v>20</v>
      </c>
      <c r="J57" s="197" t="s">
        <v>816</v>
      </c>
      <c r="K57" s="199">
        <v>11440</v>
      </c>
      <c r="L57" s="200"/>
    </row>
    <row r="58" spans="1:12">
      <c r="A58" s="196" t="s">
        <v>809</v>
      </c>
      <c r="B58" s="196" t="s">
        <v>810</v>
      </c>
      <c r="C58" s="196" t="s">
        <v>811</v>
      </c>
      <c r="D58" s="197" t="s">
        <v>857</v>
      </c>
      <c r="E58" s="198">
        <v>8</v>
      </c>
      <c r="F58" s="197" t="s">
        <v>859</v>
      </c>
      <c r="G58" s="196" t="s">
        <v>837</v>
      </c>
      <c r="H58" s="197" t="s">
        <v>136</v>
      </c>
      <c r="I58" s="196" t="s">
        <v>193</v>
      </c>
      <c r="J58" s="197" t="s">
        <v>816</v>
      </c>
      <c r="K58" s="200">
        <v>7580</v>
      </c>
      <c r="L58" s="199"/>
    </row>
    <row r="59" spans="1:12">
      <c r="A59" s="196" t="s">
        <v>809</v>
      </c>
      <c r="B59" s="196" t="s">
        <v>810</v>
      </c>
      <c r="C59" s="196" t="s">
        <v>811</v>
      </c>
      <c r="D59" s="197" t="s">
        <v>857</v>
      </c>
      <c r="E59" s="198">
        <v>9</v>
      </c>
      <c r="F59" s="197" t="s">
        <v>859</v>
      </c>
      <c r="G59" s="196" t="s">
        <v>837</v>
      </c>
      <c r="H59" s="197" t="s">
        <v>136</v>
      </c>
      <c r="I59" s="196" t="s">
        <v>24</v>
      </c>
      <c r="J59" s="197" t="s">
        <v>816</v>
      </c>
      <c r="K59" s="200">
        <v>1680</v>
      </c>
      <c r="L59" s="199"/>
    </row>
    <row r="60" spans="1:12">
      <c r="A60" s="196" t="s">
        <v>809</v>
      </c>
      <c r="B60" s="196" t="s">
        <v>810</v>
      </c>
      <c r="C60" s="196" t="s">
        <v>811</v>
      </c>
      <c r="D60" s="197" t="s">
        <v>857</v>
      </c>
      <c r="E60" s="198">
        <v>10</v>
      </c>
      <c r="F60" s="197" t="s">
        <v>859</v>
      </c>
      <c r="G60" s="196" t="s">
        <v>837</v>
      </c>
      <c r="H60" s="197" t="s">
        <v>136</v>
      </c>
      <c r="I60" s="196" t="s">
        <v>193</v>
      </c>
      <c r="J60" s="197" t="s">
        <v>816</v>
      </c>
      <c r="K60" s="200">
        <v>2800</v>
      </c>
      <c r="L60" s="199"/>
    </row>
    <row r="61" spans="1:12">
      <c r="A61" s="196" t="s">
        <v>809</v>
      </c>
      <c r="B61" s="196" t="s">
        <v>810</v>
      </c>
      <c r="C61" s="196" t="s">
        <v>811</v>
      </c>
      <c r="D61" s="197" t="s">
        <v>857</v>
      </c>
      <c r="E61" s="198">
        <v>11</v>
      </c>
      <c r="F61" s="197" t="s">
        <v>859</v>
      </c>
      <c r="G61" s="196" t="s">
        <v>837</v>
      </c>
      <c r="H61" s="197" t="s">
        <v>136</v>
      </c>
      <c r="I61" s="196" t="s">
        <v>8</v>
      </c>
      <c r="J61" s="197" t="s">
        <v>816</v>
      </c>
      <c r="K61" s="200">
        <v>1680</v>
      </c>
      <c r="L61" s="199"/>
    </row>
    <row r="62" spans="1:12">
      <c r="A62" s="196" t="s">
        <v>809</v>
      </c>
      <c r="B62" s="196" t="s">
        <v>810</v>
      </c>
      <c r="C62" s="196" t="s">
        <v>811</v>
      </c>
      <c r="D62" s="197" t="s">
        <v>857</v>
      </c>
      <c r="E62" s="198">
        <v>12</v>
      </c>
      <c r="F62" s="197" t="s">
        <v>859</v>
      </c>
      <c r="G62" s="196" t="s">
        <v>837</v>
      </c>
      <c r="H62" s="197" t="s">
        <v>136</v>
      </c>
      <c r="I62" s="196" t="s">
        <v>4</v>
      </c>
      <c r="J62" s="197" t="s">
        <v>816</v>
      </c>
      <c r="K62" s="200">
        <v>-25110</v>
      </c>
      <c r="L62" s="199"/>
    </row>
    <row r="63" spans="1:12">
      <c r="A63" s="196" t="s">
        <v>809</v>
      </c>
      <c r="B63" s="196" t="s">
        <v>810</v>
      </c>
      <c r="C63" s="196" t="s">
        <v>811</v>
      </c>
      <c r="D63" s="197" t="s">
        <v>860</v>
      </c>
      <c r="E63" s="198">
        <v>1</v>
      </c>
      <c r="F63" s="197" t="s">
        <v>861</v>
      </c>
      <c r="G63" s="196" t="s">
        <v>862</v>
      </c>
      <c r="H63" s="197" t="s">
        <v>67</v>
      </c>
      <c r="I63" s="196" t="s">
        <v>12</v>
      </c>
      <c r="J63" s="197" t="s">
        <v>816</v>
      </c>
      <c r="K63" s="200"/>
      <c r="L63" s="199">
        <v>-1977037.94</v>
      </c>
    </row>
    <row r="64" spans="1:12">
      <c r="A64" s="196" t="s">
        <v>809</v>
      </c>
      <c r="B64" s="196" t="s">
        <v>810</v>
      </c>
      <c r="C64" s="196" t="s">
        <v>811</v>
      </c>
      <c r="D64" s="197" t="s">
        <v>860</v>
      </c>
      <c r="E64" s="198">
        <v>2</v>
      </c>
      <c r="F64" s="197" t="s">
        <v>861</v>
      </c>
      <c r="G64" s="196" t="s">
        <v>862</v>
      </c>
      <c r="H64" s="197" t="s">
        <v>67</v>
      </c>
      <c r="I64" s="196" t="s">
        <v>4</v>
      </c>
      <c r="J64" s="197" t="s">
        <v>816</v>
      </c>
      <c r="K64" s="200"/>
      <c r="L64" s="199">
        <v>1977037.94</v>
      </c>
    </row>
    <row r="65" spans="1:12">
      <c r="A65" s="196" t="s">
        <v>809</v>
      </c>
      <c r="B65" s="196" t="s">
        <v>810</v>
      </c>
      <c r="C65" s="196" t="s">
        <v>811</v>
      </c>
      <c r="D65" s="197" t="s">
        <v>860</v>
      </c>
      <c r="E65" s="198">
        <v>3</v>
      </c>
      <c r="F65" s="197" t="s">
        <v>863</v>
      </c>
      <c r="G65" s="196" t="s">
        <v>864</v>
      </c>
      <c r="H65" s="197" t="s">
        <v>865</v>
      </c>
      <c r="I65" s="196" t="s">
        <v>12</v>
      </c>
      <c r="J65" s="197" t="s">
        <v>866</v>
      </c>
      <c r="K65" s="200"/>
      <c r="L65" s="199">
        <v>966030</v>
      </c>
    </row>
    <row r="66" spans="1:12">
      <c r="A66" s="196" t="s">
        <v>809</v>
      </c>
      <c r="B66" s="196" t="s">
        <v>810</v>
      </c>
      <c r="C66" s="196" t="s">
        <v>811</v>
      </c>
      <c r="D66" s="197" t="s">
        <v>860</v>
      </c>
      <c r="E66" s="198">
        <v>4</v>
      </c>
      <c r="F66" s="197" t="s">
        <v>863</v>
      </c>
      <c r="G66" s="196" t="s">
        <v>864</v>
      </c>
      <c r="H66" s="197" t="s">
        <v>865</v>
      </c>
      <c r="I66" s="196" t="s">
        <v>4</v>
      </c>
      <c r="J66" s="197" t="s">
        <v>866</v>
      </c>
      <c r="K66" s="200"/>
      <c r="L66" s="199">
        <v>-966030</v>
      </c>
    </row>
    <row r="67" spans="1:12">
      <c r="A67" s="196" t="s">
        <v>809</v>
      </c>
      <c r="B67" s="196" t="s">
        <v>810</v>
      </c>
      <c r="C67" s="196" t="s">
        <v>811</v>
      </c>
      <c r="D67" s="197" t="s">
        <v>860</v>
      </c>
      <c r="E67" s="198">
        <v>5</v>
      </c>
      <c r="F67" s="197" t="s">
        <v>867</v>
      </c>
      <c r="G67" s="196" t="s">
        <v>868</v>
      </c>
      <c r="H67" s="197" t="s">
        <v>869</v>
      </c>
      <c r="I67" s="196" t="s">
        <v>15</v>
      </c>
      <c r="J67" s="197" t="s">
        <v>816</v>
      </c>
      <c r="K67" s="200"/>
      <c r="L67" s="199">
        <v>-2957463.4</v>
      </c>
    </row>
    <row r="68" spans="1:12">
      <c r="A68" s="196" t="s">
        <v>809</v>
      </c>
      <c r="B68" s="196" t="s">
        <v>810</v>
      </c>
      <c r="C68" s="196" t="s">
        <v>811</v>
      </c>
      <c r="D68" s="197" t="s">
        <v>860</v>
      </c>
      <c r="E68" s="198">
        <v>6</v>
      </c>
      <c r="F68" s="197" t="s">
        <v>867</v>
      </c>
      <c r="G68" s="196" t="s">
        <v>868</v>
      </c>
      <c r="H68" s="197" t="s">
        <v>869</v>
      </c>
      <c r="I68" s="196" t="s">
        <v>4</v>
      </c>
      <c r="J68" s="197" t="s">
        <v>816</v>
      </c>
      <c r="K68" s="200"/>
      <c r="L68" s="199">
        <v>2957463.4</v>
      </c>
    </row>
    <row r="69" spans="1:12">
      <c r="A69" s="196" t="s">
        <v>809</v>
      </c>
      <c r="B69" s="196" t="s">
        <v>810</v>
      </c>
      <c r="C69" s="196" t="s">
        <v>811</v>
      </c>
      <c r="D69" s="197" t="s">
        <v>860</v>
      </c>
      <c r="E69" s="198">
        <v>7</v>
      </c>
      <c r="F69" s="197" t="s">
        <v>870</v>
      </c>
      <c r="G69" s="196" t="s">
        <v>862</v>
      </c>
      <c r="H69" s="197" t="s">
        <v>67</v>
      </c>
      <c r="I69" s="196" t="s">
        <v>12</v>
      </c>
      <c r="J69" s="197" t="s">
        <v>816</v>
      </c>
      <c r="K69" s="200"/>
      <c r="L69" s="199">
        <v>-903150</v>
      </c>
    </row>
    <row r="70" spans="1:12">
      <c r="A70" s="196" t="s">
        <v>809</v>
      </c>
      <c r="B70" s="196" t="s">
        <v>810</v>
      </c>
      <c r="C70" s="196" t="s">
        <v>811</v>
      </c>
      <c r="D70" s="197" t="s">
        <v>860</v>
      </c>
      <c r="E70" s="198">
        <v>8</v>
      </c>
      <c r="F70" s="197" t="s">
        <v>870</v>
      </c>
      <c r="G70" s="196" t="s">
        <v>862</v>
      </c>
      <c r="H70" s="197" t="s">
        <v>67</v>
      </c>
      <c r="I70" s="196" t="s">
        <v>4</v>
      </c>
      <c r="J70" s="197" t="s">
        <v>816</v>
      </c>
      <c r="K70" s="200"/>
      <c r="L70" s="199">
        <v>903150</v>
      </c>
    </row>
    <row r="71" spans="1:12">
      <c r="A71" s="196" t="s">
        <v>809</v>
      </c>
      <c r="B71" s="196" t="s">
        <v>810</v>
      </c>
      <c r="C71" s="196" t="s">
        <v>811</v>
      </c>
      <c r="D71" s="197" t="s">
        <v>860</v>
      </c>
      <c r="E71" s="198">
        <v>9</v>
      </c>
      <c r="F71" s="197" t="s">
        <v>871</v>
      </c>
      <c r="G71" s="196" t="s">
        <v>864</v>
      </c>
      <c r="H71" s="197" t="s">
        <v>865</v>
      </c>
      <c r="I71" s="196" t="s">
        <v>12</v>
      </c>
      <c r="J71" s="197" t="s">
        <v>816</v>
      </c>
      <c r="K71" s="200"/>
      <c r="L71" s="199">
        <v>-2160906.44</v>
      </c>
    </row>
    <row r="72" spans="1:12">
      <c r="A72" s="196" t="s">
        <v>809</v>
      </c>
      <c r="B72" s="196" t="s">
        <v>810</v>
      </c>
      <c r="C72" s="196" t="s">
        <v>811</v>
      </c>
      <c r="D72" s="197" t="s">
        <v>860</v>
      </c>
      <c r="E72" s="198">
        <v>10</v>
      </c>
      <c r="F72" s="197" t="s">
        <v>871</v>
      </c>
      <c r="G72" s="196" t="s">
        <v>864</v>
      </c>
      <c r="H72" s="197" t="s">
        <v>865</v>
      </c>
      <c r="I72" s="196" t="s">
        <v>13</v>
      </c>
      <c r="J72" s="197" t="s">
        <v>816</v>
      </c>
      <c r="K72" s="200"/>
      <c r="L72" s="199">
        <v>2160906.44</v>
      </c>
    </row>
    <row r="73" spans="1:12">
      <c r="A73" s="196" t="s">
        <v>809</v>
      </c>
      <c r="B73" s="196" t="s">
        <v>810</v>
      </c>
      <c r="C73" s="196" t="s">
        <v>811</v>
      </c>
      <c r="D73" s="197" t="s">
        <v>860</v>
      </c>
      <c r="E73" s="198">
        <v>11</v>
      </c>
      <c r="F73" s="197" t="s">
        <v>872</v>
      </c>
      <c r="G73" s="196" t="s">
        <v>864</v>
      </c>
      <c r="H73" s="197" t="s">
        <v>865</v>
      </c>
      <c r="I73" s="196" t="s">
        <v>8</v>
      </c>
      <c r="J73" s="197" t="s">
        <v>816</v>
      </c>
      <c r="K73" s="199"/>
      <c r="L73" s="200">
        <v>-211046</v>
      </c>
    </row>
    <row r="74" spans="1:12">
      <c r="A74" s="196" t="s">
        <v>809</v>
      </c>
      <c r="B74" s="196" t="s">
        <v>810</v>
      </c>
      <c r="C74" s="196" t="s">
        <v>811</v>
      </c>
      <c r="D74" s="197" t="s">
        <v>860</v>
      </c>
      <c r="E74" s="198">
        <v>12</v>
      </c>
      <c r="F74" s="197" t="s">
        <v>872</v>
      </c>
      <c r="G74" s="196" t="s">
        <v>864</v>
      </c>
      <c r="H74" s="197" t="s">
        <v>865</v>
      </c>
      <c r="I74" s="196" t="s">
        <v>15</v>
      </c>
      <c r="J74" s="197" t="s">
        <v>816</v>
      </c>
      <c r="K74" s="199"/>
      <c r="L74" s="200">
        <v>211046</v>
      </c>
    </row>
    <row r="75" spans="1:12">
      <c r="A75" s="196" t="s">
        <v>809</v>
      </c>
      <c r="B75" s="196" t="s">
        <v>810</v>
      </c>
      <c r="C75" s="196" t="s">
        <v>811</v>
      </c>
      <c r="D75" s="197" t="s">
        <v>860</v>
      </c>
      <c r="E75" s="198">
        <v>13</v>
      </c>
      <c r="F75" s="197" t="s">
        <v>873</v>
      </c>
      <c r="G75" s="196" t="s">
        <v>864</v>
      </c>
      <c r="H75" s="197" t="s">
        <v>865</v>
      </c>
      <c r="I75" s="196" t="s">
        <v>193</v>
      </c>
      <c r="J75" s="197" t="s">
        <v>816</v>
      </c>
      <c r="K75" s="199"/>
      <c r="L75" s="200">
        <v>719021.35</v>
      </c>
    </row>
    <row r="76" spans="1:12">
      <c r="A76" s="196" t="s">
        <v>809</v>
      </c>
      <c r="B76" s="196" t="s">
        <v>810</v>
      </c>
      <c r="C76" s="196" t="s">
        <v>811</v>
      </c>
      <c r="D76" s="197" t="s">
        <v>860</v>
      </c>
      <c r="E76" s="198">
        <v>14</v>
      </c>
      <c r="F76" s="197" t="s">
        <v>873</v>
      </c>
      <c r="G76" s="196" t="s">
        <v>864</v>
      </c>
      <c r="H76" s="197" t="s">
        <v>865</v>
      </c>
      <c r="I76" s="196" t="s">
        <v>15</v>
      </c>
      <c r="J76" s="197" t="s">
        <v>816</v>
      </c>
      <c r="K76" s="199"/>
      <c r="L76" s="200">
        <v>-719021.35</v>
      </c>
    </row>
    <row r="77" spans="1:12">
      <c r="A77" s="196" t="s">
        <v>809</v>
      </c>
      <c r="B77" s="196" t="s">
        <v>810</v>
      </c>
      <c r="C77" s="196" t="s">
        <v>811</v>
      </c>
      <c r="D77" s="197" t="s">
        <v>860</v>
      </c>
      <c r="E77" s="198">
        <v>15</v>
      </c>
      <c r="F77" s="197" t="s">
        <v>874</v>
      </c>
      <c r="G77" s="196" t="s">
        <v>862</v>
      </c>
      <c r="H77" s="197" t="s">
        <v>67</v>
      </c>
      <c r="I77" s="196" t="s">
        <v>12</v>
      </c>
      <c r="J77" s="197" t="s">
        <v>816</v>
      </c>
      <c r="K77" s="199"/>
      <c r="L77" s="200">
        <v>-567219.18000000005</v>
      </c>
    </row>
    <row r="78" spans="1:12">
      <c r="A78" s="196" t="s">
        <v>809</v>
      </c>
      <c r="B78" s="196" t="s">
        <v>810</v>
      </c>
      <c r="C78" s="196" t="s">
        <v>811</v>
      </c>
      <c r="D78" s="197" t="s">
        <v>860</v>
      </c>
      <c r="E78" s="198">
        <v>16</v>
      </c>
      <c r="F78" s="197" t="s">
        <v>874</v>
      </c>
      <c r="G78" s="196" t="s">
        <v>862</v>
      </c>
      <c r="H78" s="197" t="s">
        <v>67</v>
      </c>
      <c r="I78" s="196" t="s">
        <v>16</v>
      </c>
      <c r="J78" s="197" t="s">
        <v>816</v>
      </c>
      <c r="K78" s="199"/>
      <c r="L78" s="200">
        <v>567219.18000000005</v>
      </c>
    </row>
    <row r="79" spans="1:12">
      <c r="A79" s="196" t="s">
        <v>809</v>
      </c>
      <c r="B79" s="196" t="s">
        <v>810</v>
      </c>
      <c r="C79" s="196" t="s">
        <v>811</v>
      </c>
      <c r="D79" s="197" t="s">
        <v>860</v>
      </c>
      <c r="E79" s="198">
        <v>17</v>
      </c>
      <c r="F79" s="197" t="s">
        <v>875</v>
      </c>
      <c r="G79" s="196" t="s">
        <v>862</v>
      </c>
      <c r="H79" s="197" t="s">
        <v>67</v>
      </c>
      <c r="I79" s="196" t="s">
        <v>15</v>
      </c>
      <c r="J79" s="197" t="s">
        <v>816</v>
      </c>
      <c r="K79" s="199"/>
      <c r="L79" s="200">
        <v>367358.49</v>
      </c>
    </row>
    <row r="80" spans="1:12">
      <c r="A80" s="196" t="s">
        <v>809</v>
      </c>
      <c r="B80" s="196" t="s">
        <v>810</v>
      </c>
      <c r="C80" s="196" t="s">
        <v>811</v>
      </c>
      <c r="D80" s="197" t="s">
        <v>860</v>
      </c>
      <c r="E80" s="198">
        <v>18</v>
      </c>
      <c r="F80" s="197" t="s">
        <v>875</v>
      </c>
      <c r="G80" s="196" t="s">
        <v>862</v>
      </c>
      <c r="H80" s="197" t="s">
        <v>67</v>
      </c>
      <c r="I80" s="196" t="s">
        <v>12</v>
      </c>
      <c r="J80" s="197" t="s">
        <v>816</v>
      </c>
      <c r="K80" s="199"/>
      <c r="L80" s="200">
        <v>-367358.49</v>
      </c>
    </row>
    <row r="81" spans="1:12">
      <c r="A81" s="196" t="s">
        <v>809</v>
      </c>
      <c r="B81" s="196" t="s">
        <v>810</v>
      </c>
      <c r="C81" s="196" t="s">
        <v>811</v>
      </c>
      <c r="D81" s="197" t="s">
        <v>860</v>
      </c>
      <c r="E81" s="198">
        <v>19</v>
      </c>
      <c r="F81" s="197" t="s">
        <v>876</v>
      </c>
      <c r="G81" s="196" t="s">
        <v>862</v>
      </c>
      <c r="H81" s="197" t="s">
        <v>67</v>
      </c>
      <c r="I81" s="196" t="s">
        <v>13</v>
      </c>
      <c r="J81" s="197" t="s">
        <v>816</v>
      </c>
      <c r="K81" s="199"/>
      <c r="L81" s="200">
        <v>86850</v>
      </c>
    </row>
    <row r="82" spans="1:12">
      <c r="A82" s="196" t="s">
        <v>809</v>
      </c>
      <c r="B82" s="196" t="s">
        <v>810</v>
      </c>
      <c r="C82" s="196" t="s">
        <v>811</v>
      </c>
      <c r="D82" s="197" t="s">
        <v>860</v>
      </c>
      <c r="E82" s="198">
        <v>20</v>
      </c>
      <c r="F82" s="197" t="s">
        <v>876</v>
      </c>
      <c r="G82" s="196" t="s">
        <v>862</v>
      </c>
      <c r="H82" s="197" t="s">
        <v>67</v>
      </c>
      <c r="I82" s="196" t="s">
        <v>12</v>
      </c>
      <c r="J82" s="197" t="s">
        <v>816</v>
      </c>
      <c r="K82" s="199"/>
      <c r="L82" s="200">
        <v>-86850</v>
      </c>
    </row>
    <row r="83" spans="1:12">
      <c r="A83" s="196" t="s">
        <v>809</v>
      </c>
      <c r="B83" s="196" t="s">
        <v>810</v>
      </c>
      <c r="C83" s="196" t="s">
        <v>811</v>
      </c>
      <c r="D83" s="197" t="s">
        <v>860</v>
      </c>
      <c r="E83" s="198">
        <v>21</v>
      </c>
      <c r="F83" s="197" t="s">
        <v>877</v>
      </c>
      <c r="G83" s="196" t="s">
        <v>862</v>
      </c>
      <c r="H83" s="197" t="s">
        <v>67</v>
      </c>
      <c r="I83" s="196" t="s">
        <v>15</v>
      </c>
      <c r="J83" s="197" t="s">
        <v>816</v>
      </c>
      <c r="K83" s="199"/>
      <c r="L83" s="200">
        <v>-20625</v>
      </c>
    </row>
    <row r="84" spans="1:12">
      <c r="A84" s="196" t="s">
        <v>809</v>
      </c>
      <c r="B84" s="196" t="s">
        <v>810</v>
      </c>
      <c r="C84" s="196" t="s">
        <v>811</v>
      </c>
      <c r="D84" s="197" t="s">
        <v>860</v>
      </c>
      <c r="E84" s="198">
        <v>22</v>
      </c>
      <c r="F84" s="197" t="s">
        <v>877</v>
      </c>
      <c r="G84" s="196" t="s">
        <v>862</v>
      </c>
      <c r="H84" s="197" t="s">
        <v>67</v>
      </c>
      <c r="I84" s="196" t="s">
        <v>4</v>
      </c>
      <c r="J84" s="197" t="s">
        <v>816</v>
      </c>
      <c r="K84" s="199"/>
      <c r="L84" s="200">
        <v>20625</v>
      </c>
    </row>
    <row r="85" spans="1:12">
      <c r="A85" s="196" t="s">
        <v>809</v>
      </c>
      <c r="B85" s="196" t="s">
        <v>810</v>
      </c>
      <c r="C85" s="196" t="s">
        <v>811</v>
      </c>
      <c r="D85" s="197"/>
      <c r="E85" s="198"/>
      <c r="F85" s="197" t="s">
        <v>878</v>
      </c>
      <c r="G85" s="196"/>
      <c r="H85" s="197"/>
      <c r="I85" s="196"/>
      <c r="J85" s="197"/>
      <c r="K85" s="199"/>
      <c r="L85" s="200"/>
    </row>
    <row r="86" spans="1:12">
      <c r="A86" s="196" t="s">
        <v>809</v>
      </c>
      <c r="B86" s="196" t="s">
        <v>810</v>
      </c>
      <c r="C86" s="196"/>
      <c r="D86" s="197"/>
      <c r="E86" s="198"/>
      <c r="F86" s="197" t="s">
        <v>879</v>
      </c>
      <c r="G86" s="196"/>
      <c r="H86" s="197"/>
      <c r="I86" s="196"/>
      <c r="J86" s="197"/>
      <c r="K86" s="199"/>
      <c r="L86" s="200"/>
    </row>
    <row r="87" spans="1:12">
      <c r="A87" s="196" t="s">
        <v>809</v>
      </c>
      <c r="B87" s="196" t="s">
        <v>880</v>
      </c>
      <c r="C87" s="196" t="s">
        <v>881</v>
      </c>
      <c r="D87" s="197" t="s">
        <v>882</v>
      </c>
      <c r="E87" s="198">
        <v>1</v>
      </c>
      <c r="F87" s="197" t="s">
        <v>861</v>
      </c>
      <c r="G87" s="196" t="s">
        <v>862</v>
      </c>
      <c r="H87" s="197" t="s">
        <v>67</v>
      </c>
      <c r="I87" s="196" t="s">
        <v>12</v>
      </c>
      <c r="J87" s="197" t="s">
        <v>816</v>
      </c>
      <c r="K87" s="199"/>
      <c r="L87" s="200">
        <v>-405880</v>
      </c>
    </row>
    <row r="88" spans="1:12">
      <c r="A88" s="196" t="s">
        <v>809</v>
      </c>
      <c r="B88" s="196" t="s">
        <v>880</v>
      </c>
      <c r="C88" s="196" t="s">
        <v>881</v>
      </c>
      <c r="D88" s="197" t="s">
        <v>882</v>
      </c>
      <c r="E88" s="198">
        <v>2</v>
      </c>
      <c r="F88" s="197" t="s">
        <v>861</v>
      </c>
      <c r="G88" s="196" t="s">
        <v>862</v>
      </c>
      <c r="H88" s="197" t="s">
        <v>67</v>
      </c>
      <c r="I88" s="196" t="s">
        <v>4</v>
      </c>
      <c r="J88" s="197" t="s">
        <v>816</v>
      </c>
      <c r="K88" s="199"/>
      <c r="L88" s="200">
        <v>405880</v>
      </c>
    </row>
    <row r="89" spans="1:12">
      <c r="A89" s="196" t="s">
        <v>809</v>
      </c>
      <c r="B89" s="196" t="s">
        <v>880</v>
      </c>
      <c r="C89" s="196" t="s">
        <v>881</v>
      </c>
      <c r="D89" s="197" t="s">
        <v>882</v>
      </c>
      <c r="E89" s="198">
        <v>3</v>
      </c>
      <c r="F89" s="197" t="s">
        <v>863</v>
      </c>
      <c r="G89" s="196" t="s">
        <v>864</v>
      </c>
      <c r="H89" s="197" t="s">
        <v>865</v>
      </c>
      <c r="I89" s="196" t="s">
        <v>12</v>
      </c>
      <c r="J89" s="197" t="s">
        <v>866</v>
      </c>
      <c r="K89" s="199"/>
      <c r="L89" s="200">
        <v>155190</v>
      </c>
    </row>
    <row r="90" spans="1:12">
      <c r="A90" s="196" t="s">
        <v>809</v>
      </c>
      <c r="B90" s="196" t="s">
        <v>880</v>
      </c>
      <c r="C90" s="196" t="s">
        <v>881</v>
      </c>
      <c r="D90" s="197" t="s">
        <v>882</v>
      </c>
      <c r="E90" s="198">
        <v>4</v>
      </c>
      <c r="F90" s="197" t="s">
        <v>863</v>
      </c>
      <c r="G90" s="196" t="s">
        <v>864</v>
      </c>
      <c r="H90" s="197" t="s">
        <v>865</v>
      </c>
      <c r="I90" s="196" t="s">
        <v>4</v>
      </c>
      <c r="J90" s="197" t="s">
        <v>866</v>
      </c>
      <c r="K90" s="199"/>
      <c r="L90" s="200">
        <v>-155190</v>
      </c>
    </row>
    <row r="91" spans="1:12">
      <c r="A91" s="196" t="s">
        <v>809</v>
      </c>
      <c r="B91" s="196" t="s">
        <v>880</v>
      </c>
      <c r="C91" s="196" t="s">
        <v>881</v>
      </c>
      <c r="D91" s="197" t="s">
        <v>882</v>
      </c>
      <c r="E91" s="198">
        <v>5</v>
      </c>
      <c r="F91" s="197" t="s">
        <v>867</v>
      </c>
      <c r="G91" s="196" t="s">
        <v>868</v>
      </c>
      <c r="H91" s="197" t="s">
        <v>869</v>
      </c>
      <c r="I91" s="196" t="s">
        <v>15</v>
      </c>
      <c r="J91" s="197" t="s">
        <v>816</v>
      </c>
      <c r="K91" s="199"/>
      <c r="L91" s="200">
        <v>-13726.04</v>
      </c>
    </row>
    <row r="92" spans="1:12">
      <c r="A92" s="196" t="s">
        <v>809</v>
      </c>
      <c r="B92" s="196" t="s">
        <v>880</v>
      </c>
      <c r="C92" s="196" t="s">
        <v>881</v>
      </c>
      <c r="D92" s="197" t="s">
        <v>882</v>
      </c>
      <c r="E92" s="198">
        <v>6</v>
      </c>
      <c r="F92" s="197" t="s">
        <v>867</v>
      </c>
      <c r="G92" s="196" t="s">
        <v>868</v>
      </c>
      <c r="H92" s="197" t="s">
        <v>869</v>
      </c>
      <c r="I92" s="196" t="s">
        <v>4</v>
      </c>
      <c r="J92" s="197" t="s">
        <v>816</v>
      </c>
      <c r="K92" s="199"/>
      <c r="L92" s="200">
        <v>13726.04</v>
      </c>
    </row>
    <row r="93" spans="1:12">
      <c r="A93" s="196" t="s">
        <v>809</v>
      </c>
      <c r="B93" s="196" t="s">
        <v>880</v>
      </c>
      <c r="C93" s="196" t="s">
        <v>881</v>
      </c>
      <c r="D93" s="197" t="s">
        <v>882</v>
      </c>
      <c r="E93" s="198">
        <v>7</v>
      </c>
      <c r="F93" s="197" t="s">
        <v>870</v>
      </c>
      <c r="G93" s="196" t="s">
        <v>862</v>
      </c>
      <c r="H93" s="197" t="s">
        <v>67</v>
      </c>
      <c r="I93" s="196" t="s">
        <v>12</v>
      </c>
      <c r="J93" s="197" t="s">
        <v>816</v>
      </c>
      <c r="K93" s="199"/>
      <c r="L93" s="200">
        <v>-1019794.44</v>
      </c>
    </row>
    <row r="94" spans="1:12">
      <c r="A94" s="196" t="s">
        <v>809</v>
      </c>
      <c r="B94" s="196" t="s">
        <v>880</v>
      </c>
      <c r="C94" s="196" t="s">
        <v>881</v>
      </c>
      <c r="D94" s="197" t="s">
        <v>882</v>
      </c>
      <c r="E94" s="198">
        <v>8</v>
      </c>
      <c r="F94" s="197" t="s">
        <v>870</v>
      </c>
      <c r="G94" s="196" t="s">
        <v>862</v>
      </c>
      <c r="H94" s="197" t="s">
        <v>67</v>
      </c>
      <c r="I94" s="196" t="s">
        <v>4</v>
      </c>
      <c r="J94" s="197" t="s">
        <v>816</v>
      </c>
      <c r="K94" s="199"/>
      <c r="L94" s="200">
        <v>1019794.44</v>
      </c>
    </row>
    <row r="95" spans="1:12">
      <c r="A95" s="196" t="s">
        <v>809</v>
      </c>
      <c r="B95" s="196" t="s">
        <v>880</v>
      </c>
      <c r="C95" s="196" t="s">
        <v>881</v>
      </c>
      <c r="D95" s="197" t="s">
        <v>882</v>
      </c>
      <c r="E95" s="198">
        <v>9</v>
      </c>
      <c r="F95" s="197" t="s">
        <v>871</v>
      </c>
      <c r="G95" s="196" t="s">
        <v>864</v>
      </c>
      <c r="H95" s="197" t="s">
        <v>865</v>
      </c>
      <c r="I95" s="196" t="s">
        <v>12</v>
      </c>
      <c r="J95" s="197" t="s">
        <v>816</v>
      </c>
      <c r="K95" s="199"/>
      <c r="L95" s="200">
        <v>258811.27</v>
      </c>
    </row>
    <row r="96" spans="1:12">
      <c r="A96" s="196" t="s">
        <v>809</v>
      </c>
      <c r="B96" s="196" t="s">
        <v>880</v>
      </c>
      <c r="C96" s="196" t="s">
        <v>881</v>
      </c>
      <c r="D96" s="197" t="s">
        <v>882</v>
      </c>
      <c r="E96" s="198">
        <v>10</v>
      </c>
      <c r="F96" s="197" t="s">
        <v>871</v>
      </c>
      <c r="G96" s="196" t="s">
        <v>864</v>
      </c>
      <c r="H96" s="197" t="s">
        <v>865</v>
      </c>
      <c r="I96" s="196" t="s">
        <v>13</v>
      </c>
      <c r="J96" s="197" t="s">
        <v>816</v>
      </c>
      <c r="K96" s="199"/>
      <c r="L96" s="200">
        <v>-258811.27</v>
      </c>
    </row>
    <row r="97" spans="1:12">
      <c r="A97" s="196" t="s">
        <v>809</v>
      </c>
      <c r="B97" s="196" t="s">
        <v>880</v>
      </c>
      <c r="C97" s="196" t="s">
        <v>881</v>
      </c>
      <c r="D97" s="197" t="s">
        <v>882</v>
      </c>
      <c r="E97" s="198">
        <v>11</v>
      </c>
      <c r="F97" s="197" t="s">
        <v>872</v>
      </c>
      <c r="G97" s="196" t="s">
        <v>864</v>
      </c>
      <c r="H97" s="197" t="s">
        <v>865</v>
      </c>
      <c r="I97" s="196" t="s">
        <v>8</v>
      </c>
      <c r="J97" s="197" t="s">
        <v>816</v>
      </c>
      <c r="K97" s="199"/>
      <c r="L97" s="200">
        <v>-159280</v>
      </c>
    </row>
    <row r="98" spans="1:12">
      <c r="A98" s="196" t="s">
        <v>809</v>
      </c>
      <c r="B98" s="196" t="s">
        <v>880</v>
      </c>
      <c r="C98" s="196" t="s">
        <v>881</v>
      </c>
      <c r="D98" s="197" t="s">
        <v>882</v>
      </c>
      <c r="E98" s="198">
        <v>12</v>
      </c>
      <c r="F98" s="197" t="s">
        <v>872</v>
      </c>
      <c r="G98" s="196" t="s">
        <v>864</v>
      </c>
      <c r="H98" s="197" t="s">
        <v>865</v>
      </c>
      <c r="I98" s="196" t="s">
        <v>15</v>
      </c>
      <c r="J98" s="197" t="s">
        <v>816</v>
      </c>
      <c r="K98" s="199"/>
      <c r="L98" s="200">
        <v>159280</v>
      </c>
    </row>
    <row r="99" spans="1:12">
      <c r="A99" s="196" t="s">
        <v>809</v>
      </c>
      <c r="B99" s="196" t="s">
        <v>880</v>
      </c>
      <c r="C99" s="196" t="s">
        <v>881</v>
      </c>
      <c r="D99" s="197" t="s">
        <v>882</v>
      </c>
      <c r="E99" s="198">
        <v>13</v>
      </c>
      <c r="F99" s="197" t="s">
        <v>873</v>
      </c>
      <c r="G99" s="196" t="s">
        <v>864</v>
      </c>
      <c r="H99" s="197" t="s">
        <v>865</v>
      </c>
      <c r="I99" s="196" t="s">
        <v>193</v>
      </c>
      <c r="J99" s="197" t="s">
        <v>816</v>
      </c>
      <c r="K99" s="199"/>
      <c r="L99" s="200">
        <v>127160.36</v>
      </c>
    </row>
    <row r="100" spans="1:12">
      <c r="A100" s="196" t="s">
        <v>809</v>
      </c>
      <c r="B100" s="196" t="s">
        <v>880</v>
      </c>
      <c r="C100" s="196" t="s">
        <v>881</v>
      </c>
      <c r="D100" s="197" t="s">
        <v>882</v>
      </c>
      <c r="E100" s="198">
        <v>14</v>
      </c>
      <c r="F100" s="197" t="s">
        <v>873</v>
      </c>
      <c r="G100" s="196" t="s">
        <v>864</v>
      </c>
      <c r="H100" s="197" t="s">
        <v>865</v>
      </c>
      <c r="I100" s="196" t="s">
        <v>15</v>
      </c>
      <c r="J100" s="197" t="s">
        <v>816</v>
      </c>
      <c r="K100" s="199"/>
      <c r="L100" s="199">
        <v>-127160.36</v>
      </c>
    </row>
    <row r="101" spans="1:12">
      <c r="A101" s="196" t="s">
        <v>809</v>
      </c>
      <c r="B101" s="196" t="s">
        <v>880</v>
      </c>
      <c r="C101" s="196" t="s">
        <v>881</v>
      </c>
      <c r="D101" s="197" t="s">
        <v>883</v>
      </c>
      <c r="E101" s="198">
        <v>1</v>
      </c>
      <c r="F101" s="197" t="s">
        <v>819</v>
      </c>
      <c r="G101" s="196" t="s">
        <v>814</v>
      </c>
      <c r="H101" s="197" t="s">
        <v>815</v>
      </c>
      <c r="I101" s="196" t="s">
        <v>9</v>
      </c>
      <c r="J101" s="197" t="s">
        <v>816</v>
      </c>
      <c r="K101" s="199"/>
      <c r="L101" s="199">
        <v>133114.45000000001</v>
      </c>
    </row>
    <row r="102" spans="1:12">
      <c r="A102" s="196" t="s">
        <v>809</v>
      </c>
      <c r="B102" s="196" t="s">
        <v>880</v>
      </c>
      <c r="C102" s="196" t="s">
        <v>881</v>
      </c>
      <c r="D102" s="197" t="s">
        <v>883</v>
      </c>
      <c r="E102" s="198">
        <v>2</v>
      </c>
      <c r="F102" s="197" t="s">
        <v>819</v>
      </c>
      <c r="G102" s="196" t="s">
        <v>814</v>
      </c>
      <c r="H102" s="197" t="s">
        <v>815</v>
      </c>
      <c r="I102" s="196" t="s">
        <v>193</v>
      </c>
      <c r="J102" s="197" t="s">
        <v>816</v>
      </c>
      <c r="K102" s="199"/>
      <c r="L102" s="200">
        <v>-133114.45000000001</v>
      </c>
    </row>
    <row r="103" spans="1:12">
      <c r="A103" s="196" t="s">
        <v>809</v>
      </c>
      <c r="B103" s="196" t="s">
        <v>880</v>
      </c>
      <c r="C103" s="196" t="s">
        <v>881</v>
      </c>
      <c r="D103" s="197" t="s">
        <v>883</v>
      </c>
      <c r="E103" s="198">
        <v>3</v>
      </c>
      <c r="F103" s="197" t="s">
        <v>821</v>
      </c>
      <c r="G103" s="196" t="s">
        <v>814</v>
      </c>
      <c r="H103" s="197" t="s">
        <v>815</v>
      </c>
      <c r="I103" s="196" t="s">
        <v>9</v>
      </c>
      <c r="J103" s="197" t="s">
        <v>816</v>
      </c>
      <c r="K103" s="199"/>
      <c r="L103" s="200">
        <v>-57403.58</v>
      </c>
    </row>
    <row r="104" spans="1:12">
      <c r="A104" s="196" t="s">
        <v>809</v>
      </c>
      <c r="B104" s="196" t="s">
        <v>880</v>
      </c>
      <c r="C104" s="196" t="s">
        <v>881</v>
      </c>
      <c r="D104" s="197" t="s">
        <v>883</v>
      </c>
      <c r="E104" s="198">
        <v>4</v>
      </c>
      <c r="F104" s="197" t="s">
        <v>821</v>
      </c>
      <c r="G104" s="196" t="s">
        <v>814</v>
      </c>
      <c r="H104" s="197" t="s">
        <v>815</v>
      </c>
      <c r="I104" s="196" t="s">
        <v>193</v>
      </c>
      <c r="J104" s="197" t="s">
        <v>816</v>
      </c>
      <c r="K104" s="199"/>
      <c r="L104" s="200">
        <v>57403.58</v>
      </c>
    </row>
    <row r="105" spans="1:12">
      <c r="A105" s="196" t="s">
        <v>809</v>
      </c>
      <c r="B105" s="196" t="s">
        <v>880</v>
      </c>
      <c r="C105" s="196" t="s">
        <v>881</v>
      </c>
      <c r="D105" s="197" t="s">
        <v>883</v>
      </c>
      <c r="E105" s="198">
        <v>5</v>
      </c>
      <c r="F105" s="197" t="s">
        <v>822</v>
      </c>
      <c r="G105" s="196" t="s">
        <v>814</v>
      </c>
      <c r="H105" s="197" t="s">
        <v>815</v>
      </c>
      <c r="I105" s="196" t="s">
        <v>10</v>
      </c>
      <c r="J105" s="197" t="s">
        <v>816</v>
      </c>
      <c r="K105" s="199"/>
      <c r="L105" s="200">
        <v>-15297.17</v>
      </c>
    </row>
    <row r="106" spans="1:12">
      <c r="A106" s="196" t="s">
        <v>809</v>
      </c>
      <c r="B106" s="196" t="s">
        <v>880</v>
      </c>
      <c r="C106" s="196" t="s">
        <v>881</v>
      </c>
      <c r="D106" s="197" t="s">
        <v>883</v>
      </c>
      <c r="E106" s="198">
        <v>6</v>
      </c>
      <c r="F106" s="197" t="s">
        <v>822</v>
      </c>
      <c r="G106" s="196" t="s">
        <v>814</v>
      </c>
      <c r="H106" s="197" t="s">
        <v>815</v>
      </c>
      <c r="I106" s="196" t="s">
        <v>193</v>
      </c>
      <c r="J106" s="197" t="s">
        <v>816</v>
      </c>
      <c r="K106" s="199"/>
      <c r="L106" s="200">
        <v>15297.17</v>
      </c>
    </row>
    <row r="107" spans="1:12">
      <c r="A107" s="196" t="s">
        <v>809</v>
      </c>
      <c r="B107" s="196" t="s">
        <v>880</v>
      </c>
      <c r="C107" s="196" t="s">
        <v>881</v>
      </c>
      <c r="D107" s="197" t="s">
        <v>883</v>
      </c>
      <c r="E107" s="198">
        <v>7</v>
      </c>
      <c r="F107" s="197" t="s">
        <v>884</v>
      </c>
      <c r="G107" s="196" t="s">
        <v>814</v>
      </c>
      <c r="H107" s="197" t="s">
        <v>815</v>
      </c>
      <c r="I107" s="196" t="s">
        <v>10</v>
      </c>
      <c r="J107" s="197" t="s">
        <v>816</v>
      </c>
      <c r="K107" s="199"/>
      <c r="L107" s="200">
        <v>-433962.26</v>
      </c>
    </row>
    <row r="108" spans="1:12">
      <c r="A108" s="196" t="s">
        <v>809</v>
      </c>
      <c r="B108" s="196" t="s">
        <v>880</v>
      </c>
      <c r="C108" s="196" t="s">
        <v>881</v>
      </c>
      <c r="D108" s="197" t="s">
        <v>883</v>
      </c>
      <c r="E108" s="198">
        <v>8</v>
      </c>
      <c r="F108" s="197" t="s">
        <v>884</v>
      </c>
      <c r="G108" s="196" t="s">
        <v>814</v>
      </c>
      <c r="H108" s="197" t="s">
        <v>815</v>
      </c>
      <c r="I108" s="196" t="s">
        <v>193</v>
      </c>
      <c r="J108" s="197" t="s">
        <v>816</v>
      </c>
      <c r="K108" s="199"/>
      <c r="L108" s="200">
        <v>433962.26</v>
      </c>
    </row>
    <row r="109" spans="1:12">
      <c r="A109" s="196" t="s">
        <v>809</v>
      </c>
      <c r="B109" s="196" t="s">
        <v>880</v>
      </c>
      <c r="C109" s="196" t="s">
        <v>881</v>
      </c>
      <c r="D109" s="197" t="s">
        <v>883</v>
      </c>
      <c r="E109" s="198">
        <v>9</v>
      </c>
      <c r="F109" s="197" t="s">
        <v>825</v>
      </c>
      <c r="G109" s="196" t="s">
        <v>814</v>
      </c>
      <c r="H109" s="197" t="s">
        <v>815</v>
      </c>
      <c r="I109" s="196" t="s">
        <v>10</v>
      </c>
      <c r="J109" s="197" t="s">
        <v>816</v>
      </c>
      <c r="K109" s="199"/>
      <c r="L109" s="200">
        <v>-306603.77</v>
      </c>
    </row>
    <row r="110" spans="1:12">
      <c r="A110" s="196" t="s">
        <v>809</v>
      </c>
      <c r="B110" s="196" t="s">
        <v>880</v>
      </c>
      <c r="C110" s="196" t="s">
        <v>881</v>
      </c>
      <c r="D110" s="197" t="s">
        <v>883</v>
      </c>
      <c r="E110" s="198">
        <v>10</v>
      </c>
      <c r="F110" s="197" t="s">
        <v>825</v>
      </c>
      <c r="G110" s="196" t="s">
        <v>814</v>
      </c>
      <c r="H110" s="197" t="s">
        <v>815</v>
      </c>
      <c r="I110" s="196" t="s">
        <v>193</v>
      </c>
      <c r="J110" s="197" t="s">
        <v>816</v>
      </c>
      <c r="K110" s="199"/>
      <c r="L110" s="200">
        <v>306603.77</v>
      </c>
    </row>
    <row r="111" spans="1:12">
      <c r="A111" s="196" t="s">
        <v>809</v>
      </c>
      <c r="B111" s="196" t="s">
        <v>880</v>
      </c>
      <c r="C111" s="196" t="s">
        <v>881</v>
      </c>
      <c r="D111" s="197" t="s">
        <v>883</v>
      </c>
      <c r="E111" s="198">
        <v>11</v>
      </c>
      <c r="F111" s="197" t="s">
        <v>826</v>
      </c>
      <c r="G111" s="196" t="s">
        <v>814</v>
      </c>
      <c r="H111" s="197" t="s">
        <v>815</v>
      </c>
      <c r="I111" s="196" t="s">
        <v>10</v>
      </c>
      <c r="J111" s="197" t="s">
        <v>816</v>
      </c>
      <c r="K111" s="199"/>
      <c r="L111" s="200">
        <v>-22899.58</v>
      </c>
    </row>
    <row r="112" spans="1:12">
      <c r="A112" s="196" t="s">
        <v>809</v>
      </c>
      <c r="B112" s="196" t="s">
        <v>880</v>
      </c>
      <c r="C112" s="196" t="s">
        <v>881</v>
      </c>
      <c r="D112" s="197" t="s">
        <v>883</v>
      </c>
      <c r="E112" s="198">
        <v>12</v>
      </c>
      <c r="F112" s="197" t="s">
        <v>826</v>
      </c>
      <c r="G112" s="196" t="s">
        <v>814</v>
      </c>
      <c r="H112" s="197" t="s">
        <v>815</v>
      </c>
      <c r="I112" s="196" t="s">
        <v>193</v>
      </c>
      <c r="J112" s="197" t="s">
        <v>816</v>
      </c>
      <c r="K112" s="199"/>
      <c r="L112" s="200">
        <v>22899.58</v>
      </c>
    </row>
    <row r="113" spans="1:12">
      <c r="A113" s="196" t="s">
        <v>809</v>
      </c>
      <c r="B113" s="196" t="s">
        <v>880</v>
      </c>
      <c r="C113" s="196" t="s">
        <v>881</v>
      </c>
      <c r="D113" s="197" t="s">
        <v>883</v>
      </c>
      <c r="E113" s="198">
        <v>13</v>
      </c>
      <c r="F113" s="197" t="s">
        <v>832</v>
      </c>
      <c r="G113" s="196" t="s">
        <v>828</v>
      </c>
      <c r="H113" s="197" t="s">
        <v>815</v>
      </c>
      <c r="I113" s="196" t="s">
        <v>9</v>
      </c>
      <c r="J113" s="197" t="s">
        <v>905</v>
      </c>
      <c r="K113" s="199"/>
      <c r="L113" s="200">
        <v>-2291161.2599999998</v>
      </c>
    </row>
    <row r="114" spans="1:12">
      <c r="A114" s="196" t="s">
        <v>809</v>
      </c>
      <c r="B114" s="196" t="s">
        <v>880</v>
      </c>
      <c r="C114" s="196" t="s">
        <v>881</v>
      </c>
      <c r="D114" s="197" t="s">
        <v>883</v>
      </c>
      <c r="E114" s="198">
        <v>14</v>
      </c>
      <c r="F114" s="197" t="s">
        <v>885</v>
      </c>
      <c r="G114" s="196" t="s">
        <v>828</v>
      </c>
      <c r="H114" s="197" t="s">
        <v>815</v>
      </c>
      <c r="I114" s="196" t="s">
        <v>9</v>
      </c>
      <c r="J114" s="197" t="s">
        <v>905</v>
      </c>
      <c r="K114" s="199"/>
      <c r="L114" s="200">
        <v>-185358.14</v>
      </c>
    </row>
    <row r="115" spans="1:12">
      <c r="A115" s="196" t="s">
        <v>809</v>
      </c>
      <c r="B115" s="196" t="s">
        <v>880</v>
      </c>
      <c r="C115" s="196" t="s">
        <v>881</v>
      </c>
      <c r="D115" s="197" t="s">
        <v>883</v>
      </c>
      <c r="E115" s="198">
        <v>15</v>
      </c>
      <c r="F115" s="197" t="s">
        <v>886</v>
      </c>
      <c r="G115" s="196" t="s">
        <v>828</v>
      </c>
      <c r="H115" s="197" t="s">
        <v>815</v>
      </c>
      <c r="I115" s="196" t="s">
        <v>9</v>
      </c>
      <c r="J115" s="197" t="s">
        <v>905</v>
      </c>
      <c r="K115" s="199"/>
      <c r="L115" s="200">
        <v>-116587.37</v>
      </c>
    </row>
    <row r="116" spans="1:12">
      <c r="A116" s="196" t="s">
        <v>809</v>
      </c>
      <c r="B116" s="196" t="s">
        <v>880</v>
      </c>
      <c r="C116" s="196" t="s">
        <v>881</v>
      </c>
      <c r="D116" s="197" t="s">
        <v>883</v>
      </c>
      <c r="E116" s="198">
        <v>16</v>
      </c>
      <c r="F116" s="197" t="s">
        <v>887</v>
      </c>
      <c r="G116" s="196" t="s">
        <v>828</v>
      </c>
      <c r="H116" s="197" t="s">
        <v>815</v>
      </c>
      <c r="I116" s="196" t="s">
        <v>9</v>
      </c>
      <c r="J116" s="197" t="s">
        <v>905</v>
      </c>
      <c r="K116" s="199"/>
      <c r="L116" s="200">
        <v>-110507.6</v>
      </c>
    </row>
    <row r="117" spans="1:12">
      <c r="A117" s="196" t="s">
        <v>809</v>
      </c>
      <c r="B117" s="196" t="s">
        <v>880</v>
      </c>
      <c r="C117" s="196" t="s">
        <v>881</v>
      </c>
      <c r="D117" s="197" t="s">
        <v>883</v>
      </c>
      <c r="E117" s="198">
        <v>17</v>
      </c>
      <c r="F117" s="197" t="s">
        <v>887</v>
      </c>
      <c r="G117" s="196" t="s">
        <v>828</v>
      </c>
      <c r="H117" s="197" t="s">
        <v>815</v>
      </c>
      <c r="I117" s="196" t="s">
        <v>9</v>
      </c>
      <c r="J117" s="197" t="s">
        <v>905</v>
      </c>
      <c r="K117" s="199"/>
      <c r="L117" s="200">
        <v>-14146.17</v>
      </c>
    </row>
    <row r="118" spans="1:12">
      <c r="A118" s="196" t="s">
        <v>809</v>
      </c>
      <c r="B118" s="196" t="s">
        <v>880</v>
      </c>
      <c r="C118" s="196" t="s">
        <v>881</v>
      </c>
      <c r="D118" s="197" t="s">
        <v>883</v>
      </c>
      <c r="E118" s="198">
        <v>18</v>
      </c>
      <c r="F118" s="197" t="s">
        <v>888</v>
      </c>
      <c r="G118" s="196" t="s">
        <v>839</v>
      </c>
      <c r="H118" s="197" t="s">
        <v>72</v>
      </c>
      <c r="I118" s="196" t="s">
        <v>193</v>
      </c>
      <c r="J118" s="197" t="s">
        <v>905</v>
      </c>
      <c r="K118" s="199"/>
      <c r="L118" s="200">
        <v>2717760.54</v>
      </c>
    </row>
    <row r="119" spans="1:12">
      <c r="A119" s="196" t="s">
        <v>809</v>
      </c>
      <c r="B119" s="196" t="s">
        <v>880</v>
      </c>
      <c r="C119" s="196" t="s">
        <v>881</v>
      </c>
      <c r="D119" s="197" t="s">
        <v>889</v>
      </c>
      <c r="E119" s="198">
        <v>1</v>
      </c>
      <c r="F119" s="197" t="s">
        <v>841</v>
      </c>
      <c r="G119" s="196" t="s">
        <v>842</v>
      </c>
      <c r="H119" s="197" t="s">
        <v>843</v>
      </c>
      <c r="I119" s="196" t="s">
        <v>19</v>
      </c>
      <c r="J119" s="197" t="s">
        <v>816</v>
      </c>
      <c r="K119" s="199"/>
      <c r="L119" s="200">
        <v>-310094.34000000003</v>
      </c>
    </row>
    <row r="120" spans="1:12">
      <c r="A120" s="196" t="s">
        <v>809</v>
      </c>
      <c r="B120" s="196" t="s">
        <v>880</v>
      </c>
      <c r="C120" s="196" t="s">
        <v>881</v>
      </c>
      <c r="D120" s="197" t="s">
        <v>889</v>
      </c>
      <c r="E120" s="198">
        <v>2</v>
      </c>
      <c r="F120" s="197" t="s">
        <v>841</v>
      </c>
      <c r="G120" s="196" t="s">
        <v>842</v>
      </c>
      <c r="H120" s="197" t="s">
        <v>843</v>
      </c>
      <c r="I120" s="196" t="s">
        <v>833</v>
      </c>
      <c r="J120" s="197" t="s">
        <v>816</v>
      </c>
      <c r="K120" s="199"/>
      <c r="L120" s="200">
        <v>310094.34000000003</v>
      </c>
    </row>
    <row r="121" spans="1:12">
      <c r="A121" s="196" t="s">
        <v>809</v>
      </c>
      <c r="B121" s="196" t="s">
        <v>880</v>
      </c>
      <c r="C121" s="196" t="s">
        <v>881</v>
      </c>
      <c r="D121" s="197" t="s">
        <v>889</v>
      </c>
      <c r="E121" s="198">
        <v>3</v>
      </c>
      <c r="F121" s="197" t="s">
        <v>844</v>
      </c>
      <c r="G121" s="196" t="s">
        <v>845</v>
      </c>
      <c r="H121" s="197" t="s">
        <v>846</v>
      </c>
      <c r="I121" s="196" t="s">
        <v>19</v>
      </c>
      <c r="J121" s="197" t="s">
        <v>816</v>
      </c>
      <c r="K121" s="199"/>
      <c r="L121" s="200">
        <v>28493.15</v>
      </c>
    </row>
    <row r="122" spans="1:12">
      <c r="A122" s="196" t="s">
        <v>809</v>
      </c>
      <c r="B122" s="196" t="s">
        <v>880</v>
      </c>
      <c r="C122" s="196" t="s">
        <v>881</v>
      </c>
      <c r="D122" s="197" t="s">
        <v>889</v>
      </c>
      <c r="E122" s="198">
        <v>4</v>
      </c>
      <c r="F122" s="197" t="s">
        <v>844</v>
      </c>
      <c r="G122" s="196" t="s">
        <v>845</v>
      </c>
      <c r="H122" s="197" t="s">
        <v>846</v>
      </c>
      <c r="I122" s="196" t="s">
        <v>833</v>
      </c>
      <c r="J122" s="197" t="s">
        <v>816</v>
      </c>
      <c r="K122" s="199"/>
      <c r="L122" s="200">
        <v>-28493.15</v>
      </c>
    </row>
    <row r="123" spans="1:12">
      <c r="A123" s="196" t="s">
        <v>809</v>
      </c>
      <c r="B123" s="196" t="s">
        <v>880</v>
      </c>
      <c r="C123" s="196" t="s">
        <v>881</v>
      </c>
      <c r="D123" s="197" t="s">
        <v>889</v>
      </c>
      <c r="E123" s="198">
        <v>5</v>
      </c>
      <c r="F123" s="197" t="s">
        <v>847</v>
      </c>
      <c r="G123" s="196" t="s">
        <v>848</v>
      </c>
      <c r="H123" s="197" t="s">
        <v>3</v>
      </c>
      <c r="I123" s="196" t="s">
        <v>21</v>
      </c>
      <c r="J123" s="197" t="s">
        <v>816</v>
      </c>
      <c r="K123" s="199"/>
      <c r="L123" s="200">
        <v>174150.94</v>
      </c>
    </row>
    <row r="124" spans="1:12">
      <c r="A124" s="196" t="s">
        <v>809</v>
      </c>
      <c r="B124" s="196" t="s">
        <v>880</v>
      </c>
      <c r="C124" s="196" t="s">
        <v>881</v>
      </c>
      <c r="D124" s="197" t="s">
        <v>889</v>
      </c>
      <c r="E124" s="198">
        <v>6</v>
      </c>
      <c r="F124" s="197" t="s">
        <v>847</v>
      </c>
      <c r="G124" s="196" t="s">
        <v>848</v>
      </c>
      <c r="H124" s="197" t="s">
        <v>3</v>
      </c>
      <c r="I124" s="196" t="s">
        <v>833</v>
      </c>
      <c r="J124" s="197" t="s">
        <v>816</v>
      </c>
      <c r="K124" s="199"/>
      <c r="L124" s="200">
        <v>-174150.94</v>
      </c>
    </row>
    <row r="125" spans="1:12">
      <c r="A125" s="196" t="s">
        <v>809</v>
      </c>
      <c r="B125" s="196" t="s">
        <v>880</v>
      </c>
      <c r="C125" s="196" t="s">
        <v>881</v>
      </c>
      <c r="D125" s="197" t="s">
        <v>889</v>
      </c>
      <c r="E125" s="198">
        <v>7</v>
      </c>
      <c r="F125" s="197" t="s">
        <v>906</v>
      </c>
      <c r="G125" s="196" t="s">
        <v>845</v>
      </c>
      <c r="H125" s="197" t="s">
        <v>846</v>
      </c>
      <c r="I125" s="196" t="s">
        <v>20</v>
      </c>
      <c r="J125" s="197" t="s">
        <v>816</v>
      </c>
      <c r="K125" s="199"/>
      <c r="L125" s="200">
        <v>43166.52</v>
      </c>
    </row>
    <row r="126" spans="1:12">
      <c r="A126" s="196" t="s">
        <v>809</v>
      </c>
      <c r="B126" s="196" t="s">
        <v>880</v>
      </c>
      <c r="C126" s="196" t="s">
        <v>881</v>
      </c>
      <c r="D126" s="197" t="s">
        <v>889</v>
      </c>
      <c r="E126" s="198">
        <v>8</v>
      </c>
      <c r="F126" s="197" t="s">
        <v>906</v>
      </c>
      <c r="G126" s="196" t="s">
        <v>845</v>
      </c>
      <c r="H126" s="197" t="s">
        <v>846</v>
      </c>
      <c r="I126" s="196" t="s">
        <v>833</v>
      </c>
      <c r="J126" s="197" t="s">
        <v>816</v>
      </c>
      <c r="K126" s="199"/>
      <c r="L126" s="200">
        <v>-43166.52</v>
      </c>
    </row>
    <row r="127" spans="1:12">
      <c r="A127" s="196" t="s">
        <v>809</v>
      </c>
      <c r="B127" s="196" t="s">
        <v>880</v>
      </c>
      <c r="C127" s="196" t="s">
        <v>881</v>
      </c>
      <c r="D127" s="197" t="s">
        <v>890</v>
      </c>
      <c r="E127" s="198">
        <v>1</v>
      </c>
      <c r="F127" s="197" t="s">
        <v>891</v>
      </c>
      <c r="G127" s="196" t="s">
        <v>851</v>
      </c>
      <c r="H127" s="197" t="s">
        <v>852</v>
      </c>
      <c r="I127" s="196" t="s">
        <v>193</v>
      </c>
      <c r="J127" s="197" t="s">
        <v>853</v>
      </c>
      <c r="K127" s="199">
        <v>-554700.41</v>
      </c>
      <c r="L127" s="200"/>
    </row>
    <row r="128" spans="1:12">
      <c r="A128" s="196" t="s">
        <v>809</v>
      </c>
      <c r="B128" s="196" t="s">
        <v>880</v>
      </c>
      <c r="C128" s="196" t="s">
        <v>881</v>
      </c>
      <c r="D128" s="197" t="s">
        <v>890</v>
      </c>
      <c r="E128" s="198">
        <v>2</v>
      </c>
      <c r="F128" s="197" t="s">
        <v>891</v>
      </c>
      <c r="G128" s="196" t="s">
        <v>851</v>
      </c>
      <c r="H128" s="197" t="s">
        <v>852</v>
      </c>
      <c r="I128" s="196" t="s">
        <v>833</v>
      </c>
      <c r="J128" s="197" t="s">
        <v>853</v>
      </c>
      <c r="K128" s="199">
        <v>554700.41</v>
      </c>
      <c r="L128" s="200"/>
    </row>
    <row r="129" spans="1:12">
      <c r="A129" s="196" t="s">
        <v>809</v>
      </c>
      <c r="B129" s="196" t="s">
        <v>880</v>
      </c>
      <c r="C129" s="196" t="s">
        <v>881</v>
      </c>
      <c r="D129" s="197" t="s">
        <v>890</v>
      </c>
      <c r="E129" s="198">
        <v>3</v>
      </c>
      <c r="F129" s="197" t="s">
        <v>892</v>
      </c>
      <c r="G129" s="196" t="s">
        <v>839</v>
      </c>
      <c r="H129" s="197" t="s">
        <v>72</v>
      </c>
      <c r="I129" s="196" t="s">
        <v>193</v>
      </c>
      <c r="J129" s="197" t="s">
        <v>816</v>
      </c>
      <c r="K129" s="199"/>
      <c r="L129" s="200">
        <v>-36064.980000000003</v>
      </c>
    </row>
    <row r="130" spans="1:12">
      <c r="A130" s="196" t="s">
        <v>809</v>
      </c>
      <c r="B130" s="196" t="s">
        <v>880</v>
      </c>
      <c r="C130" s="196" t="s">
        <v>881</v>
      </c>
      <c r="D130" s="197" t="s">
        <v>890</v>
      </c>
      <c r="E130" s="198">
        <v>4</v>
      </c>
      <c r="F130" s="197" t="s">
        <v>892</v>
      </c>
      <c r="G130" s="196" t="s">
        <v>839</v>
      </c>
      <c r="H130" s="197" t="s">
        <v>72</v>
      </c>
      <c r="I130" s="196" t="s">
        <v>833</v>
      </c>
      <c r="J130" s="197" t="s">
        <v>816</v>
      </c>
      <c r="K130" s="199"/>
      <c r="L130" s="200">
        <v>36064.980000000003</v>
      </c>
    </row>
    <row r="131" spans="1:12">
      <c r="A131" s="196" t="s">
        <v>809</v>
      </c>
      <c r="B131" s="196" t="s">
        <v>880</v>
      </c>
      <c r="C131" s="196" t="s">
        <v>881</v>
      </c>
      <c r="D131" s="197" t="s">
        <v>890</v>
      </c>
      <c r="E131" s="198">
        <v>5</v>
      </c>
      <c r="F131" s="197" t="s">
        <v>893</v>
      </c>
      <c r="G131" s="196" t="s">
        <v>856</v>
      </c>
      <c r="H131" s="197" t="s">
        <v>167</v>
      </c>
      <c r="I131" s="196" t="s">
        <v>193</v>
      </c>
      <c r="J131" s="197" t="s">
        <v>816</v>
      </c>
      <c r="K131" s="199">
        <v>833333.33</v>
      </c>
      <c r="L131" s="200"/>
    </row>
    <row r="132" spans="1:12">
      <c r="A132" s="196" t="s">
        <v>809</v>
      </c>
      <c r="B132" s="196" t="s">
        <v>880</v>
      </c>
      <c r="C132" s="196" t="s">
        <v>881</v>
      </c>
      <c r="D132" s="197" t="s">
        <v>890</v>
      </c>
      <c r="E132" s="198">
        <v>6</v>
      </c>
      <c r="F132" s="197" t="s">
        <v>893</v>
      </c>
      <c r="G132" s="196" t="s">
        <v>856</v>
      </c>
      <c r="H132" s="197" t="s">
        <v>167</v>
      </c>
      <c r="I132" s="196" t="s">
        <v>833</v>
      </c>
      <c r="J132" s="197" t="s">
        <v>816</v>
      </c>
      <c r="K132" s="199">
        <v>-833333.33</v>
      </c>
      <c r="L132" s="200"/>
    </row>
    <row r="133" spans="1:12">
      <c r="A133" s="196" t="s">
        <v>809</v>
      </c>
      <c r="B133" s="196" t="s">
        <v>880</v>
      </c>
      <c r="C133" s="196" t="s">
        <v>881</v>
      </c>
      <c r="D133" s="197" t="s">
        <v>894</v>
      </c>
      <c r="E133" s="198">
        <v>1</v>
      </c>
      <c r="F133" s="197" t="s">
        <v>895</v>
      </c>
      <c r="G133" s="196" t="s">
        <v>837</v>
      </c>
      <c r="H133" s="197" t="s">
        <v>136</v>
      </c>
      <c r="I133" s="196" t="s">
        <v>193</v>
      </c>
      <c r="J133" s="197" t="s">
        <v>816</v>
      </c>
      <c r="K133" s="200">
        <v>1300</v>
      </c>
      <c r="L133" s="199"/>
    </row>
    <row r="134" spans="1:12">
      <c r="A134" s="196" t="s">
        <v>809</v>
      </c>
      <c r="B134" s="196" t="s">
        <v>880</v>
      </c>
      <c r="C134" s="196" t="s">
        <v>881</v>
      </c>
      <c r="D134" s="197" t="s">
        <v>894</v>
      </c>
      <c r="E134" s="198">
        <v>2</v>
      </c>
      <c r="F134" s="197" t="s">
        <v>895</v>
      </c>
      <c r="G134" s="196" t="s">
        <v>837</v>
      </c>
      <c r="H134" s="197" t="s">
        <v>136</v>
      </c>
      <c r="I134" s="196" t="s">
        <v>5</v>
      </c>
      <c r="J134" s="197" t="s">
        <v>816</v>
      </c>
      <c r="K134" s="200">
        <v>1950</v>
      </c>
      <c r="L134" s="199"/>
    </row>
    <row r="135" spans="1:12">
      <c r="A135" s="196" t="s">
        <v>809</v>
      </c>
      <c r="B135" s="196" t="s">
        <v>880</v>
      </c>
      <c r="C135" s="196" t="s">
        <v>881</v>
      </c>
      <c r="D135" s="197" t="s">
        <v>894</v>
      </c>
      <c r="E135" s="198">
        <v>3</v>
      </c>
      <c r="F135" s="197" t="s">
        <v>895</v>
      </c>
      <c r="G135" s="196" t="s">
        <v>837</v>
      </c>
      <c r="H135" s="197" t="s">
        <v>136</v>
      </c>
      <c r="I135" s="196" t="s">
        <v>19</v>
      </c>
      <c r="J135" s="197" t="s">
        <v>816</v>
      </c>
      <c r="K135" s="200">
        <v>2630</v>
      </c>
      <c r="L135" s="199"/>
    </row>
    <row r="136" spans="1:12">
      <c r="A136" s="196" t="s">
        <v>809</v>
      </c>
      <c r="B136" s="196" t="s">
        <v>880</v>
      </c>
      <c r="C136" s="196" t="s">
        <v>881</v>
      </c>
      <c r="D136" s="197" t="s">
        <v>894</v>
      </c>
      <c r="E136" s="198">
        <v>4</v>
      </c>
      <c r="F136" s="197" t="s">
        <v>895</v>
      </c>
      <c r="G136" s="196" t="s">
        <v>837</v>
      </c>
      <c r="H136" s="197" t="s">
        <v>136</v>
      </c>
      <c r="I136" s="196" t="s">
        <v>4</v>
      </c>
      <c r="J136" s="197" t="s">
        <v>816</v>
      </c>
      <c r="K136" s="200">
        <v>-5880</v>
      </c>
      <c r="L136" s="199"/>
    </row>
    <row r="137" spans="1:12">
      <c r="A137" s="196" t="s">
        <v>809</v>
      </c>
      <c r="B137" s="196" t="s">
        <v>880</v>
      </c>
      <c r="C137" s="196" t="s">
        <v>881</v>
      </c>
      <c r="D137" s="197" t="s">
        <v>894</v>
      </c>
      <c r="E137" s="198">
        <v>5</v>
      </c>
      <c r="F137" s="197" t="s">
        <v>895</v>
      </c>
      <c r="G137" s="196" t="s">
        <v>837</v>
      </c>
      <c r="H137" s="197" t="s">
        <v>136</v>
      </c>
      <c r="I137" s="196" t="s">
        <v>193</v>
      </c>
      <c r="J137" s="197" t="s">
        <v>816</v>
      </c>
      <c r="K137" s="200">
        <v>3360</v>
      </c>
      <c r="L137" s="199"/>
    </row>
    <row r="138" spans="1:12">
      <c r="A138" s="196" t="s">
        <v>809</v>
      </c>
      <c r="B138" s="196" t="s">
        <v>880</v>
      </c>
      <c r="C138" s="196" t="s">
        <v>881</v>
      </c>
      <c r="D138" s="197" t="s">
        <v>894</v>
      </c>
      <c r="E138" s="198">
        <v>6</v>
      </c>
      <c r="F138" s="197" t="s">
        <v>895</v>
      </c>
      <c r="G138" s="196" t="s">
        <v>837</v>
      </c>
      <c r="H138" s="197" t="s">
        <v>136</v>
      </c>
      <c r="I138" s="196" t="s">
        <v>4</v>
      </c>
      <c r="J138" s="197" t="s">
        <v>816</v>
      </c>
      <c r="K138" s="200">
        <v>-6720</v>
      </c>
      <c r="L138" s="199"/>
    </row>
    <row r="139" spans="1:12">
      <c r="A139" s="196" t="s">
        <v>809</v>
      </c>
      <c r="B139" s="196" t="s">
        <v>880</v>
      </c>
      <c r="C139" s="196" t="s">
        <v>881</v>
      </c>
      <c r="D139" s="197" t="s">
        <v>894</v>
      </c>
      <c r="E139" s="198">
        <v>7</v>
      </c>
      <c r="F139" s="197" t="s">
        <v>895</v>
      </c>
      <c r="G139" s="196" t="s">
        <v>837</v>
      </c>
      <c r="H139" s="197" t="s">
        <v>136</v>
      </c>
      <c r="I139" s="196" t="s">
        <v>20</v>
      </c>
      <c r="J139" s="197" t="s">
        <v>816</v>
      </c>
      <c r="K139" s="200">
        <v>3360</v>
      </c>
      <c r="L139" s="199"/>
    </row>
    <row r="140" spans="1:12">
      <c r="A140" s="196" t="s">
        <v>809</v>
      </c>
      <c r="B140" s="196" t="s">
        <v>880</v>
      </c>
      <c r="C140" s="196" t="s">
        <v>881</v>
      </c>
      <c r="D140" s="197"/>
      <c r="E140" s="198"/>
      <c r="F140" s="197" t="s">
        <v>878</v>
      </c>
      <c r="G140" s="196"/>
      <c r="H140" s="197"/>
      <c r="I140" s="196"/>
      <c r="J140" s="197"/>
      <c r="K140" s="200"/>
      <c r="L140" s="199"/>
    </row>
    <row r="141" spans="1:12">
      <c r="A141" s="196" t="s">
        <v>809</v>
      </c>
      <c r="B141" s="196" t="s">
        <v>880</v>
      </c>
      <c r="C141" s="196"/>
      <c r="D141" s="197"/>
      <c r="E141" s="198"/>
      <c r="F141" s="197" t="s">
        <v>879</v>
      </c>
      <c r="G141" s="196"/>
      <c r="H141" s="197"/>
      <c r="I141" s="196"/>
      <c r="J141" s="197"/>
      <c r="K141" s="200"/>
      <c r="L141" s="199"/>
    </row>
    <row r="142" spans="1:12">
      <c r="A142" s="196" t="s">
        <v>809</v>
      </c>
      <c r="B142" s="196" t="s">
        <v>907</v>
      </c>
      <c r="C142" s="196" t="s">
        <v>811</v>
      </c>
      <c r="D142" s="197" t="s">
        <v>908</v>
      </c>
      <c r="E142" s="198">
        <v>1</v>
      </c>
      <c r="F142" s="197" t="s">
        <v>909</v>
      </c>
      <c r="G142" s="196" t="s">
        <v>910</v>
      </c>
      <c r="H142" s="197" t="s">
        <v>911</v>
      </c>
      <c r="I142" s="196" t="s">
        <v>9</v>
      </c>
      <c r="J142" s="197" t="s">
        <v>816</v>
      </c>
      <c r="K142" s="200"/>
      <c r="L142" s="199">
        <v>-1896.46</v>
      </c>
    </row>
    <row r="143" spans="1:12">
      <c r="A143" s="196" t="s">
        <v>809</v>
      </c>
      <c r="B143" s="196" t="s">
        <v>907</v>
      </c>
      <c r="C143" s="196" t="s">
        <v>811</v>
      </c>
      <c r="D143" s="197" t="s">
        <v>908</v>
      </c>
      <c r="E143" s="198">
        <v>2</v>
      </c>
      <c r="F143" s="197" t="s">
        <v>909</v>
      </c>
      <c r="G143" s="196" t="s">
        <v>910</v>
      </c>
      <c r="H143" s="197" t="s">
        <v>911</v>
      </c>
      <c r="I143" s="196" t="s">
        <v>193</v>
      </c>
      <c r="J143" s="197" t="s">
        <v>816</v>
      </c>
      <c r="K143" s="199"/>
      <c r="L143" s="200">
        <v>1896.46</v>
      </c>
    </row>
    <row r="144" spans="1:12">
      <c r="A144" s="196" t="s">
        <v>809</v>
      </c>
      <c r="B144" s="196" t="s">
        <v>907</v>
      </c>
      <c r="C144" s="196" t="s">
        <v>811</v>
      </c>
      <c r="D144" s="197" t="s">
        <v>908</v>
      </c>
      <c r="E144" s="198">
        <v>3</v>
      </c>
      <c r="F144" s="197" t="s">
        <v>912</v>
      </c>
      <c r="G144" s="196" t="s">
        <v>814</v>
      </c>
      <c r="H144" s="197" t="s">
        <v>815</v>
      </c>
      <c r="I144" s="196" t="s">
        <v>9</v>
      </c>
      <c r="J144" s="197" t="s">
        <v>816</v>
      </c>
      <c r="K144" s="199"/>
      <c r="L144" s="200">
        <v>-85667.76</v>
      </c>
    </row>
    <row r="145" spans="1:12">
      <c r="A145" s="196" t="s">
        <v>809</v>
      </c>
      <c r="B145" s="196" t="s">
        <v>907</v>
      </c>
      <c r="C145" s="196" t="s">
        <v>811</v>
      </c>
      <c r="D145" s="197" t="s">
        <v>908</v>
      </c>
      <c r="E145" s="198">
        <v>4</v>
      </c>
      <c r="F145" s="197" t="s">
        <v>912</v>
      </c>
      <c r="G145" s="196" t="s">
        <v>814</v>
      </c>
      <c r="H145" s="197" t="s">
        <v>815</v>
      </c>
      <c r="I145" s="196" t="s">
        <v>13</v>
      </c>
      <c r="J145" s="197" t="s">
        <v>816</v>
      </c>
      <c r="K145" s="199"/>
      <c r="L145" s="200">
        <v>85667.76</v>
      </c>
    </row>
    <row r="146" spans="1:12">
      <c r="A146" s="196" t="s">
        <v>809</v>
      </c>
      <c r="B146" s="196" t="s">
        <v>907</v>
      </c>
      <c r="C146" s="196" t="s">
        <v>811</v>
      </c>
      <c r="D146" s="197" t="s">
        <v>908</v>
      </c>
      <c r="E146" s="198">
        <v>5</v>
      </c>
      <c r="F146" s="197" t="s">
        <v>913</v>
      </c>
      <c r="G146" s="196" t="s">
        <v>910</v>
      </c>
      <c r="H146" s="197" t="s">
        <v>911</v>
      </c>
      <c r="I146" s="196" t="s">
        <v>9</v>
      </c>
      <c r="J146" s="197" t="s">
        <v>816</v>
      </c>
      <c r="K146" s="199"/>
      <c r="L146" s="200">
        <v>-82320.66</v>
      </c>
    </row>
    <row r="147" spans="1:12">
      <c r="A147" s="196" t="s">
        <v>809</v>
      </c>
      <c r="B147" s="196" t="s">
        <v>907</v>
      </c>
      <c r="C147" s="196" t="s">
        <v>811</v>
      </c>
      <c r="D147" s="197" t="s">
        <v>908</v>
      </c>
      <c r="E147" s="198">
        <v>6</v>
      </c>
      <c r="F147" s="197" t="s">
        <v>913</v>
      </c>
      <c r="G147" s="196" t="s">
        <v>910</v>
      </c>
      <c r="H147" s="197" t="s">
        <v>911</v>
      </c>
      <c r="I147" s="196" t="s">
        <v>13</v>
      </c>
      <c r="J147" s="197" t="s">
        <v>816</v>
      </c>
      <c r="K147" s="199"/>
      <c r="L147" s="200">
        <v>82320.66</v>
      </c>
    </row>
    <row r="148" spans="1:12">
      <c r="A148" s="196" t="s">
        <v>809</v>
      </c>
      <c r="B148" s="196" t="s">
        <v>907</v>
      </c>
      <c r="C148" s="196" t="s">
        <v>811</v>
      </c>
      <c r="D148" s="197" t="s">
        <v>908</v>
      </c>
      <c r="E148" s="198">
        <v>7</v>
      </c>
      <c r="F148" s="197" t="s">
        <v>914</v>
      </c>
      <c r="G148" s="196" t="s">
        <v>814</v>
      </c>
      <c r="H148" s="197" t="s">
        <v>815</v>
      </c>
      <c r="I148" s="196" t="s">
        <v>10</v>
      </c>
      <c r="J148" s="197" t="s">
        <v>816</v>
      </c>
      <c r="K148" s="199"/>
      <c r="L148" s="200">
        <v>-406.19</v>
      </c>
    </row>
    <row r="149" spans="1:12">
      <c r="A149" s="196" t="s">
        <v>809</v>
      </c>
      <c r="B149" s="196" t="s">
        <v>907</v>
      </c>
      <c r="C149" s="196" t="s">
        <v>811</v>
      </c>
      <c r="D149" s="197" t="s">
        <v>908</v>
      </c>
      <c r="E149" s="198">
        <v>8</v>
      </c>
      <c r="F149" s="197" t="s">
        <v>914</v>
      </c>
      <c r="G149" s="196" t="s">
        <v>814</v>
      </c>
      <c r="H149" s="197" t="s">
        <v>815</v>
      </c>
      <c r="I149" s="196" t="s">
        <v>193</v>
      </c>
      <c r="J149" s="197" t="s">
        <v>816</v>
      </c>
      <c r="K149" s="199"/>
      <c r="L149" s="200">
        <v>406.19</v>
      </c>
    </row>
    <row r="150" spans="1:12">
      <c r="A150" s="196" t="s">
        <v>809</v>
      </c>
      <c r="B150" s="196" t="s">
        <v>907</v>
      </c>
      <c r="C150" s="196" t="s">
        <v>811</v>
      </c>
      <c r="D150" s="197" t="s">
        <v>908</v>
      </c>
      <c r="E150" s="198">
        <v>9</v>
      </c>
      <c r="F150" s="197" t="s">
        <v>915</v>
      </c>
      <c r="G150" s="196" t="s">
        <v>864</v>
      </c>
      <c r="H150" s="197" t="s">
        <v>865</v>
      </c>
      <c r="I150" s="196" t="s">
        <v>12</v>
      </c>
      <c r="J150" s="197" t="s">
        <v>816</v>
      </c>
      <c r="K150" s="199"/>
      <c r="L150" s="200">
        <v>3102.65</v>
      </c>
    </row>
    <row r="151" spans="1:12">
      <c r="A151" s="196" t="s">
        <v>809</v>
      </c>
      <c r="B151" s="196" t="s">
        <v>907</v>
      </c>
      <c r="C151" s="196" t="s">
        <v>811</v>
      </c>
      <c r="D151" s="197" t="s">
        <v>908</v>
      </c>
      <c r="E151" s="198">
        <v>10</v>
      </c>
      <c r="F151" s="197" t="s">
        <v>915</v>
      </c>
      <c r="G151" s="196" t="s">
        <v>864</v>
      </c>
      <c r="H151" s="197" t="s">
        <v>865</v>
      </c>
      <c r="I151" s="196" t="s">
        <v>13</v>
      </c>
      <c r="J151" s="197" t="s">
        <v>816</v>
      </c>
      <c r="K151" s="199"/>
      <c r="L151" s="200">
        <v>-3102.65</v>
      </c>
    </row>
    <row r="152" spans="1:12">
      <c r="A152" s="196" t="s">
        <v>809</v>
      </c>
      <c r="B152" s="196" t="s">
        <v>907</v>
      </c>
      <c r="C152" s="196" t="s">
        <v>811</v>
      </c>
      <c r="D152" s="197" t="s">
        <v>908</v>
      </c>
      <c r="E152" s="198">
        <v>11</v>
      </c>
      <c r="F152" s="197" t="s">
        <v>916</v>
      </c>
      <c r="G152" s="196" t="s">
        <v>862</v>
      </c>
      <c r="H152" s="197" t="s">
        <v>67</v>
      </c>
      <c r="I152" s="196" t="s">
        <v>12</v>
      </c>
      <c r="J152" s="197" t="s">
        <v>816</v>
      </c>
      <c r="K152" s="199"/>
      <c r="L152" s="200">
        <v>-12851.86</v>
      </c>
    </row>
    <row r="153" spans="1:12">
      <c r="A153" s="196" t="s">
        <v>809</v>
      </c>
      <c r="B153" s="196" t="s">
        <v>907</v>
      </c>
      <c r="C153" s="196" t="s">
        <v>811</v>
      </c>
      <c r="D153" s="197" t="s">
        <v>908</v>
      </c>
      <c r="E153" s="198">
        <v>12</v>
      </c>
      <c r="F153" s="197" t="s">
        <v>916</v>
      </c>
      <c r="G153" s="196" t="s">
        <v>862</v>
      </c>
      <c r="H153" s="197" t="s">
        <v>67</v>
      </c>
      <c r="I153" s="196" t="s">
        <v>833</v>
      </c>
      <c r="J153" s="197" t="s">
        <v>816</v>
      </c>
      <c r="K153" s="200"/>
      <c r="L153" s="199">
        <v>12851.86</v>
      </c>
    </row>
    <row r="154" spans="1:12">
      <c r="A154" s="196" t="s">
        <v>809</v>
      </c>
      <c r="B154" s="196" t="s">
        <v>907</v>
      </c>
      <c r="C154" s="196" t="s">
        <v>811</v>
      </c>
      <c r="D154" s="197" t="s">
        <v>908</v>
      </c>
      <c r="E154" s="198">
        <v>13</v>
      </c>
      <c r="F154" s="197" t="s">
        <v>917</v>
      </c>
      <c r="G154" s="196" t="s">
        <v>864</v>
      </c>
      <c r="H154" s="197" t="s">
        <v>865</v>
      </c>
      <c r="I154" s="196" t="s">
        <v>12</v>
      </c>
      <c r="J154" s="197" t="s">
        <v>866</v>
      </c>
      <c r="K154" s="200"/>
      <c r="L154" s="199">
        <v>-637370</v>
      </c>
    </row>
    <row r="155" spans="1:12">
      <c r="A155" s="196" t="s">
        <v>809</v>
      </c>
      <c r="B155" s="196" t="s">
        <v>907</v>
      </c>
      <c r="C155" s="196" t="s">
        <v>811</v>
      </c>
      <c r="D155" s="197" t="s">
        <v>908</v>
      </c>
      <c r="E155" s="198">
        <v>14</v>
      </c>
      <c r="F155" s="197" t="s">
        <v>917</v>
      </c>
      <c r="G155" s="196" t="s">
        <v>864</v>
      </c>
      <c r="H155" s="197" t="s">
        <v>865</v>
      </c>
      <c r="I155" s="196" t="s">
        <v>833</v>
      </c>
      <c r="J155" s="197" t="s">
        <v>866</v>
      </c>
      <c r="K155" s="199"/>
      <c r="L155" s="200">
        <v>637370</v>
      </c>
    </row>
    <row r="156" spans="1:12">
      <c r="A156" s="196" t="s">
        <v>809</v>
      </c>
      <c r="B156" s="196" t="s">
        <v>907</v>
      </c>
      <c r="C156" s="196" t="s">
        <v>811</v>
      </c>
      <c r="D156" s="197" t="s">
        <v>908</v>
      </c>
      <c r="E156" s="198">
        <v>15</v>
      </c>
      <c r="F156" s="197" t="s">
        <v>872</v>
      </c>
      <c r="G156" s="196" t="s">
        <v>864</v>
      </c>
      <c r="H156" s="197" t="s">
        <v>865</v>
      </c>
      <c r="I156" s="196" t="s">
        <v>15</v>
      </c>
      <c r="J156" s="197" t="s">
        <v>816</v>
      </c>
      <c r="K156" s="199"/>
      <c r="L156" s="200">
        <v>111496</v>
      </c>
    </row>
    <row r="157" spans="1:12">
      <c r="A157" s="196" t="s">
        <v>809</v>
      </c>
      <c r="B157" s="196" t="s">
        <v>907</v>
      </c>
      <c r="C157" s="196" t="s">
        <v>811</v>
      </c>
      <c r="D157" s="197" t="s">
        <v>908</v>
      </c>
      <c r="E157" s="198">
        <v>16</v>
      </c>
      <c r="F157" s="197" t="s">
        <v>872</v>
      </c>
      <c r="G157" s="196" t="s">
        <v>864</v>
      </c>
      <c r="H157" s="197" t="s">
        <v>865</v>
      </c>
      <c r="I157" s="196" t="s">
        <v>8</v>
      </c>
      <c r="J157" s="197" t="s">
        <v>816</v>
      </c>
      <c r="K157" s="200"/>
      <c r="L157" s="199">
        <v>-111496</v>
      </c>
    </row>
    <row r="158" spans="1:12">
      <c r="A158" s="196" t="s">
        <v>809</v>
      </c>
      <c r="B158" s="196" t="s">
        <v>907</v>
      </c>
      <c r="C158" s="196" t="s">
        <v>811</v>
      </c>
      <c r="D158" s="197" t="s">
        <v>908</v>
      </c>
      <c r="E158" s="198">
        <v>17</v>
      </c>
      <c r="F158" s="197" t="s">
        <v>873</v>
      </c>
      <c r="G158" s="196" t="s">
        <v>864</v>
      </c>
      <c r="H158" s="197" t="s">
        <v>865</v>
      </c>
      <c r="I158" s="196" t="s">
        <v>15</v>
      </c>
      <c r="J158" s="197" t="s">
        <v>816</v>
      </c>
      <c r="K158" s="200"/>
      <c r="L158" s="199">
        <v>-160730.4</v>
      </c>
    </row>
    <row r="159" spans="1:12">
      <c r="A159" s="196" t="s">
        <v>809</v>
      </c>
      <c r="B159" s="196" t="s">
        <v>907</v>
      </c>
      <c r="C159" s="196" t="s">
        <v>811</v>
      </c>
      <c r="D159" s="197" t="s">
        <v>908</v>
      </c>
      <c r="E159" s="198">
        <v>18</v>
      </c>
      <c r="F159" s="197" t="s">
        <v>873</v>
      </c>
      <c r="G159" s="196" t="s">
        <v>864</v>
      </c>
      <c r="H159" s="197" t="s">
        <v>865</v>
      </c>
      <c r="I159" s="196" t="s">
        <v>193</v>
      </c>
      <c r="J159" s="197" t="s">
        <v>816</v>
      </c>
      <c r="K159" s="200"/>
      <c r="L159" s="199">
        <v>160730.4</v>
      </c>
    </row>
    <row r="160" spans="1:12">
      <c r="A160" s="196" t="s">
        <v>809</v>
      </c>
      <c r="B160" s="196" t="s">
        <v>907</v>
      </c>
      <c r="C160" s="196" t="s">
        <v>811</v>
      </c>
      <c r="D160" s="197" t="s">
        <v>908</v>
      </c>
      <c r="E160" s="198">
        <v>19</v>
      </c>
      <c r="F160" s="197" t="s">
        <v>819</v>
      </c>
      <c r="G160" s="196" t="s">
        <v>814</v>
      </c>
      <c r="H160" s="197" t="s">
        <v>815</v>
      </c>
      <c r="I160" s="196" t="s">
        <v>9</v>
      </c>
      <c r="J160" s="197" t="s">
        <v>816</v>
      </c>
      <c r="K160" s="200"/>
      <c r="L160" s="199">
        <v>186468.04</v>
      </c>
    </row>
    <row r="161" spans="1:12">
      <c r="A161" s="196" t="s">
        <v>809</v>
      </c>
      <c r="B161" s="196" t="s">
        <v>907</v>
      </c>
      <c r="C161" s="196" t="s">
        <v>811</v>
      </c>
      <c r="D161" s="197" t="s">
        <v>908</v>
      </c>
      <c r="E161" s="198">
        <v>20</v>
      </c>
      <c r="F161" s="197" t="s">
        <v>819</v>
      </c>
      <c r="G161" s="196" t="s">
        <v>814</v>
      </c>
      <c r="H161" s="197" t="s">
        <v>815</v>
      </c>
      <c r="I161" s="196" t="s">
        <v>193</v>
      </c>
      <c r="J161" s="197" t="s">
        <v>816</v>
      </c>
      <c r="K161" s="200"/>
      <c r="L161" s="199">
        <v>-186468.04</v>
      </c>
    </row>
    <row r="162" spans="1:12">
      <c r="A162" s="196" t="s">
        <v>809</v>
      </c>
      <c r="B162" s="196" t="s">
        <v>907</v>
      </c>
      <c r="C162" s="196" t="s">
        <v>811</v>
      </c>
      <c r="D162" s="197" t="s">
        <v>908</v>
      </c>
      <c r="E162" s="198">
        <v>21</v>
      </c>
      <c r="F162" s="197" t="s">
        <v>918</v>
      </c>
      <c r="G162" s="196" t="s">
        <v>814</v>
      </c>
      <c r="H162" s="197" t="s">
        <v>815</v>
      </c>
      <c r="I162" s="196" t="s">
        <v>9</v>
      </c>
      <c r="J162" s="197" t="s">
        <v>905</v>
      </c>
      <c r="K162" s="200"/>
      <c r="L162" s="199">
        <v>-85985.71</v>
      </c>
    </row>
    <row r="163" spans="1:12">
      <c r="A163" s="196" t="s">
        <v>809</v>
      </c>
      <c r="B163" s="196" t="s">
        <v>907</v>
      </c>
      <c r="C163" s="196" t="s">
        <v>811</v>
      </c>
      <c r="D163" s="197" t="s">
        <v>908</v>
      </c>
      <c r="E163" s="198">
        <v>22</v>
      </c>
      <c r="F163" s="197" t="s">
        <v>918</v>
      </c>
      <c r="G163" s="196" t="s">
        <v>814</v>
      </c>
      <c r="H163" s="197" t="s">
        <v>815</v>
      </c>
      <c r="I163" s="196" t="s">
        <v>193</v>
      </c>
      <c r="J163" s="197" t="s">
        <v>905</v>
      </c>
      <c r="K163" s="200"/>
      <c r="L163" s="199">
        <v>85985.71</v>
      </c>
    </row>
    <row r="164" spans="1:12">
      <c r="A164" s="196" t="s">
        <v>809</v>
      </c>
      <c r="B164" s="196" t="s">
        <v>907</v>
      </c>
      <c r="C164" s="196" t="s">
        <v>811</v>
      </c>
      <c r="D164" s="197" t="s">
        <v>908</v>
      </c>
      <c r="E164" s="198">
        <v>23</v>
      </c>
      <c r="F164" s="197" t="s">
        <v>919</v>
      </c>
      <c r="G164" s="196" t="s">
        <v>814</v>
      </c>
      <c r="H164" s="197" t="s">
        <v>815</v>
      </c>
      <c r="I164" s="196" t="s">
        <v>9</v>
      </c>
      <c r="J164" s="197" t="s">
        <v>905</v>
      </c>
      <c r="K164" s="200"/>
      <c r="L164" s="199">
        <v>-50150.03</v>
      </c>
    </row>
    <row r="165" spans="1:12">
      <c r="A165" s="196" t="s">
        <v>809</v>
      </c>
      <c r="B165" s="196" t="s">
        <v>907</v>
      </c>
      <c r="C165" s="196" t="s">
        <v>811</v>
      </c>
      <c r="D165" s="197" t="s">
        <v>908</v>
      </c>
      <c r="E165" s="198">
        <v>24</v>
      </c>
      <c r="F165" s="197" t="s">
        <v>919</v>
      </c>
      <c r="G165" s="196" t="s">
        <v>814</v>
      </c>
      <c r="H165" s="197" t="s">
        <v>815</v>
      </c>
      <c r="I165" s="196" t="s">
        <v>193</v>
      </c>
      <c r="J165" s="197" t="s">
        <v>905</v>
      </c>
      <c r="K165" s="200"/>
      <c r="L165" s="199">
        <v>50150.03</v>
      </c>
    </row>
    <row r="166" spans="1:12">
      <c r="A166" s="196" t="s">
        <v>809</v>
      </c>
      <c r="B166" s="196" t="s">
        <v>907</v>
      </c>
      <c r="C166" s="196" t="s">
        <v>811</v>
      </c>
      <c r="D166" s="197" t="s">
        <v>908</v>
      </c>
      <c r="E166" s="198">
        <v>25</v>
      </c>
      <c r="F166" s="197" t="s">
        <v>920</v>
      </c>
      <c r="G166" s="196" t="s">
        <v>814</v>
      </c>
      <c r="H166" s="197" t="s">
        <v>815</v>
      </c>
      <c r="I166" s="196" t="s">
        <v>9</v>
      </c>
      <c r="J166" s="197" t="s">
        <v>905</v>
      </c>
      <c r="K166" s="200"/>
      <c r="L166" s="199">
        <v>-58380.58</v>
      </c>
    </row>
    <row r="167" spans="1:12">
      <c r="A167" s="196" t="s">
        <v>809</v>
      </c>
      <c r="B167" s="196" t="s">
        <v>907</v>
      </c>
      <c r="C167" s="196" t="s">
        <v>811</v>
      </c>
      <c r="D167" s="197" t="s">
        <v>908</v>
      </c>
      <c r="E167" s="198">
        <v>26</v>
      </c>
      <c r="F167" s="197" t="s">
        <v>920</v>
      </c>
      <c r="G167" s="196" t="s">
        <v>814</v>
      </c>
      <c r="H167" s="197" t="s">
        <v>815</v>
      </c>
      <c r="I167" s="196" t="s">
        <v>193</v>
      </c>
      <c r="J167" s="197" t="s">
        <v>905</v>
      </c>
      <c r="K167" s="200"/>
      <c r="L167" s="199">
        <v>58380.58</v>
      </c>
    </row>
    <row r="168" spans="1:12">
      <c r="A168" s="196" t="s">
        <v>809</v>
      </c>
      <c r="B168" s="196" t="s">
        <v>907</v>
      </c>
      <c r="C168" s="196" t="s">
        <v>811</v>
      </c>
      <c r="D168" s="197" t="s">
        <v>908</v>
      </c>
      <c r="E168" s="198">
        <v>27</v>
      </c>
      <c r="F168" s="197" t="s">
        <v>921</v>
      </c>
      <c r="G168" s="196" t="s">
        <v>814</v>
      </c>
      <c r="H168" s="197" t="s">
        <v>815</v>
      </c>
      <c r="I168" s="196" t="s">
        <v>9</v>
      </c>
      <c r="J168" s="197" t="s">
        <v>905</v>
      </c>
      <c r="K168" s="200"/>
      <c r="L168" s="199">
        <v>-17544.39</v>
      </c>
    </row>
    <row r="169" spans="1:12">
      <c r="A169" s="196" t="s">
        <v>809</v>
      </c>
      <c r="B169" s="196" t="s">
        <v>907</v>
      </c>
      <c r="C169" s="196" t="s">
        <v>811</v>
      </c>
      <c r="D169" s="197" t="s">
        <v>908</v>
      </c>
      <c r="E169" s="198">
        <v>28</v>
      </c>
      <c r="F169" s="197" t="s">
        <v>921</v>
      </c>
      <c r="G169" s="196" t="s">
        <v>814</v>
      </c>
      <c r="H169" s="197" t="s">
        <v>815</v>
      </c>
      <c r="I169" s="196" t="s">
        <v>193</v>
      </c>
      <c r="J169" s="197" t="s">
        <v>905</v>
      </c>
      <c r="K169" s="200"/>
      <c r="L169" s="199">
        <v>17544.39</v>
      </c>
    </row>
    <row r="170" spans="1:12">
      <c r="A170" s="196" t="s">
        <v>809</v>
      </c>
      <c r="B170" s="196" t="s">
        <v>907</v>
      </c>
      <c r="C170" s="196" t="s">
        <v>811</v>
      </c>
      <c r="D170" s="197" t="s">
        <v>908</v>
      </c>
      <c r="E170" s="198">
        <v>29</v>
      </c>
      <c r="F170" s="197" t="s">
        <v>850</v>
      </c>
      <c r="G170" s="196" t="s">
        <v>851</v>
      </c>
      <c r="H170" s="197" t="s">
        <v>852</v>
      </c>
      <c r="I170" s="196" t="s">
        <v>193</v>
      </c>
      <c r="J170" s="197" t="s">
        <v>853</v>
      </c>
      <c r="K170" s="199">
        <v>-1605921.05</v>
      </c>
      <c r="L170" s="199"/>
    </row>
    <row r="171" spans="1:12">
      <c r="A171" s="196" t="s">
        <v>809</v>
      </c>
      <c r="B171" s="196" t="s">
        <v>907</v>
      </c>
      <c r="C171" s="196" t="s">
        <v>811</v>
      </c>
      <c r="D171" s="197" t="s">
        <v>908</v>
      </c>
      <c r="E171" s="198">
        <v>30</v>
      </c>
      <c r="F171" s="197" t="s">
        <v>850</v>
      </c>
      <c r="G171" s="196" t="s">
        <v>851</v>
      </c>
      <c r="H171" s="197" t="s">
        <v>852</v>
      </c>
      <c r="I171" s="196" t="s">
        <v>833</v>
      </c>
      <c r="J171" s="197" t="s">
        <v>853</v>
      </c>
      <c r="K171" s="199">
        <v>1605921.05</v>
      </c>
      <c r="L171" s="199"/>
    </row>
    <row r="172" spans="1:12">
      <c r="A172" s="196" t="s">
        <v>809</v>
      </c>
      <c r="B172" s="196" t="s">
        <v>907</v>
      </c>
      <c r="C172" s="196" t="s">
        <v>811</v>
      </c>
      <c r="D172" s="197" t="s">
        <v>908</v>
      </c>
      <c r="E172" s="198">
        <v>31</v>
      </c>
      <c r="F172" s="197" t="s">
        <v>855</v>
      </c>
      <c r="G172" s="196" t="s">
        <v>856</v>
      </c>
      <c r="H172" s="197" t="s">
        <v>167</v>
      </c>
      <c r="I172" s="196" t="s">
        <v>193</v>
      </c>
      <c r="J172" s="197" t="s">
        <v>816</v>
      </c>
      <c r="K172" s="199">
        <v>833333.33</v>
      </c>
      <c r="L172" s="199"/>
    </row>
    <row r="173" spans="1:12">
      <c r="A173">
        <v>2019</v>
      </c>
      <c r="B173">
        <v>7</v>
      </c>
      <c r="C173">
        <v>31</v>
      </c>
      <c r="D173" t="s">
        <v>908</v>
      </c>
      <c r="E173">
        <v>32</v>
      </c>
      <c r="F173" t="s">
        <v>855</v>
      </c>
      <c r="G173">
        <v>661266</v>
      </c>
      <c r="H173" t="s">
        <v>167</v>
      </c>
      <c r="I173" t="s">
        <v>833</v>
      </c>
      <c r="J173" t="s">
        <v>816</v>
      </c>
      <c r="K173">
        <v>-833333.33</v>
      </c>
    </row>
    <row r="174" spans="1:12">
      <c r="A174">
        <v>2019</v>
      </c>
      <c r="B174">
        <v>7</v>
      </c>
      <c r="C174">
        <v>31</v>
      </c>
      <c r="D174" t="s">
        <v>908</v>
      </c>
      <c r="E174">
        <v>33</v>
      </c>
      <c r="F174" t="s">
        <v>922</v>
      </c>
      <c r="G174">
        <v>661236</v>
      </c>
      <c r="H174" t="s">
        <v>136</v>
      </c>
      <c r="I174" t="s">
        <v>193</v>
      </c>
      <c r="J174" t="s">
        <v>816</v>
      </c>
      <c r="K174">
        <v>1950</v>
      </c>
    </row>
    <row r="175" spans="1:12">
      <c r="A175">
        <v>2019</v>
      </c>
      <c r="B175">
        <v>7</v>
      </c>
      <c r="C175">
        <v>31</v>
      </c>
      <c r="D175" t="s">
        <v>908</v>
      </c>
      <c r="E175">
        <v>34</v>
      </c>
      <c r="F175" t="s">
        <v>922</v>
      </c>
      <c r="G175">
        <v>661236</v>
      </c>
      <c r="H175" t="s">
        <v>136</v>
      </c>
      <c r="I175" t="s">
        <v>4</v>
      </c>
      <c r="J175" t="s">
        <v>816</v>
      </c>
      <c r="K175">
        <v>-1950</v>
      </c>
    </row>
    <row r="176" spans="1:12">
      <c r="A176">
        <v>2019</v>
      </c>
      <c r="B176">
        <v>7</v>
      </c>
      <c r="C176">
        <v>31</v>
      </c>
      <c r="D176" t="s">
        <v>908</v>
      </c>
      <c r="E176">
        <v>35</v>
      </c>
      <c r="F176" t="s">
        <v>922</v>
      </c>
      <c r="G176">
        <v>661236</v>
      </c>
      <c r="H176" t="s">
        <v>136</v>
      </c>
      <c r="I176" t="s">
        <v>5</v>
      </c>
      <c r="J176" t="s">
        <v>816</v>
      </c>
      <c r="K176">
        <v>1950</v>
      </c>
    </row>
    <row r="177" spans="1:12">
      <c r="A177">
        <v>2019</v>
      </c>
      <c r="B177">
        <v>7</v>
      </c>
      <c r="C177">
        <v>31</v>
      </c>
      <c r="D177" t="s">
        <v>908</v>
      </c>
      <c r="E177">
        <v>36</v>
      </c>
      <c r="F177" t="s">
        <v>922</v>
      </c>
      <c r="G177">
        <v>661236</v>
      </c>
      <c r="H177" t="s">
        <v>136</v>
      </c>
      <c r="I177" t="s">
        <v>4</v>
      </c>
      <c r="J177" t="s">
        <v>816</v>
      </c>
      <c r="K177">
        <v>-1950</v>
      </c>
    </row>
    <row r="178" spans="1:12">
      <c r="A178">
        <v>2019</v>
      </c>
      <c r="B178">
        <v>7</v>
      </c>
      <c r="C178">
        <v>31</v>
      </c>
      <c r="D178" t="s">
        <v>908</v>
      </c>
      <c r="E178">
        <v>37</v>
      </c>
      <c r="F178" t="s">
        <v>922</v>
      </c>
      <c r="G178">
        <v>661236</v>
      </c>
      <c r="H178" t="s">
        <v>136</v>
      </c>
      <c r="I178" t="s">
        <v>19</v>
      </c>
      <c r="J178" t="s">
        <v>816</v>
      </c>
      <c r="K178">
        <v>1980</v>
      </c>
    </row>
    <row r="179" spans="1:12">
      <c r="A179">
        <v>2019</v>
      </c>
      <c r="B179">
        <v>7</v>
      </c>
      <c r="C179">
        <v>31</v>
      </c>
      <c r="D179" t="s">
        <v>908</v>
      </c>
      <c r="E179">
        <v>38</v>
      </c>
      <c r="F179" t="s">
        <v>922</v>
      </c>
      <c r="G179">
        <v>661236</v>
      </c>
      <c r="H179" t="s">
        <v>136</v>
      </c>
      <c r="I179" t="s">
        <v>4</v>
      </c>
      <c r="J179" t="s">
        <v>816</v>
      </c>
      <c r="K179">
        <v>-1980</v>
      </c>
    </row>
    <row r="180" spans="1:12">
      <c r="A180">
        <v>2019</v>
      </c>
      <c r="B180">
        <v>7</v>
      </c>
      <c r="C180">
        <v>31</v>
      </c>
      <c r="D180" t="s">
        <v>908</v>
      </c>
      <c r="E180">
        <v>39</v>
      </c>
      <c r="F180" t="s">
        <v>922</v>
      </c>
      <c r="G180">
        <v>661236</v>
      </c>
      <c r="H180" t="s">
        <v>136</v>
      </c>
      <c r="I180" t="s">
        <v>21</v>
      </c>
      <c r="J180" t="s">
        <v>816</v>
      </c>
      <c r="K180">
        <v>5850</v>
      </c>
    </row>
    <row r="181" spans="1:12">
      <c r="A181">
        <v>2019</v>
      </c>
      <c r="B181">
        <v>7</v>
      </c>
      <c r="C181">
        <v>31</v>
      </c>
      <c r="D181" t="s">
        <v>908</v>
      </c>
      <c r="E181">
        <v>40</v>
      </c>
      <c r="F181" t="s">
        <v>922</v>
      </c>
      <c r="G181">
        <v>661236</v>
      </c>
      <c r="H181" t="s">
        <v>136</v>
      </c>
      <c r="I181" t="s">
        <v>4</v>
      </c>
      <c r="J181" t="s">
        <v>816</v>
      </c>
      <c r="K181">
        <v>-5850</v>
      </c>
    </row>
    <row r="182" spans="1:12">
      <c r="A182">
        <v>2019</v>
      </c>
      <c r="B182">
        <v>7</v>
      </c>
      <c r="C182">
        <v>31</v>
      </c>
      <c r="D182" t="s">
        <v>908</v>
      </c>
      <c r="E182">
        <v>41</v>
      </c>
      <c r="F182" t="s">
        <v>923</v>
      </c>
      <c r="G182">
        <v>661236</v>
      </c>
      <c r="H182" t="s">
        <v>136</v>
      </c>
      <c r="I182" t="s">
        <v>193</v>
      </c>
      <c r="J182" t="s">
        <v>816</v>
      </c>
      <c r="K182">
        <v>3960</v>
      </c>
    </row>
    <row r="183" spans="1:12">
      <c r="A183">
        <v>2019</v>
      </c>
      <c r="B183">
        <v>7</v>
      </c>
      <c r="C183">
        <v>31</v>
      </c>
      <c r="D183" t="s">
        <v>908</v>
      </c>
      <c r="E183">
        <v>42</v>
      </c>
      <c r="F183" t="s">
        <v>923</v>
      </c>
      <c r="G183">
        <v>661236</v>
      </c>
      <c r="H183" t="s">
        <v>136</v>
      </c>
      <c r="I183" t="s">
        <v>4</v>
      </c>
      <c r="J183" t="s">
        <v>816</v>
      </c>
      <c r="K183">
        <v>-3960</v>
      </c>
    </row>
    <row r="184" spans="1:12">
      <c r="A184">
        <v>2019</v>
      </c>
      <c r="B184">
        <v>7</v>
      </c>
      <c r="C184">
        <v>31</v>
      </c>
      <c r="D184" t="s">
        <v>908</v>
      </c>
      <c r="E184">
        <v>43</v>
      </c>
      <c r="F184" t="s">
        <v>923</v>
      </c>
      <c r="G184">
        <v>661236</v>
      </c>
      <c r="H184" t="s">
        <v>136</v>
      </c>
      <c r="I184" t="s">
        <v>19</v>
      </c>
      <c r="J184" t="s">
        <v>816</v>
      </c>
      <c r="K184">
        <v>1485</v>
      </c>
    </row>
    <row r="185" spans="1:12">
      <c r="A185">
        <v>2019</v>
      </c>
      <c r="B185">
        <v>7</v>
      </c>
      <c r="C185">
        <v>31</v>
      </c>
      <c r="D185" t="s">
        <v>908</v>
      </c>
      <c r="E185">
        <v>44</v>
      </c>
      <c r="F185" t="s">
        <v>923</v>
      </c>
      <c r="G185">
        <v>661236</v>
      </c>
      <c r="H185" t="s">
        <v>136</v>
      </c>
      <c r="I185" t="s">
        <v>4</v>
      </c>
      <c r="J185" t="s">
        <v>816</v>
      </c>
      <c r="K185">
        <v>-1485</v>
      </c>
    </row>
    <row r="186" spans="1:12">
      <c r="A186">
        <v>2019</v>
      </c>
      <c r="B186">
        <v>7</v>
      </c>
      <c r="C186">
        <v>31</v>
      </c>
      <c r="D186" t="s">
        <v>908</v>
      </c>
      <c r="E186">
        <v>45</v>
      </c>
      <c r="F186" t="s">
        <v>923</v>
      </c>
      <c r="G186">
        <v>661236</v>
      </c>
      <c r="H186" t="s">
        <v>136</v>
      </c>
      <c r="I186" t="s">
        <v>20</v>
      </c>
      <c r="J186" t="s">
        <v>816</v>
      </c>
      <c r="K186">
        <v>990</v>
      </c>
    </row>
    <row r="187" spans="1:12">
      <c r="A187">
        <v>2019</v>
      </c>
      <c r="B187">
        <v>7</v>
      </c>
      <c r="C187">
        <v>31</v>
      </c>
      <c r="D187" t="s">
        <v>908</v>
      </c>
      <c r="E187">
        <v>46</v>
      </c>
      <c r="F187" t="s">
        <v>923</v>
      </c>
      <c r="G187">
        <v>661236</v>
      </c>
      <c r="H187" t="s">
        <v>136</v>
      </c>
      <c r="I187" t="s">
        <v>4</v>
      </c>
      <c r="J187" t="s">
        <v>816</v>
      </c>
      <c r="K187">
        <v>-990</v>
      </c>
    </row>
    <row r="188" spans="1:12">
      <c r="A188">
        <v>2019</v>
      </c>
      <c r="B188">
        <v>7</v>
      </c>
      <c r="C188">
        <v>31</v>
      </c>
      <c r="D188" t="s">
        <v>908</v>
      </c>
      <c r="E188">
        <v>47</v>
      </c>
      <c r="F188" t="s">
        <v>923</v>
      </c>
      <c r="G188">
        <v>661236</v>
      </c>
      <c r="H188" t="s">
        <v>136</v>
      </c>
      <c r="I188" t="s">
        <v>21</v>
      </c>
      <c r="J188" t="s">
        <v>816</v>
      </c>
      <c r="K188">
        <v>2970</v>
      </c>
    </row>
    <row r="189" spans="1:12">
      <c r="A189">
        <v>2019</v>
      </c>
      <c r="B189">
        <v>7</v>
      </c>
      <c r="C189">
        <v>31</v>
      </c>
      <c r="D189" t="s">
        <v>908</v>
      </c>
      <c r="E189">
        <v>48</v>
      </c>
      <c r="F189" t="s">
        <v>923</v>
      </c>
      <c r="G189">
        <v>661236</v>
      </c>
      <c r="H189" t="s">
        <v>136</v>
      </c>
      <c r="I189" t="s">
        <v>4</v>
      </c>
      <c r="J189" t="s">
        <v>816</v>
      </c>
      <c r="K189">
        <v>-2970</v>
      </c>
    </row>
    <row r="190" spans="1:12">
      <c r="A190">
        <v>2019</v>
      </c>
      <c r="B190">
        <v>7</v>
      </c>
      <c r="C190">
        <v>31</v>
      </c>
      <c r="D190" t="s">
        <v>908</v>
      </c>
      <c r="E190">
        <v>49</v>
      </c>
      <c r="F190" t="s">
        <v>924</v>
      </c>
      <c r="G190">
        <v>611103</v>
      </c>
      <c r="H190" t="s">
        <v>67</v>
      </c>
      <c r="I190" t="s">
        <v>12</v>
      </c>
      <c r="J190" t="s">
        <v>816</v>
      </c>
      <c r="L190">
        <v>-424283.34</v>
      </c>
    </row>
    <row r="191" spans="1:12">
      <c r="A191">
        <v>2019</v>
      </c>
      <c r="B191">
        <v>7</v>
      </c>
      <c r="C191">
        <v>31</v>
      </c>
      <c r="D191" t="s">
        <v>908</v>
      </c>
      <c r="E191">
        <v>50</v>
      </c>
      <c r="F191" t="s">
        <v>924</v>
      </c>
      <c r="G191">
        <v>611103</v>
      </c>
      <c r="H191" t="s">
        <v>67</v>
      </c>
      <c r="I191" t="s">
        <v>4</v>
      </c>
      <c r="J191" t="s">
        <v>816</v>
      </c>
      <c r="L191">
        <v>424283.34</v>
      </c>
    </row>
    <row r="192" spans="1:12">
      <c r="A192">
        <v>2019</v>
      </c>
      <c r="B192">
        <v>7</v>
      </c>
      <c r="C192">
        <v>31</v>
      </c>
      <c r="D192" t="s">
        <v>925</v>
      </c>
      <c r="E192">
        <v>1</v>
      </c>
      <c r="F192" t="s">
        <v>841</v>
      </c>
      <c r="G192">
        <v>602104</v>
      </c>
      <c r="H192" t="s">
        <v>843</v>
      </c>
      <c r="I192" t="s">
        <v>19</v>
      </c>
      <c r="J192" t="s">
        <v>816</v>
      </c>
      <c r="L192">
        <v>554433.96</v>
      </c>
    </row>
    <row r="193" spans="1:12">
      <c r="A193">
        <v>2019</v>
      </c>
      <c r="B193">
        <v>7</v>
      </c>
      <c r="C193">
        <v>31</v>
      </c>
      <c r="D193" t="s">
        <v>925</v>
      </c>
      <c r="E193">
        <v>2</v>
      </c>
      <c r="F193" t="s">
        <v>841</v>
      </c>
      <c r="G193">
        <v>602104</v>
      </c>
      <c r="H193" t="s">
        <v>843</v>
      </c>
      <c r="I193" t="s">
        <v>833</v>
      </c>
      <c r="J193" t="s">
        <v>816</v>
      </c>
      <c r="L193">
        <v>-554433.96</v>
      </c>
    </row>
    <row r="194" spans="1:12">
      <c r="A194">
        <v>2019</v>
      </c>
      <c r="B194">
        <v>7</v>
      </c>
      <c r="C194">
        <v>31</v>
      </c>
      <c r="D194" t="s">
        <v>925</v>
      </c>
      <c r="E194">
        <v>3</v>
      </c>
      <c r="F194" t="s">
        <v>844</v>
      </c>
      <c r="G194">
        <v>601103</v>
      </c>
      <c r="H194" t="s">
        <v>846</v>
      </c>
      <c r="I194" t="s">
        <v>19</v>
      </c>
      <c r="J194" t="s">
        <v>816</v>
      </c>
      <c r="L194">
        <v>803287.67</v>
      </c>
    </row>
    <row r="195" spans="1:12">
      <c r="A195">
        <v>2019</v>
      </c>
      <c r="B195">
        <v>7</v>
      </c>
      <c r="C195">
        <v>31</v>
      </c>
      <c r="D195" t="s">
        <v>925</v>
      </c>
      <c r="E195">
        <v>4</v>
      </c>
      <c r="F195" t="s">
        <v>844</v>
      </c>
      <c r="G195">
        <v>601103</v>
      </c>
      <c r="H195" t="s">
        <v>846</v>
      </c>
      <c r="I195" t="s">
        <v>833</v>
      </c>
      <c r="J195" t="s">
        <v>816</v>
      </c>
      <c r="L195">
        <v>-803287.67</v>
      </c>
    </row>
    <row r="196" spans="1:12">
      <c r="A196">
        <v>2019</v>
      </c>
      <c r="B196">
        <v>7</v>
      </c>
      <c r="C196">
        <v>31</v>
      </c>
      <c r="D196" t="s">
        <v>925</v>
      </c>
      <c r="E196">
        <v>5</v>
      </c>
      <c r="F196" t="s">
        <v>847</v>
      </c>
      <c r="G196">
        <v>60210704</v>
      </c>
      <c r="H196" t="s">
        <v>3</v>
      </c>
      <c r="I196" t="s">
        <v>21</v>
      </c>
      <c r="J196" t="s">
        <v>816</v>
      </c>
      <c r="L196">
        <v>94339.62</v>
      </c>
    </row>
    <row r="197" spans="1:12">
      <c r="A197">
        <v>2019</v>
      </c>
      <c r="B197">
        <v>7</v>
      </c>
      <c r="C197">
        <v>31</v>
      </c>
      <c r="D197" t="s">
        <v>925</v>
      </c>
      <c r="E197">
        <v>6</v>
      </c>
      <c r="F197" t="s">
        <v>847</v>
      </c>
      <c r="G197">
        <v>60210704</v>
      </c>
      <c r="H197" t="s">
        <v>3</v>
      </c>
      <c r="I197" t="s">
        <v>833</v>
      </c>
      <c r="J197" t="s">
        <v>816</v>
      </c>
      <c r="L197">
        <v>-94339.62</v>
      </c>
    </row>
    <row r="198" spans="1:12">
      <c r="A198">
        <v>2019</v>
      </c>
      <c r="B198">
        <v>7</v>
      </c>
      <c r="C198">
        <v>31</v>
      </c>
      <c r="F198" t="s">
        <v>878</v>
      </c>
    </row>
    <row r="199" spans="1:12">
      <c r="A199">
        <v>2019</v>
      </c>
      <c r="B199">
        <v>7</v>
      </c>
      <c r="F199" t="s">
        <v>879</v>
      </c>
    </row>
    <row r="200" spans="1:12">
      <c r="A200">
        <v>2019</v>
      </c>
      <c r="F200" t="s">
        <v>896</v>
      </c>
    </row>
  </sheetData>
  <autoFilter ref="A5:L172"/>
  <phoneticPr fontId="4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5"/>
  <sheetViews>
    <sheetView workbookViewId="0">
      <selection activeCell="C4" sqref="C4:C18"/>
    </sheetView>
  </sheetViews>
  <sheetFormatPr defaultColWidth="9" defaultRowHeight="16.5"/>
  <cols>
    <col min="1" max="1" width="2.5" style="12" customWidth="1"/>
    <col min="2" max="2" width="15.125" style="12" customWidth="1"/>
    <col min="3" max="5" width="18.125" style="12" customWidth="1"/>
    <col min="6" max="6" width="16.125" style="12" customWidth="1"/>
    <col min="7" max="16384" width="9" style="12"/>
  </cols>
  <sheetData>
    <row r="1" spans="2:6" ht="9.75" customHeight="1"/>
    <row r="2" spans="2:6">
      <c r="B2" s="202">
        <v>7</v>
      </c>
      <c r="D2" s="13" t="s">
        <v>504</v>
      </c>
      <c r="E2" s="14">
        <v>5.5E-2</v>
      </c>
    </row>
    <row r="3" spans="2:6">
      <c r="B3" s="15" t="s">
        <v>505</v>
      </c>
      <c r="C3" s="15" t="s">
        <v>506</v>
      </c>
      <c r="D3" s="16" t="s">
        <v>506</v>
      </c>
      <c r="E3" s="16" t="s">
        <v>507</v>
      </c>
    </row>
    <row r="4" spans="2:6">
      <c r="B4" s="17" t="s">
        <v>508</v>
      </c>
      <c r="C4" s="17">
        <v>1454455051.7022598</v>
      </c>
      <c r="D4" s="18">
        <f>ROUND(C4,2)</f>
        <v>1454455051.7</v>
      </c>
      <c r="E4" s="19">
        <f>ROUND(D4*$B$2/12*$E$2,2)</f>
        <v>46663766.240000002</v>
      </c>
      <c r="F4" s="20">
        <f>E4/10000</f>
        <v>4666.3766240000004</v>
      </c>
    </row>
    <row r="5" spans="2:6">
      <c r="B5" s="17" t="s">
        <v>327</v>
      </c>
      <c r="C5" s="17">
        <v>830338492.07150495</v>
      </c>
      <c r="D5" s="18">
        <f t="shared" ref="D5:D17" si="0">ROUND(C5,2)</f>
        <v>830338492.07000005</v>
      </c>
      <c r="E5" s="19">
        <f t="shared" ref="E5:E19" si="1">ROUND(D5*$B$2/12*$E$2,2)</f>
        <v>26640026.620000001</v>
      </c>
      <c r="F5" s="20">
        <f t="shared" ref="F5:F19" si="2">E5/10000</f>
        <v>2664.0026620000003</v>
      </c>
    </row>
    <row r="6" spans="2:6">
      <c r="B6" s="17" t="s">
        <v>13</v>
      </c>
      <c r="C6" s="17">
        <v>12838323.175471632</v>
      </c>
      <c r="D6" s="18">
        <f t="shared" si="0"/>
        <v>12838323.18</v>
      </c>
      <c r="E6" s="19">
        <f t="shared" si="1"/>
        <v>411896.2</v>
      </c>
      <c r="F6" s="20">
        <f t="shared" si="2"/>
        <v>41.189619999999998</v>
      </c>
    </row>
    <row r="7" spans="2:6">
      <c r="B7" s="21" t="s">
        <v>509</v>
      </c>
      <c r="C7" s="21">
        <v>2297631866.9492364</v>
      </c>
      <c r="D7" s="18">
        <f>SUM(D4:D6)</f>
        <v>2297631866.9499998</v>
      </c>
      <c r="E7" s="19">
        <f t="shared" si="1"/>
        <v>73715689.060000002</v>
      </c>
      <c r="F7" s="20">
        <f t="shared" si="2"/>
        <v>7371.5689060000004</v>
      </c>
    </row>
    <row r="8" spans="2:6">
      <c r="B8" s="17" t="s">
        <v>10</v>
      </c>
      <c r="C8" s="17">
        <v>271187.88726415049</v>
      </c>
      <c r="D8" s="18">
        <f t="shared" si="0"/>
        <v>271187.89</v>
      </c>
      <c r="E8" s="19">
        <f t="shared" si="1"/>
        <v>8700.61</v>
      </c>
      <c r="F8" s="20">
        <f t="shared" si="2"/>
        <v>0.87006100000000008</v>
      </c>
    </row>
    <row r="9" spans="2:6">
      <c r="B9" s="17" t="s">
        <v>510</v>
      </c>
      <c r="C9" s="17">
        <v>350367062.72174674</v>
      </c>
      <c r="D9" s="18">
        <f t="shared" si="0"/>
        <v>350367062.72000003</v>
      </c>
      <c r="E9" s="19">
        <f t="shared" si="1"/>
        <v>11240943.26</v>
      </c>
      <c r="F9" s="20">
        <f t="shared" si="2"/>
        <v>1124.0943259999999</v>
      </c>
    </row>
    <row r="10" spans="2:6">
      <c r="B10" s="17" t="s">
        <v>511</v>
      </c>
      <c r="C10" s="17">
        <v>122226235.06415096</v>
      </c>
      <c r="D10" s="18">
        <f t="shared" si="0"/>
        <v>122226235.06</v>
      </c>
      <c r="E10" s="19">
        <f t="shared" si="1"/>
        <v>3921425.04</v>
      </c>
      <c r="F10" s="20">
        <f t="shared" si="2"/>
        <v>392.14250400000003</v>
      </c>
    </row>
    <row r="11" spans="2:6">
      <c r="B11" s="21" t="s">
        <v>512</v>
      </c>
      <c r="C11" s="21">
        <v>472864485.67316186</v>
      </c>
      <c r="D11" s="18">
        <f>SUM(D8:D10)</f>
        <v>472864485.67000002</v>
      </c>
      <c r="E11" s="19">
        <f t="shared" si="1"/>
        <v>15171068.92</v>
      </c>
      <c r="F11" s="20">
        <f t="shared" si="2"/>
        <v>1517.106892</v>
      </c>
    </row>
    <row r="12" spans="2:6">
      <c r="B12" s="17" t="s">
        <v>15</v>
      </c>
      <c r="C12" s="17">
        <v>790105588.89188409</v>
      </c>
      <c r="D12" s="18">
        <f t="shared" si="0"/>
        <v>790105588.88999999</v>
      </c>
      <c r="E12" s="19">
        <f t="shared" si="1"/>
        <v>25349220.98</v>
      </c>
      <c r="F12" s="20">
        <f t="shared" si="2"/>
        <v>2534.922098</v>
      </c>
    </row>
    <row r="13" spans="2:6">
      <c r="B13" s="17" t="s">
        <v>16</v>
      </c>
      <c r="C13" s="17">
        <v>296531658.18877304</v>
      </c>
      <c r="D13" s="18">
        <f t="shared" si="0"/>
        <v>296531658.19</v>
      </c>
      <c r="E13" s="19">
        <f t="shared" si="1"/>
        <v>9513724.0299999993</v>
      </c>
      <c r="F13" s="20">
        <f t="shared" si="2"/>
        <v>951.37240299999996</v>
      </c>
    </row>
    <row r="14" spans="2:6">
      <c r="B14" s="17" t="s">
        <v>328</v>
      </c>
      <c r="C14" s="17">
        <v>183892523.58622614</v>
      </c>
      <c r="D14" s="18">
        <f t="shared" si="0"/>
        <v>183892523.59</v>
      </c>
      <c r="E14" s="19">
        <f t="shared" si="1"/>
        <v>5899885.1299999999</v>
      </c>
      <c r="F14" s="20">
        <f t="shared" si="2"/>
        <v>589.98851300000001</v>
      </c>
    </row>
    <row r="15" spans="2:6">
      <c r="B15" s="21" t="s">
        <v>513</v>
      </c>
      <c r="C15" s="21">
        <v>1270529770.6668832</v>
      </c>
      <c r="D15" s="18">
        <f>SUM(D12:D14)</f>
        <v>1270529770.6699998</v>
      </c>
      <c r="E15" s="19">
        <f t="shared" si="1"/>
        <v>40762830.140000001</v>
      </c>
      <c r="F15" s="20">
        <f t="shared" si="2"/>
        <v>4076.2830140000001</v>
      </c>
    </row>
    <row r="16" spans="2:6">
      <c r="B16" s="17" t="s">
        <v>194</v>
      </c>
      <c r="C16" s="17">
        <v>5197448113.2075472</v>
      </c>
      <c r="D16" s="18">
        <f t="shared" si="0"/>
        <v>5197448113.21</v>
      </c>
      <c r="E16" s="19">
        <f t="shared" si="1"/>
        <v>166751460.30000001</v>
      </c>
      <c r="F16" s="20">
        <f t="shared" si="2"/>
        <v>16675.14603</v>
      </c>
    </row>
    <row r="17" spans="2:6">
      <c r="B17" s="17" t="s">
        <v>514</v>
      </c>
      <c r="C17" s="17">
        <v>30522643.510000147</v>
      </c>
      <c r="D17" s="18">
        <f t="shared" si="0"/>
        <v>30522643.510000002</v>
      </c>
      <c r="E17" s="19">
        <f t="shared" si="1"/>
        <v>979268.15</v>
      </c>
      <c r="F17" s="20">
        <f t="shared" si="2"/>
        <v>97.926815000000005</v>
      </c>
    </row>
    <row r="18" spans="2:6">
      <c r="B18" s="21" t="s">
        <v>515</v>
      </c>
      <c r="C18" s="21">
        <v>5227970756.7175474</v>
      </c>
      <c r="D18" s="18">
        <f>D16+D17</f>
        <v>5227970756.7200003</v>
      </c>
      <c r="E18" s="19">
        <f t="shared" si="1"/>
        <v>167730728.44</v>
      </c>
      <c r="F18" s="20">
        <f t="shared" si="2"/>
        <v>16773.072843999998</v>
      </c>
    </row>
    <row r="19" spans="2:6">
      <c r="B19" s="22" t="s">
        <v>2</v>
      </c>
      <c r="C19" s="23">
        <f>C7+C11+C15+C18</f>
        <v>9268996880.0068283</v>
      </c>
      <c r="D19" s="23">
        <f>D7+D11+D15+D18</f>
        <v>9268996880.0100002</v>
      </c>
      <c r="E19" s="19">
        <f t="shared" si="1"/>
        <v>297380316.56999999</v>
      </c>
      <c r="F19" s="20">
        <f t="shared" si="2"/>
        <v>29738.031657</v>
      </c>
    </row>
    <row r="21" spans="2:6">
      <c r="B21" s="12" t="s">
        <v>516</v>
      </c>
    </row>
    <row r="105" spans="17:17">
      <c r="Q105" s="12" t="e">
        <f>资金</f>
        <v>#NAME?</v>
      </c>
    </row>
  </sheetData>
  <phoneticPr fontId="42" type="noConversion"/>
  <pageMargins left="0.7" right="0.7" top="0.75" bottom="0.75" header="0.3" footer="0.3"/>
  <ignoredErrors>
    <ignoredError sqref="D8:D17"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7"/>
  <sheetViews>
    <sheetView workbookViewId="0">
      <selection activeCell="I48" sqref="I48"/>
    </sheetView>
  </sheetViews>
  <sheetFormatPr defaultColWidth="9" defaultRowHeight="13.5"/>
  <cols>
    <col min="1" max="1" width="29.625" style="1" customWidth="1"/>
    <col min="2" max="16384" width="9" style="1"/>
  </cols>
  <sheetData>
    <row r="1" spans="1:2">
      <c r="A1" s="2" t="s">
        <v>517</v>
      </c>
      <c r="B1" s="3"/>
    </row>
    <row r="2" spans="1:2">
      <c r="A2" s="4" t="s">
        <v>518</v>
      </c>
      <c r="B2" s="3"/>
    </row>
    <row r="3" spans="1:2">
      <c r="A3" s="5" t="s">
        <v>505</v>
      </c>
      <c r="B3" s="6" t="s">
        <v>519</v>
      </c>
    </row>
    <row r="4" spans="1:2">
      <c r="A4" s="7" t="s">
        <v>312</v>
      </c>
      <c r="B4" s="8">
        <v>13</v>
      </c>
    </row>
    <row r="5" spans="1:2">
      <c r="A5" s="7" t="s">
        <v>520</v>
      </c>
      <c r="B5" s="8">
        <v>5</v>
      </c>
    </row>
    <row r="6" spans="1:2">
      <c r="A6" s="7" t="s">
        <v>521</v>
      </c>
      <c r="B6" s="8">
        <v>15</v>
      </c>
    </row>
    <row r="7" spans="1:2">
      <c r="A7" s="7" t="s">
        <v>522</v>
      </c>
      <c r="B7" s="8">
        <v>6</v>
      </c>
    </row>
    <row r="8" spans="1:2">
      <c r="A8" s="7" t="s">
        <v>523</v>
      </c>
      <c r="B8" s="8">
        <v>4</v>
      </c>
    </row>
    <row r="9" spans="1:2">
      <c r="A9" s="7" t="s">
        <v>314</v>
      </c>
      <c r="B9" s="8">
        <v>1</v>
      </c>
    </row>
    <row r="10" spans="1:2">
      <c r="A10" s="7" t="s">
        <v>320</v>
      </c>
      <c r="B10" s="8">
        <v>10</v>
      </c>
    </row>
    <row r="11" spans="1:2">
      <c r="A11" s="7" t="s">
        <v>315</v>
      </c>
      <c r="B11" s="8">
        <v>10</v>
      </c>
    </row>
    <row r="12" spans="1:2">
      <c r="A12" s="7" t="s">
        <v>524</v>
      </c>
      <c r="B12" s="8">
        <v>4</v>
      </c>
    </row>
    <row r="13" spans="1:2">
      <c r="A13" s="7" t="s">
        <v>316</v>
      </c>
      <c r="B13" s="8">
        <v>28</v>
      </c>
    </row>
    <row r="14" spans="1:2">
      <c r="A14" s="7" t="s">
        <v>525</v>
      </c>
      <c r="B14" s="8">
        <v>4</v>
      </c>
    </row>
    <row r="15" spans="1:2">
      <c r="A15" s="7" t="s">
        <v>322</v>
      </c>
      <c r="B15" s="8">
        <v>15</v>
      </c>
    </row>
    <row r="16" spans="1:2">
      <c r="A16" s="7" t="s">
        <v>321</v>
      </c>
      <c r="B16" s="8">
        <v>16</v>
      </c>
    </row>
    <row r="17" spans="1:2">
      <c r="A17" s="7" t="s">
        <v>318</v>
      </c>
      <c r="B17" s="8">
        <v>39</v>
      </c>
    </row>
    <row r="18" spans="1:2">
      <c r="A18" s="7" t="s">
        <v>186</v>
      </c>
      <c r="B18" s="8">
        <v>21</v>
      </c>
    </row>
    <row r="19" spans="1:2">
      <c r="A19" s="7" t="s">
        <v>189</v>
      </c>
      <c r="B19" s="8">
        <v>12</v>
      </c>
    </row>
    <row r="20" spans="1:2">
      <c r="A20" s="7" t="s">
        <v>5</v>
      </c>
      <c r="B20" s="8">
        <v>4</v>
      </c>
    </row>
    <row r="21" spans="1:2">
      <c r="A21" s="7" t="s">
        <v>195</v>
      </c>
      <c r="B21" s="8">
        <v>63</v>
      </c>
    </row>
    <row r="22" spans="1:2">
      <c r="A22" s="7" t="s">
        <v>319</v>
      </c>
      <c r="B22" s="8">
        <v>40</v>
      </c>
    </row>
    <row r="23" spans="1:2">
      <c r="A23" s="7" t="s">
        <v>10</v>
      </c>
      <c r="B23" s="8">
        <v>20</v>
      </c>
    </row>
    <row r="24" spans="1:2">
      <c r="A24" s="7" t="s">
        <v>526</v>
      </c>
      <c r="B24" s="8">
        <v>4</v>
      </c>
    </row>
    <row r="25" spans="1:2">
      <c r="A25" s="7" t="s">
        <v>24</v>
      </c>
      <c r="B25" s="8">
        <v>6</v>
      </c>
    </row>
    <row r="26" spans="1:2">
      <c r="A26" s="7" t="s">
        <v>527</v>
      </c>
      <c r="B26" s="8">
        <v>2</v>
      </c>
    </row>
    <row r="27" spans="1:2">
      <c r="A27" s="7" t="s">
        <v>528</v>
      </c>
      <c r="B27" s="8">
        <v>3</v>
      </c>
    </row>
    <row r="28" spans="1:2">
      <c r="A28" s="7" t="s">
        <v>529</v>
      </c>
      <c r="B28" s="8">
        <v>2</v>
      </c>
    </row>
    <row r="29" spans="1:2">
      <c r="A29" s="7" t="s">
        <v>23</v>
      </c>
      <c r="B29" s="8">
        <v>9</v>
      </c>
    </row>
    <row r="30" spans="1:2">
      <c r="A30" s="7" t="s">
        <v>530</v>
      </c>
      <c r="B30" s="8">
        <v>0</v>
      </c>
    </row>
    <row r="31" spans="1:2">
      <c r="A31" s="7" t="s">
        <v>531</v>
      </c>
      <c r="B31" s="8">
        <v>14</v>
      </c>
    </row>
    <row r="32" spans="1:2">
      <c r="A32" s="7" t="s">
        <v>194</v>
      </c>
      <c r="B32" s="8">
        <v>27</v>
      </c>
    </row>
    <row r="33" spans="1:2">
      <c r="A33" s="7" t="s">
        <v>532</v>
      </c>
      <c r="B33" s="8">
        <v>36</v>
      </c>
    </row>
    <row r="34" spans="1:2">
      <c r="A34" s="7" t="s">
        <v>514</v>
      </c>
      <c r="B34" s="8">
        <v>17</v>
      </c>
    </row>
    <row r="35" spans="1:2">
      <c r="A35" s="7" t="s">
        <v>533</v>
      </c>
      <c r="B35" s="8">
        <v>49</v>
      </c>
    </row>
    <row r="36" spans="1:2">
      <c r="A36" s="7" t="s">
        <v>534</v>
      </c>
      <c r="B36" s="8">
        <v>36</v>
      </c>
    </row>
    <row r="37" spans="1:2">
      <c r="A37" s="7" t="s">
        <v>535</v>
      </c>
      <c r="B37" s="8">
        <v>24</v>
      </c>
    </row>
    <row r="38" spans="1:2">
      <c r="A38" s="7" t="s">
        <v>329</v>
      </c>
      <c r="B38" s="8">
        <v>5</v>
      </c>
    </row>
    <row r="39" spans="1:2">
      <c r="A39" s="7" t="s">
        <v>330</v>
      </c>
      <c r="B39" s="8">
        <v>13</v>
      </c>
    </row>
    <row r="40" spans="1:2">
      <c r="A40" s="7" t="s">
        <v>536</v>
      </c>
      <c r="B40" s="8">
        <v>5</v>
      </c>
    </row>
    <row r="41" spans="1:2">
      <c r="A41" s="7" t="s">
        <v>198</v>
      </c>
      <c r="B41" s="8">
        <v>4</v>
      </c>
    </row>
    <row r="42" spans="1:2">
      <c r="A42" s="7" t="s">
        <v>537</v>
      </c>
      <c r="B42" s="8">
        <v>4</v>
      </c>
    </row>
    <row r="43" spans="1:2">
      <c r="A43" s="7" t="s">
        <v>538</v>
      </c>
      <c r="B43" s="8">
        <v>1</v>
      </c>
    </row>
    <row r="44" spans="1:2">
      <c r="A44" s="7" t="s">
        <v>510</v>
      </c>
      <c r="B44" s="8">
        <v>10</v>
      </c>
    </row>
    <row r="45" spans="1:2">
      <c r="A45" s="7" t="s">
        <v>511</v>
      </c>
      <c r="B45" s="8">
        <v>11</v>
      </c>
    </row>
    <row r="46" spans="1:2">
      <c r="A46" s="7" t="s">
        <v>539</v>
      </c>
      <c r="B46" s="8">
        <v>10</v>
      </c>
    </row>
    <row r="47" spans="1:2">
      <c r="A47" s="7" t="s">
        <v>325</v>
      </c>
      <c r="B47" s="8">
        <v>6</v>
      </c>
    </row>
    <row r="48" spans="1:2">
      <c r="A48" s="7" t="s">
        <v>540</v>
      </c>
      <c r="B48" s="8">
        <v>5</v>
      </c>
    </row>
    <row r="49" spans="1:3">
      <c r="A49" s="7" t="s">
        <v>508</v>
      </c>
      <c r="B49" s="8">
        <v>15</v>
      </c>
    </row>
    <row r="50" spans="1:3">
      <c r="A50" s="7" t="s">
        <v>327</v>
      </c>
      <c r="B50" s="8">
        <v>1</v>
      </c>
    </row>
    <row r="51" spans="1:3">
      <c r="A51" s="7" t="s">
        <v>15</v>
      </c>
      <c r="B51" s="8">
        <v>13</v>
      </c>
    </row>
    <row r="52" spans="1:3">
      <c r="A52" s="7" t="s">
        <v>541</v>
      </c>
      <c r="B52" s="8">
        <v>7</v>
      </c>
    </row>
    <row r="53" spans="1:3">
      <c r="A53" s="7" t="s">
        <v>542</v>
      </c>
      <c r="B53" s="8">
        <v>6</v>
      </c>
    </row>
    <row r="54" spans="1:3">
      <c r="A54" s="7" t="s">
        <v>16</v>
      </c>
      <c r="B54" s="8">
        <v>8</v>
      </c>
    </row>
    <row r="55" spans="1:3">
      <c r="A55" s="7" t="s">
        <v>197</v>
      </c>
      <c r="B55" s="8">
        <v>3</v>
      </c>
    </row>
    <row r="56" spans="1:3">
      <c r="A56" s="7" t="s">
        <v>543</v>
      </c>
      <c r="B56" s="8">
        <v>2</v>
      </c>
    </row>
    <row r="57" spans="1:3">
      <c r="A57" s="7" t="s">
        <v>544</v>
      </c>
      <c r="B57" s="8">
        <v>0</v>
      </c>
    </row>
    <row r="58" spans="1:3">
      <c r="A58" s="7" t="s">
        <v>545</v>
      </c>
      <c r="B58" s="8">
        <v>2</v>
      </c>
    </row>
    <row r="59" spans="1:3">
      <c r="A59" s="9" t="s">
        <v>118</v>
      </c>
      <c r="B59" s="10">
        <v>690</v>
      </c>
    </row>
    <row r="60" spans="1:3">
      <c r="A60" s="7" t="s">
        <v>546</v>
      </c>
      <c r="B60" s="8">
        <v>20</v>
      </c>
      <c r="C60" s="1" t="s">
        <v>546</v>
      </c>
    </row>
    <row r="61" spans="1:3">
      <c r="A61" s="7" t="s">
        <v>547</v>
      </c>
      <c r="B61" s="8">
        <v>34</v>
      </c>
      <c r="C61" s="1" t="s">
        <v>547</v>
      </c>
    </row>
    <row r="62" spans="1:3">
      <c r="A62" s="7" t="s">
        <v>548</v>
      </c>
      <c r="B62" s="8">
        <v>8</v>
      </c>
      <c r="C62" s="1" t="s">
        <v>548</v>
      </c>
    </row>
    <row r="63" spans="1:3">
      <c r="A63" s="7" t="s">
        <v>549</v>
      </c>
      <c r="B63" s="8">
        <v>38</v>
      </c>
      <c r="C63" s="1" t="s">
        <v>549</v>
      </c>
    </row>
    <row r="64" spans="1:3">
      <c r="A64" s="7" t="s">
        <v>550</v>
      </c>
      <c r="B64" s="8">
        <v>11</v>
      </c>
      <c r="C64" s="1" t="s">
        <v>550</v>
      </c>
    </row>
    <row r="65" spans="1:3">
      <c r="A65" s="7" t="s">
        <v>551</v>
      </c>
      <c r="B65" s="8">
        <v>53</v>
      </c>
      <c r="C65" s="1" t="s">
        <v>551</v>
      </c>
    </row>
    <row r="66" spans="1:3">
      <c r="A66" s="7" t="s">
        <v>552</v>
      </c>
      <c r="B66" s="8">
        <v>43</v>
      </c>
      <c r="C66" s="1" t="s">
        <v>552</v>
      </c>
    </row>
    <row r="67" spans="1:3">
      <c r="A67" s="7" t="s">
        <v>553</v>
      </c>
      <c r="B67" s="8">
        <v>15</v>
      </c>
      <c r="C67" s="1" t="s">
        <v>553</v>
      </c>
    </row>
    <row r="68" spans="1:3">
      <c r="A68" s="7" t="s">
        <v>554</v>
      </c>
      <c r="B68" s="8">
        <v>13</v>
      </c>
      <c r="C68" s="1" t="s">
        <v>554</v>
      </c>
    </row>
    <row r="69" spans="1:3">
      <c r="A69" s="7" t="s">
        <v>555</v>
      </c>
      <c r="B69" s="8">
        <v>9</v>
      </c>
      <c r="C69" s="1" t="s">
        <v>555</v>
      </c>
    </row>
    <row r="70" spans="1:3">
      <c r="A70" s="7" t="s">
        <v>556</v>
      </c>
      <c r="B70" s="8">
        <v>40</v>
      </c>
      <c r="C70" s="1" t="s">
        <v>556</v>
      </c>
    </row>
    <row r="71" spans="1:3">
      <c r="A71" s="7" t="s">
        <v>557</v>
      </c>
      <c r="B71" s="8">
        <v>4</v>
      </c>
      <c r="C71" s="1" t="s">
        <v>557</v>
      </c>
    </row>
    <row r="72" spans="1:3">
      <c r="A72" s="7" t="s">
        <v>558</v>
      </c>
      <c r="B72" s="8">
        <v>35</v>
      </c>
      <c r="C72" s="1" t="s">
        <v>558</v>
      </c>
    </row>
    <row r="73" spans="1:3">
      <c r="A73" s="7" t="s">
        <v>559</v>
      </c>
      <c r="B73" s="8">
        <v>13</v>
      </c>
      <c r="C73" s="1" t="s">
        <v>559</v>
      </c>
    </row>
    <row r="74" spans="1:3">
      <c r="A74" s="7" t="s">
        <v>560</v>
      </c>
      <c r="B74" s="8">
        <v>26</v>
      </c>
      <c r="C74" s="1" t="s">
        <v>560</v>
      </c>
    </row>
    <row r="75" spans="1:3">
      <c r="A75" s="7" t="s">
        <v>561</v>
      </c>
      <c r="B75" s="8">
        <v>18</v>
      </c>
      <c r="C75" s="1" t="s">
        <v>561</v>
      </c>
    </row>
    <row r="76" spans="1:3">
      <c r="A76" s="7" t="s">
        <v>562</v>
      </c>
      <c r="B76" s="8">
        <v>45</v>
      </c>
      <c r="C76" s="1" t="s">
        <v>562</v>
      </c>
    </row>
    <row r="77" spans="1:3">
      <c r="A77" s="7" t="s">
        <v>563</v>
      </c>
      <c r="B77" s="8">
        <v>10</v>
      </c>
      <c r="C77" s="1" t="s">
        <v>563</v>
      </c>
    </row>
    <row r="78" spans="1:3">
      <c r="A78" s="7" t="s">
        <v>564</v>
      </c>
      <c r="B78" s="8">
        <v>9</v>
      </c>
      <c r="C78" s="1" t="s">
        <v>564</v>
      </c>
    </row>
    <row r="79" spans="1:3">
      <c r="A79" s="7" t="s">
        <v>565</v>
      </c>
      <c r="B79" s="8">
        <v>17</v>
      </c>
      <c r="C79" s="1" t="s">
        <v>565</v>
      </c>
    </row>
    <row r="80" spans="1:3">
      <c r="A80" s="7" t="s">
        <v>199</v>
      </c>
      <c r="B80" s="8">
        <v>37</v>
      </c>
      <c r="C80" s="1" t="s">
        <v>199</v>
      </c>
    </row>
    <row r="81" spans="1:3">
      <c r="A81" s="7" t="s">
        <v>566</v>
      </c>
      <c r="B81" s="8">
        <v>23</v>
      </c>
      <c r="C81" s="1" t="s">
        <v>566</v>
      </c>
    </row>
    <row r="82" spans="1:3">
      <c r="A82" s="7" t="s">
        <v>567</v>
      </c>
      <c r="B82" s="8">
        <v>19</v>
      </c>
      <c r="C82" s="1" t="s">
        <v>567</v>
      </c>
    </row>
    <row r="83" spans="1:3">
      <c r="A83" s="7" t="s">
        <v>568</v>
      </c>
      <c r="B83" s="8">
        <v>16</v>
      </c>
      <c r="C83" s="1" t="s">
        <v>568</v>
      </c>
    </row>
    <row r="84" spans="1:3">
      <c r="A84" s="7" t="s">
        <v>569</v>
      </c>
      <c r="B84" s="8">
        <v>11</v>
      </c>
      <c r="C84" s="1" t="s">
        <v>569</v>
      </c>
    </row>
    <row r="85" spans="1:3">
      <c r="A85" s="7" t="s">
        <v>570</v>
      </c>
      <c r="B85" s="8">
        <v>25</v>
      </c>
      <c r="C85" s="1" t="s">
        <v>570</v>
      </c>
    </row>
    <row r="86" spans="1:3">
      <c r="A86" s="7" t="s">
        <v>571</v>
      </c>
      <c r="B86" s="8">
        <v>21</v>
      </c>
      <c r="C86" s="1" t="s">
        <v>571</v>
      </c>
    </row>
    <row r="87" spans="1:3">
      <c r="A87" s="7" t="s">
        <v>572</v>
      </c>
      <c r="B87" s="8">
        <v>23</v>
      </c>
      <c r="C87" s="1" t="s">
        <v>572</v>
      </c>
    </row>
    <row r="88" spans="1:3">
      <c r="A88" s="7" t="s">
        <v>573</v>
      </c>
      <c r="B88" s="8">
        <v>19</v>
      </c>
      <c r="C88" s="1" t="s">
        <v>573</v>
      </c>
    </row>
    <row r="89" spans="1:3">
      <c r="A89" s="7" t="s">
        <v>574</v>
      </c>
      <c r="B89" s="8">
        <v>13</v>
      </c>
      <c r="C89" s="1" t="s">
        <v>574</v>
      </c>
    </row>
    <row r="90" spans="1:3">
      <c r="A90" s="7" t="s">
        <v>575</v>
      </c>
      <c r="B90" s="8">
        <v>18</v>
      </c>
      <c r="C90" s="1" t="s">
        <v>575</v>
      </c>
    </row>
    <row r="91" spans="1:3">
      <c r="A91" s="7" t="s">
        <v>576</v>
      </c>
      <c r="B91" s="8">
        <v>18</v>
      </c>
      <c r="C91" s="1" t="s">
        <v>576</v>
      </c>
    </row>
    <row r="92" spans="1:3">
      <c r="A92" s="7" t="s">
        <v>577</v>
      </c>
      <c r="B92" s="8">
        <v>10</v>
      </c>
      <c r="C92" s="1" t="s">
        <v>577</v>
      </c>
    </row>
    <row r="93" spans="1:3">
      <c r="A93" s="7" t="s">
        <v>578</v>
      </c>
      <c r="B93" s="8">
        <v>13</v>
      </c>
      <c r="C93" s="1" t="s">
        <v>578</v>
      </c>
    </row>
    <row r="94" spans="1:3">
      <c r="A94" s="7" t="s">
        <v>579</v>
      </c>
      <c r="B94" s="8">
        <v>18</v>
      </c>
      <c r="C94" s="1" t="s">
        <v>579</v>
      </c>
    </row>
    <row r="95" spans="1:3">
      <c r="A95" s="7" t="s">
        <v>580</v>
      </c>
      <c r="B95" s="8">
        <v>16</v>
      </c>
      <c r="C95" s="1" t="s">
        <v>580</v>
      </c>
    </row>
    <row r="96" spans="1:3">
      <c r="A96" s="7" t="s">
        <v>581</v>
      </c>
      <c r="B96" s="8">
        <v>10</v>
      </c>
      <c r="C96" s="1" t="s">
        <v>581</v>
      </c>
    </row>
    <row r="97" spans="1:3">
      <c r="A97" s="7" t="s">
        <v>582</v>
      </c>
      <c r="B97" s="8">
        <v>13</v>
      </c>
      <c r="C97" s="1" t="s">
        <v>582</v>
      </c>
    </row>
    <row r="98" spans="1:3">
      <c r="A98" s="7" t="s">
        <v>583</v>
      </c>
      <c r="B98" s="8">
        <v>5</v>
      </c>
      <c r="C98" s="1" t="s">
        <v>583</v>
      </c>
    </row>
    <row r="99" spans="1:3">
      <c r="A99" s="7" t="s">
        <v>584</v>
      </c>
      <c r="B99" s="8">
        <v>18</v>
      </c>
      <c r="C99" s="1" t="s">
        <v>584</v>
      </c>
    </row>
    <row r="100" spans="1:3">
      <c r="A100" s="7" t="s">
        <v>585</v>
      </c>
      <c r="B100" s="8">
        <v>5</v>
      </c>
      <c r="C100" s="1" t="s">
        <v>585</v>
      </c>
    </row>
    <row r="101" spans="1:3">
      <c r="A101" s="7" t="s">
        <v>586</v>
      </c>
      <c r="B101" s="8">
        <v>5</v>
      </c>
      <c r="C101" s="1" t="s">
        <v>586</v>
      </c>
    </row>
    <row r="102" spans="1:3">
      <c r="A102" s="7" t="s">
        <v>587</v>
      </c>
      <c r="B102" s="8">
        <v>7</v>
      </c>
      <c r="C102" s="1" t="s">
        <v>587</v>
      </c>
    </row>
    <row r="103" spans="1:3">
      <c r="A103" s="7" t="s">
        <v>588</v>
      </c>
      <c r="B103" s="8">
        <v>12</v>
      </c>
      <c r="C103" s="1" t="s">
        <v>588</v>
      </c>
    </row>
    <row r="104" spans="1:3">
      <c r="A104" s="7" t="s">
        <v>589</v>
      </c>
      <c r="B104" s="8">
        <v>6</v>
      </c>
      <c r="C104" s="1" t="s">
        <v>589</v>
      </c>
    </row>
    <row r="105" spans="1:3">
      <c r="A105" s="7" t="s">
        <v>590</v>
      </c>
      <c r="B105" s="8">
        <v>7</v>
      </c>
      <c r="C105" s="1" t="s">
        <v>590</v>
      </c>
    </row>
    <row r="106" spans="1:3">
      <c r="A106" s="7" t="s">
        <v>591</v>
      </c>
      <c r="B106" s="8">
        <v>5</v>
      </c>
      <c r="C106" s="1" t="s">
        <v>591</v>
      </c>
    </row>
    <row r="107" spans="1:3">
      <c r="A107" s="7" t="s">
        <v>592</v>
      </c>
      <c r="B107" s="8">
        <v>13</v>
      </c>
      <c r="C107" s="1" t="s">
        <v>592</v>
      </c>
    </row>
    <row r="108" spans="1:3">
      <c r="A108" s="7" t="s">
        <v>593</v>
      </c>
      <c r="B108" s="8">
        <v>4</v>
      </c>
      <c r="C108" s="1" t="s">
        <v>593</v>
      </c>
    </row>
    <row r="109" spans="1:3">
      <c r="A109" s="7" t="s">
        <v>594</v>
      </c>
      <c r="B109" s="8">
        <v>11</v>
      </c>
      <c r="C109" s="1" t="s">
        <v>594</v>
      </c>
    </row>
    <row r="110" spans="1:3">
      <c r="A110" s="7" t="s">
        <v>595</v>
      </c>
      <c r="B110" s="8">
        <v>10</v>
      </c>
      <c r="C110" s="1" t="s">
        <v>595</v>
      </c>
    </row>
    <row r="111" spans="1:3">
      <c r="A111" s="7" t="s">
        <v>596</v>
      </c>
      <c r="B111" s="8">
        <v>5</v>
      </c>
      <c r="C111" s="1" t="s">
        <v>596</v>
      </c>
    </row>
    <row r="112" spans="1:3">
      <c r="A112" s="7" t="s">
        <v>597</v>
      </c>
      <c r="B112" s="8">
        <v>9</v>
      </c>
      <c r="C112" s="1" t="s">
        <v>597</v>
      </c>
    </row>
    <row r="113" spans="1:3">
      <c r="A113" s="11" t="s">
        <v>598</v>
      </c>
      <c r="B113" s="8">
        <v>11</v>
      </c>
      <c r="C113" s="1" t="s">
        <v>598</v>
      </c>
    </row>
    <row r="114" spans="1:3">
      <c r="A114" s="7" t="s">
        <v>599</v>
      </c>
      <c r="B114" s="8">
        <v>7</v>
      </c>
      <c r="C114" s="1" t="s">
        <v>599</v>
      </c>
    </row>
    <row r="115" spans="1:3">
      <c r="A115" s="7" t="s">
        <v>600</v>
      </c>
      <c r="B115" s="8">
        <v>10</v>
      </c>
      <c r="C115" s="1" t="s">
        <v>600</v>
      </c>
    </row>
    <row r="116" spans="1:3">
      <c r="A116" s="7" t="s">
        <v>601</v>
      </c>
      <c r="B116" s="8">
        <v>8</v>
      </c>
      <c r="C116" s="1" t="s">
        <v>601</v>
      </c>
    </row>
    <row r="117" spans="1:3">
      <c r="A117" s="7" t="s">
        <v>602</v>
      </c>
      <c r="B117" s="8">
        <v>9</v>
      </c>
      <c r="C117" s="1" t="s">
        <v>602</v>
      </c>
    </row>
    <row r="118" spans="1:3">
      <c r="A118" s="7" t="s">
        <v>603</v>
      </c>
      <c r="B118" s="8">
        <v>13</v>
      </c>
      <c r="C118" s="1" t="s">
        <v>603</v>
      </c>
    </row>
    <row r="119" spans="1:3">
      <c r="A119" s="7" t="s">
        <v>604</v>
      </c>
      <c r="B119" s="8">
        <v>9</v>
      </c>
      <c r="C119" s="1" t="s">
        <v>604</v>
      </c>
    </row>
    <row r="120" spans="1:3">
      <c r="A120" s="7" t="s">
        <v>605</v>
      </c>
      <c r="B120" s="8">
        <v>5</v>
      </c>
      <c r="C120" s="1" t="s">
        <v>605</v>
      </c>
    </row>
    <row r="121" spans="1:3">
      <c r="A121" s="7" t="s">
        <v>606</v>
      </c>
      <c r="B121" s="8">
        <v>11</v>
      </c>
      <c r="C121" s="1" t="s">
        <v>606</v>
      </c>
    </row>
    <row r="122" spans="1:3">
      <c r="A122" s="7" t="s">
        <v>607</v>
      </c>
      <c r="B122" s="8">
        <v>6</v>
      </c>
      <c r="C122" s="1" t="s">
        <v>607</v>
      </c>
    </row>
    <row r="123" spans="1:3">
      <c r="A123" s="7" t="s">
        <v>608</v>
      </c>
      <c r="B123" s="8">
        <v>5</v>
      </c>
      <c r="C123" s="1" t="s">
        <v>608</v>
      </c>
    </row>
    <row r="124" spans="1:3">
      <c r="A124" s="7" t="s">
        <v>609</v>
      </c>
      <c r="B124" s="8">
        <v>10</v>
      </c>
      <c r="C124" s="1" t="s">
        <v>609</v>
      </c>
    </row>
    <row r="125" spans="1:3">
      <c r="A125" s="7" t="s">
        <v>610</v>
      </c>
      <c r="B125" s="8">
        <v>5</v>
      </c>
      <c r="C125" s="1" t="s">
        <v>610</v>
      </c>
    </row>
    <row r="126" spans="1:3">
      <c r="A126" s="7" t="s">
        <v>611</v>
      </c>
      <c r="B126" s="8">
        <v>6</v>
      </c>
      <c r="C126" s="1" t="s">
        <v>611</v>
      </c>
    </row>
    <row r="127" spans="1:3">
      <c r="A127" s="7" t="s">
        <v>612</v>
      </c>
      <c r="B127" s="8">
        <v>5</v>
      </c>
      <c r="C127" s="1" t="s">
        <v>612</v>
      </c>
    </row>
    <row r="128" spans="1:3">
      <c r="A128" s="7" t="s">
        <v>613</v>
      </c>
      <c r="B128" s="8">
        <v>4</v>
      </c>
      <c r="C128" s="1" t="s">
        <v>613</v>
      </c>
    </row>
    <row r="129" spans="1:3">
      <c r="A129" s="7" t="s">
        <v>614</v>
      </c>
      <c r="B129" s="8">
        <v>8</v>
      </c>
      <c r="C129" s="1" t="s">
        <v>614</v>
      </c>
    </row>
    <row r="130" spans="1:3">
      <c r="A130" s="7" t="s">
        <v>615</v>
      </c>
      <c r="B130" s="8">
        <v>7</v>
      </c>
      <c r="C130" s="1" t="e">
        <v>#N/A</v>
      </c>
    </row>
    <row r="131" spans="1:3">
      <c r="A131" s="7" t="s">
        <v>616</v>
      </c>
      <c r="B131" s="8">
        <v>8</v>
      </c>
      <c r="C131" s="1" t="e">
        <v>#N/A</v>
      </c>
    </row>
    <row r="132" spans="1:3">
      <c r="A132" s="7" t="s">
        <v>617</v>
      </c>
      <c r="B132" s="8">
        <v>8</v>
      </c>
      <c r="C132" s="1" t="e">
        <v>#N/A</v>
      </c>
    </row>
    <row r="133" spans="1:3">
      <c r="A133" s="7" t="s">
        <v>618</v>
      </c>
      <c r="B133" s="8">
        <v>5</v>
      </c>
      <c r="C133" s="1" t="e">
        <v>#N/A</v>
      </c>
    </row>
    <row r="134" spans="1:3">
      <c r="A134" s="7" t="s">
        <v>619</v>
      </c>
      <c r="B134" s="8">
        <v>2</v>
      </c>
      <c r="C134" s="1" t="e">
        <v>#N/A</v>
      </c>
    </row>
    <row r="135" spans="1:3">
      <c r="A135" s="7" t="s">
        <v>620</v>
      </c>
      <c r="B135" s="8">
        <v>2</v>
      </c>
      <c r="C135" s="1" t="e">
        <v>#N/A</v>
      </c>
    </row>
    <row r="136" spans="1:3">
      <c r="A136" s="5" t="s">
        <v>621</v>
      </c>
      <c r="B136" s="10">
        <v>1070</v>
      </c>
      <c r="C136" s="1" t="e">
        <v>#N/A</v>
      </c>
    </row>
    <row r="137" spans="1:3">
      <c r="A137" s="5" t="s">
        <v>622</v>
      </c>
      <c r="B137" s="10">
        <v>1760</v>
      </c>
      <c r="C137" s="1" t="e">
        <v>#N/A</v>
      </c>
    </row>
  </sheetData>
  <phoneticPr fontId="4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考核利润表</vt:lpstr>
      <vt:lpstr>考核费用表</vt:lpstr>
      <vt:lpstr>分部表-利润</vt:lpstr>
      <vt:lpstr>分部表-费用</vt:lpstr>
      <vt:lpstr>用友-利润</vt:lpstr>
      <vt:lpstr>用友-费用</vt:lpstr>
      <vt:lpstr>调整项备查</vt:lpstr>
      <vt:lpstr>资金</vt:lpstr>
      <vt:lpstr>人数</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彭咏</cp:lastModifiedBy>
  <dcterms:created xsi:type="dcterms:W3CDTF">2006-09-16T00:00:00Z</dcterms:created>
  <dcterms:modified xsi:type="dcterms:W3CDTF">2019-08-07T08:05:56Z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